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defaultThemeVersion="166925"/>
  <mc:AlternateContent xmlns:mc="http://schemas.openxmlformats.org/markup-compatibility/2006">
    <mc:Choice Requires="x15">
      <x15ac:absPath xmlns:x15ac="http://schemas.microsoft.com/office/spreadsheetml/2010/11/ac" url="/Users/taylormcgill/Desktop/"/>
    </mc:Choice>
  </mc:AlternateContent>
  <xr:revisionPtr revIDLastSave="0" documentId="8_{8A96BBB3-8163-3145-9ABE-02387FA9EAC1}" xr6:coauthVersionLast="47" xr6:coauthVersionMax="47" xr10:uidLastSave="{00000000-0000-0000-0000-000000000000}"/>
  <bookViews>
    <workbookView xWindow="0" yWindow="760" windowWidth="29040" windowHeight="15720" tabRatio="695" activeTab="1" xr2:uid="{03DD2E59-A052-4D0E-908A-4E37D0F3CD83}"/>
  </bookViews>
  <sheets>
    <sheet name="District Run" sheetId="6" r:id="rId1"/>
    <sheet name="FY 2027 Summary" sheetId="13" r:id="rId2"/>
    <sheet name="Charts_Graphs" sheetId="8" state="hidden" r:id="rId3"/>
    <sheet name="CurrentYearData" sheetId="12" state="hidden" r:id="rId4"/>
    <sheet name="ArcGIS" sheetId="14" state="hidden" r:id="rId5"/>
    <sheet name="HistoricalData" sheetId="11" state="hidden" r:id="rId6"/>
    <sheet name="Dist_List" sheetId="7" state="hidden" r:id="rId7"/>
    <sheet name="Notes" sheetId="4" state="hidden" r:id="rId8"/>
    <sheet name="Sheet2" sheetId="10" state="hidden" r:id="rId9"/>
    <sheet name="Hist_TransAid" sheetId="5" state="hidden" r:id="rId10"/>
    <sheet name="Summary_FY2025" sheetId="2" state="hidden" r:id="rId11"/>
    <sheet name="FY24_Wrksht_Wrksheet" sheetId="1" state="hidden" r:id="rId12"/>
    <sheet name="FY25_AllocationWrksht" sheetId="9" state="hidden" r:id="rId13"/>
  </sheets>
  <definedNames>
    <definedName name="dist_list">Dist_List!$C$4:$C$330</definedName>
    <definedName name="_xlnm.Print_Area" localSheetId="1">'FY 2027 Summary'!$A$1:$D$335</definedName>
    <definedName name="_xlnm.Print_Titles" localSheetId="1">'FY 2027 Summary'!$7:$8</definedName>
    <definedName name="_xlnm.Print_Titles" localSheetId="10">Summary_FY2025!$1:$9</definedName>
  </definedNames>
  <calcPr calcId="191029" iterate="1" iterateCount="1000" iterateDelta="1"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6" l="1"/>
  <c r="M2" i="12"/>
  <c r="G20" i="8" l="1"/>
  <c r="B334" i="13"/>
  <c r="F2216" i="11" l="1"/>
  <c r="F1961" i="11"/>
  <c r="A18" i="6" l="1"/>
  <c r="G21" i="8"/>
  <c r="B335" i="13"/>
  <c r="M18" i="6"/>
  <c r="J5" i="9"/>
  <c r="K326" i="12"/>
  <c r="K325" i="12"/>
  <c r="K324" i="12"/>
  <c r="I324" i="12"/>
  <c r="J324" i="12" s="1"/>
  <c r="M324" i="12" s="1"/>
  <c r="K323" i="12"/>
  <c r="I323" i="12"/>
  <c r="J323" i="12" s="1"/>
  <c r="K322" i="12"/>
  <c r="I322" i="12"/>
  <c r="J322" i="12"/>
  <c r="K321" i="12"/>
  <c r="K320" i="12"/>
  <c r="I320" i="12"/>
  <c r="K319" i="12"/>
  <c r="K318" i="12"/>
  <c r="K317" i="12"/>
  <c r="I317" i="12"/>
  <c r="K316" i="12"/>
  <c r="I316" i="12"/>
  <c r="K315" i="12"/>
  <c r="I315" i="12"/>
  <c r="K314" i="12"/>
  <c r="I314" i="12"/>
  <c r="J314" i="12"/>
  <c r="K313" i="12"/>
  <c r="I313" i="12"/>
  <c r="J313" i="12" s="1"/>
  <c r="K312" i="12"/>
  <c r="I312" i="12"/>
  <c r="K311" i="12"/>
  <c r="K310" i="12"/>
  <c r="K309" i="12"/>
  <c r="K308" i="12"/>
  <c r="K307" i="12"/>
  <c r="K306" i="12"/>
  <c r="I306" i="12"/>
  <c r="K305" i="12"/>
  <c r="I305" i="12"/>
  <c r="J305" i="12" s="1"/>
  <c r="K304" i="12"/>
  <c r="I304" i="12"/>
  <c r="K303" i="12"/>
  <c r="I303" i="12"/>
  <c r="K302" i="12"/>
  <c r="K301" i="12"/>
  <c r="K300" i="12"/>
  <c r="K299" i="12"/>
  <c r="K298" i="12"/>
  <c r="I298" i="12"/>
  <c r="K297" i="12"/>
  <c r="I297" i="12"/>
  <c r="K296" i="12"/>
  <c r="I296" i="12"/>
  <c r="J296" i="12" s="1"/>
  <c r="K295" i="12"/>
  <c r="I295" i="12"/>
  <c r="J295" i="12"/>
  <c r="K294" i="12"/>
  <c r="K293" i="12"/>
  <c r="I293" i="12"/>
  <c r="K292" i="12"/>
  <c r="I292" i="12"/>
  <c r="K291" i="12"/>
  <c r="I291" i="12"/>
  <c r="J291" i="12" s="1"/>
  <c r="K290" i="12"/>
  <c r="I290" i="12"/>
  <c r="J290" i="12"/>
  <c r="K289" i="12"/>
  <c r="I289" i="12"/>
  <c r="K288" i="12"/>
  <c r="K287" i="12"/>
  <c r="K286" i="12"/>
  <c r="I286" i="12"/>
  <c r="K285" i="12"/>
  <c r="I285" i="12"/>
  <c r="K284" i="12"/>
  <c r="I284" i="12"/>
  <c r="K283" i="12"/>
  <c r="I283" i="12"/>
  <c r="J283" i="12" s="1"/>
  <c r="K282" i="12"/>
  <c r="K281" i="12"/>
  <c r="I281" i="12"/>
  <c r="K280" i="12"/>
  <c r="I280" i="12"/>
  <c r="K279" i="12"/>
  <c r="K278" i="12"/>
  <c r="I278" i="12"/>
  <c r="J278" i="12" s="1"/>
  <c r="K277" i="12"/>
  <c r="I277" i="12"/>
  <c r="J277" i="12" s="1"/>
  <c r="K276" i="12"/>
  <c r="I276" i="12"/>
  <c r="J276" i="12"/>
  <c r="M276" i="12" s="1"/>
  <c r="K275" i="12"/>
  <c r="K274" i="12"/>
  <c r="K273" i="12"/>
  <c r="I273" i="12"/>
  <c r="J273" i="12" s="1"/>
  <c r="K272" i="12"/>
  <c r="I272" i="12"/>
  <c r="K271" i="12"/>
  <c r="K270" i="12"/>
  <c r="K269" i="12"/>
  <c r="K268" i="12"/>
  <c r="I268" i="12"/>
  <c r="J268" i="12"/>
  <c r="K267" i="12"/>
  <c r="K266" i="12"/>
  <c r="K265" i="12"/>
  <c r="K264" i="12"/>
  <c r="K263" i="12"/>
  <c r="K262" i="12"/>
  <c r="I262" i="12"/>
  <c r="K261" i="12"/>
  <c r="I261" i="12"/>
  <c r="J261" i="12"/>
  <c r="K260" i="12"/>
  <c r="I260" i="12"/>
  <c r="J260" i="12"/>
  <c r="K259" i="12"/>
  <c r="I259" i="12"/>
  <c r="K258" i="12"/>
  <c r="I258" i="12"/>
  <c r="K257" i="12"/>
  <c r="K256" i="12"/>
  <c r="K255" i="12"/>
  <c r="I255" i="12"/>
  <c r="J255" i="12"/>
  <c r="K254" i="12"/>
  <c r="I254" i="12"/>
  <c r="J254" i="12"/>
  <c r="M254" i="12" s="1"/>
  <c r="K253" i="12"/>
  <c r="I253" i="12"/>
  <c r="K252" i="12"/>
  <c r="K251" i="12"/>
  <c r="I251" i="12"/>
  <c r="J251" i="12" s="1"/>
  <c r="K250" i="12"/>
  <c r="K249" i="12"/>
  <c r="K248" i="12"/>
  <c r="I248" i="12"/>
  <c r="K247" i="12"/>
  <c r="I247" i="12"/>
  <c r="J247" i="12" s="1"/>
  <c r="K246" i="12"/>
  <c r="K245" i="12"/>
  <c r="K244" i="12"/>
  <c r="I244" i="12"/>
  <c r="K243" i="12"/>
  <c r="I243" i="12"/>
  <c r="K242" i="12"/>
  <c r="I242" i="12"/>
  <c r="J242" i="12" s="1"/>
  <c r="K241" i="12"/>
  <c r="I241" i="12"/>
  <c r="J241" i="12" s="1"/>
  <c r="K240" i="12"/>
  <c r="I240" i="12"/>
  <c r="K239" i="12"/>
  <c r="K238" i="12"/>
  <c r="K237" i="12"/>
  <c r="K236" i="12"/>
  <c r="I236" i="12"/>
  <c r="J236" i="12"/>
  <c r="K235" i="12"/>
  <c r="K234" i="12"/>
  <c r="K233" i="12"/>
  <c r="K232" i="12"/>
  <c r="I232" i="12"/>
  <c r="K231" i="12"/>
  <c r="K230" i="12"/>
  <c r="I230" i="12"/>
  <c r="K229" i="12"/>
  <c r="I229" i="12"/>
  <c r="J229" i="12" s="1"/>
  <c r="K228" i="12"/>
  <c r="K227" i="12"/>
  <c r="K226" i="12"/>
  <c r="I226" i="12"/>
  <c r="K225" i="12"/>
  <c r="I225" i="12"/>
  <c r="J225" i="12"/>
  <c r="K224" i="12"/>
  <c r="I224" i="12"/>
  <c r="J224" i="12" s="1"/>
  <c r="K223" i="12"/>
  <c r="I223" i="12"/>
  <c r="J223" i="12" s="1"/>
  <c r="K222" i="12"/>
  <c r="I222" i="12"/>
  <c r="K221" i="12"/>
  <c r="K220" i="12"/>
  <c r="I220" i="12"/>
  <c r="J220" i="12" s="1"/>
  <c r="K219" i="12"/>
  <c r="I219" i="12"/>
  <c r="K218" i="12"/>
  <c r="K217" i="12"/>
  <c r="I217" i="12"/>
  <c r="K216" i="12"/>
  <c r="I216" i="12"/>
  <c r="K215" i="12"/>
  <c r="I215" i="12"/>
  <c r="K214" i="12"/>
  <c r="K213" i="12"/>
  <c r="K212" i="12"/>
  <c r="I212" i="12"/>
  <c r="J212" i="12" s="1"/>
  <c r="K211" i="12"/>
  <c r="K210" i="12"/>
  <c r="K209" i="12"/>
  <c r="K208" i="12"/>
  <c r="I208" i="12"/>
  <c r="K207" i="12"/>
  <c r="K206" i="12"/>
  <c r="I206" i="12"/>
  <c r="K205" i="12"/>
  <c r="I205" i="12"/>
  <c r="K204" i="12"/>
  <c r="K203" i="12"/>
  <c r="I203" i="12"/>
  <c r="J203" i="12" s="1"/>
  <c r="M203" i="12" s="1"/>
  <c r="K202" i="12"/>
  <c r="I202" i="12"/>
  <c r="K201" i="12"/>
  <c r="K200" i="12"/>
  <c r="K199" i="12"/>
  <c r="I199" i="12"/>
  <c r="J199" i="12" s="1"/>
  <c r="M199" i="12" s="1"/>
  <c r="K198" i="12"/>
  <c r="I198" i="12"/>
  <c r="J198" i="12" s="1"/>
  <c r="K197" i="12"/>
  <c r="I197" i="12"/>
  <c r="J197" i="12" s="1"/>
  <c r="K196" i="12"/>
  <c r="I196" i="12"/>
  <c r="J196" i="12" s="1"/>
  <c r="K195" i="12"/>
  <c r="I195" i="12"/>
  <c r="K194" i="12"/>
  <c r="I194" i="12"/>
  <c r="J194" i="12" s="1"/>
  <c r="K193" i="12"/>
  <c r="I193" i="12"/>
  <c r="K192" i="12"/>
  <c r="I192" i="12"/>
  <c r="K191" i="12"/>
  <c r="I191" i="12"/>
  <c r="K190" i="12"/>
  <c r="I190" i="12"/>
  <c r="K189" i="12"/>
  <c r="I189" i="12"/>
  <c r="J189" i="12" s="1"/>
  <c r="K188" i="12"/>
  <c r="K187" i="12"/>
  <c r="I187" i="12"/>
  <c r="J187" i="12"/>
  <c r="M187" i="12" s="1"/>
  <c r="K186" i="12"/>
  <c r="I186" i="12"/>
  <c r="J186" i="12" s="1"/>
  <c r="K185" i="12"/>
  <c r="I185" i="12"/>
  <c r="J185" i="12"/>
  <c r="K184" i="12"/>
  <c r="K183" i="12"/>
  <c r="I183" i="12"/>
  <c r="K182" i="12"/>
  <c r="K181" i="12"/>
  <c r="I181" i="12"/>
  <c r="K180" i="12"/>
  <c r="I180" i="12"/>
  <c r="K179" i="12"/>
  <c r="I179" i="12"/>
  <c r="J179" i="12" s="1"/>
  <c r="K178" i="12"/>
  <c r="I178" i="12"/>
  <c r="K177" i="12"/>
  <c r="I177" i="12"/>
  <c r="J177" i="12"/>
  <c r="K176" i="12"/>
  <c r="K175" i="12"/>
  <c r="I175" i="12"/>
  <c r="J175" i="12"/>
  <c r="M175" i="12" s="1"/>
  <c r="K174" i="12"/>
  <c r="I174" i="12"/>
  <c r="K173" i="12"/>
  <c r="K172" i="12"/>
  <c r="I172" i="12"/>
  <c r="J172" i="12" s="1"/>
  <c r="K171" i="12"/>
  <c r="I171" i="12"/>
  <c r="K170" i="12"/>
  <c r="K169" i="12"/>
  <c r="I169" i="12"/>
  <c r="K168" i="12"/>
  <c r="I168" i="12"/>
  <c r="K167" i="12"/>
  <c r="I167" i="12"/>
  <c r="K166" i="12"/>
  <c r="I166" i="12"/>
  <c r="K165" i="12"/>
  <c r="I165" i="12"/>
  <c r="J165" i="12" s="1"/>
  <c r="K164" i="12"/>
  <c r="K163" i="12"/>
  <c r="I163" i="12"/>
  <c r="K162" i="12"/>
  <c r="I162" i="12"/>
  <c r="J162" i="12" s="1"/>
  <c r="K161" i="12"/>
  <c r="I161" i="12"/>
  <c r="J161" i="12" s="1"/>
  <c r="K160" i="12"/>
  <c r="I160" i="12"/>
  <c r="K159" i="12"/>
  <c r="I159" i="12"/>
  <c r="K158" i="12"/>
  <c r="I158" i="12"/>
  <c r="K157" i="12"/>
  <c r="I157" i="12"/>
  <c r="J157" i="12" s="1"/>
  <c r="K156" i="12"/>
  <c r="I156" i="12"/>
  <c r="K155" i="12"/>
  <c r="I155" i="12"/>
  <c r="K154" i="12"/>
  <c r="K153" i="12"/>
  <c r="I153" i="12"/>
  <c r="J153" i="12"/>
  <c r="M153" i="12" s="1"/>
  <c r="K152" i="12"/>
  <c r="K151" i="12"/>
  <c r="K150" i="12"/>
  <c r="I150" i="12"/>
  <c r="K149" i="12"/>
  <c r="K148" i="12"/>
  <c r="I148" i="12"/>
  <c r="K147" i="12"/>
  <c r="I147" i="12"/>
  <c r="J147" i="12" s="1"/>
  <c r="K146" i="12"/>
  <c r="I146" i="12"/>
  <c r="J146" i="12" s="1"/>
  <c r="K145" i="12"/>
  <c r="I145" i="12"/>
  <c r="K144" i="12"/>
  <c r="I144" i="12"/>
  <c r="K143" i="12"/>
  <c r="K142" i="12"/>
  <c r="K141" i="12"/>
  <c r="I141" i="12"/>
  <c r="K140" i="12"/>
  <c r="I140" i="12"/>
  <c r="K139" i="12"/>
  <c r="I139" i="12"/>
  <c r="K138" i="12"/>
  <c r="K137" i="12"/>
  <c r="K136" i="12"/>
  <c r="K135" i="12"/>
  <c r="I135" i="12"/>
  <c r="J135" i="12" s="1"/>
  <c r="K134" i="12"/>
  <c r="I134" i="12"/>
  <c r="K133" i="12"/>
  <c r="I133" i="12"/>
  <c r="K132" i="12"/>
  <c r="I132" i="12"/>
  <c r="J132" i="12" s="1"/>
  <c r="K131" i="12"/>
  <c r="K130" i="12"/>
  <c r="K129" i="12"/>
  <c r="I129" i="12"/>
  <c r="K128" i="12"/>
  <c r="I128" i="12"/>
  <c r="J128" i="12" s="1"/>
  <c r="M128" i="12" s="1"/>
  <c r="K127" i="12"/>
  <c r="I127" i="12"/>
  <c r="K126" i="12"/>
  <c r="K125" i="12"/>
  <c r="K124" i="12"/>
  <c r="K123" i="12"/>
  <c r="K122" i="12"/>
  <c r="I122" i="12"/>
  <c r="K121" i="12"/>
  <c r="I121" i="12"/>
  <c r="K120" i="12"/>
  <c r="I120" i="12"/>
  <c r="K119" i="12"/>
  <c r="K118" i="12"/>
  <c r="I118" i="12"/>
  <c r="K117" i="12"/>
  <c r="I117" i="12"/>
  <c r="K116" i="12"/>
  <c r="K115" i="12"/>
  <c r="K114" i="12"/>
  <c r="I114" i="12"/>
  <c r="K113" i="12"/>
  <c r="I113" i="12"/>
  <c r="K112" i="12"/>
  <c r="K111" i="12"/>
  <c r="I111" i="12"/>
  <c r="K110" i="12"/>
  <c r="K109" i="12"/>
  <c r="I109" i="12"/>
  <c r="K108" i="12"/>
  <c r="I108" i="12"/>
  <c r="K107" i="12"/>
  <c r="I107" i="12"/>
  <c r="J107" i="12" s="1"/>
  <c r="K106" i="12"/>
  <c r="I106" i="12"/>
  <c r="J106" i="12" s="1"/>
  <c r="M106" i="12" s="1"/>
  <c r="K105" i="12"/>
  <c r="I105" i="12"/>
  <c r="K104" i="12"/>
  <c r="I104" i="12"/>
  <c r="K103" i="12"/>
  <c r="I103" i="12"/>
  <c r="K102" i="12"/>
  <c r="I102" i="12"/>
  <c r="J102" i="12" s="1"/>
  <c r="K101" i="12"/>
  <c r="K100" i="12"/>
  <c r="K99" i="12"/>
  <c r="I99" i="12"/>
  <c r="K98" i="12"/>
  <c r="I98" i="12"/>
  <c r="K97" i="12"/>
  <c r="I97" i="12"/>
  <c r="J97" i="12" s="1"/>
  <c r="K96" i="12"/>
  <c r="K95" i="12"/>
  <c r="I95" i="12"/>
  <c r="J95" i="12" s="1"/>
  <c r="K94" i="12"/>
  <c r="K93" i="12"/>
  <c r="I93" i="12"/>
  <c r="K92" i="12"/>
  <c r="K91" i="12"/>
  <c r="K90" i="12"/>
  <c r="I90" i="12"/>
  <c r="K89" i="12"/>
  <c r="I89" i="12"/>
  <c r="J89" i="12" s="1"/>
  <c r="K88" i="12"/>
  <c r="K87" i="12"/>
  <c r="I87" i="12"/>
  <c r="J87" i="12"/>
  <c r="K86" i="12"/>
  <c r="K85" i="12"/>
  <c r="K84" i="12"/>
  <c r="I84" i="12"/>
  <c r="J84" i="12" s="1"/>
  <c r="M84" i="12" s="1"/>
  <c r="K83" i="12"/>
  <c r="I83" i="12"/>
  <c r="K82" i="12"/>
  <c r="I82" i="12"/>
  <c r="K81" i="12"/>
  <c r="I81" i="12"/>
  <c r="J81" i="12" s="1"/>
  <c r="M81" i="12" s="1"/>
  <c r="K80" i="12"/>
  <c r="I80" i="12"/>
  <c r="K79" i="12"/>
  <c r="I79" i="12"/>
  <c r="K78" i="12"/>
  <c r="I78" i="12"/>
  <c r="K77" i="12"/>
  <c r="I77" i="12"/>
  <c r="K76" i="12"/>
  <c r="I76" i="12"/>
  <c r="J76" i="12" s="1"/>
  <c r="M76" i="12" s="1"/>
  <c r="K75" i="12"/>
  <c r="I75" i="12"/>
  <c r="K74" i="12"/>
  <c r="I74" i="12"/>
  <c r="K73" i="12"/>
  <c r="I73" i="12"/>
  <c r="K72" i="12"/>
  <c r="I72" i="12"/>
  <c r="K71" i="12"/>
  <c r="I71" i="12"/>
  <c r="J71" i="12"/>
  <c r="M71" i="12" s="1"/>
  <c r="K70" i="12"/>
  <c r="I70" i="12"/>
  <c r="K69" i="12"/>
  <c r="I69" i="12"/>
  <c r="J69" i="12"/>
  <c r="M69" i="12" s="1"/>
  <c r="K68" i="12"/>
  <c r="I68" i="12"/>
  <c r="J68" i="12" s="1"/>
  <c r="K67" i="12"/>
  <c r="K66" i="12"/>
  <c r="I66" i="12"/>
  <c r="K65" i="12"/>
  <c r="K64" i="12"/>
  <c r="I64" i="12"/>
  <c r="K63" i="12"/>
  <c r="I63" i="12"/>
  <c r="K62" i="12"/>
  <c r="K61" i="12"/>
  <c r="I61" i="12"/>
  <c r="K60" i="12"/>
  <c r="K59" i="12"/>
  <c r="I59" i="12"/>
  <c r="K58" i="12"/>
  <c r="I58" i="12"/>
  <c r="J58" i="12"/>
  <c r="M58" i="12" s="1"/>
  <c r="K57" i="12"/>
  <c r="I57" i="12"/>
  <c r="J57" i="12" s="1"/>
  <c r="K56" i="12"/>
  <c r="K55" i="12"/>
  <c r="I55" i="12"/>
  <c r="J55" i="12"/>
  <c r="K54" i="12"/>
  <c r="I54" i="12"/>
  <c r="J54" i="12" s="1"/>
  <c r="K53" i="12"/>
  <c r="I53" i="12"/>
  <c r="K52" i="12"/>
  <c r="I52" i="12"/>
  <c r="K51" i="12"/>
  <c r="I51" i="12"/>
  <c r="K50" i="12"/>
  <c r="I50" i="12"/>
  <c r="K49" i="12"/>
  <c r="I49" i="12"/>
  <c r="J49" i="12" s="1"/>
  <c r="K48" i="12"/>
  <c r="I48" i="12"/>
  <c r="K47" i="12"/>
  <c r="I47" i="12"/>
  <c r="K46" i="12"/>
  <c r="I46" i="12"/>
  <c r="J46" i="12" s="1"/>
  <c r="K45" i="12"/>
  <c r="K44" i="12"/>
  <c r="I44" i="12"/>
  <c r="K43" i="12"/>
  <c r="I43" i="12"/>
  <c r="J43" i="12"/>
  <c r="M43" i="12" s="1"/>
  <c r="K42" i="12"/>
  <c r="I42" i="12"/>
  <c r="J42" i="12"/>
  <c r="K41" i="12"/>
  <c r="I41" i="12"/>
  <c r="J41" i="12" s="1"/>
  <c r="K40" i="12"/>
  <c r="I40" i="12"/>
  <c r="J40" i="12" s="1"/>
  <c r="M40" i="12" s="1"/>
  <c r="K39" i="12"/>
  <c r="I39" i="12"/>
  <c r="K38" i="12"/>
  <c r="K37" i="12"/>
  <c r="I37" i="12"/>
  <c r="K36" i="12"/>
  <c r="I36" i="12"/>
  <c r="K35" i="12"/>
  <c r="I35" i="12"/>
  <c r="J35" i="12" s="1"/>
  <c r="K34" i="12"/>
  <c r="I34" i="12"/>
  <c r="K33" i="12"/>
  <c r="K32" i="12"/>
  <c r="I32" i="12"/>
  <c r="J32" i="12" s="1"/>
  <c r="K31" i="12"/>
  <c r="K30" i="12"/>
  <c r="I30" i="12"/>
  <c r="J30" i="12"/>
  <c r="K29" i="12"/>
  <c r="I29" i="12"/>
  <c r="J29" i="12" s="1"/>
  <c r="K28" i="12"/>
  <c r="I28" i="12"/>
  <c r="K27" i="12"/>
  <c r="I27" i="12"/>
  <c r="K26" i="12"/>
  <c r="K25" i="12"/>
  <c r="I25" i="12"/>
  <c r="K24" i="12"/>
  <c r="K23" i="12"/>
  <c r="I23" i="12"/>
  <c r="K22" i="12"/>
  <c r="I22" i="12"/>
  <c r="J22" i="12" s="1"/>
  <c r="K21" i="12"/>
  <c r="I21" i="12"/>
  <c r="J21" i="12" s="1"/>
  <c r="M21" i="12" s="1"/>
  <c r="K20" i="12"/>
  <c r="K19" i="12"/>
  <c r="I19" i="12"/>
  <c r="K18" i="12"/>
  <c r="K17" i="12"/>
  <c r="I17" i="12"/>
  <c r="J17" i="12"/>
  <c r="K16" i="12"/>
  <c r="I16" i="12"/>
  <c r="K15" i="12"/>
  <c r="K14" i="12"/>
  <c r="K13" i="12"/>
  <c r="K12" i="12"/>
  <c r="I12" i="12"/>
  <c r="K11" i="12"/>
  <c r="K10" i="12"/>
  <c r="K9" i="12"/>
  <c r="K8" i="12"/>
  <c r="I8" i="12"/>
  <c r="K7" i="12"/>
  <c r="K6" i="12"/>
  <c r="K5" i="12"/>
  <c r="I5" i="12"/>
  <c r="K4" i="12"/>
  <c r="K3" i="12"/>
  <c r="K2" i="12"/>
  <c r="C18" i="6" l="1" a="1"/>
  <c r="C18" i="6" s="1"/>
  <c r="P18" i="6"/>
  <c r="M172" i="12"/>
  <c r="M196" i="12"/>
  <c r="M57" i="12"/>
  <c r="M22" i="12"/>
  <c r="M41" i="12"/>
  <c r="M46" i="12"/>
  <c r="M35" i="12"/>
  <c r="M161" i="12"/>
  <c r="M29" i="12"/>
  <c r="J206" i="12"/>
  <c r="J259" i="12"/>
  <c r="M259" i="12" s="1"/>
  <c r="J121" i="12"/>
  <c r="M121" i="12" s="1"/>
  <c r="J202" i="12"/>
  <c r="M202" i="12" s="1"/>
  <c r="M49" i="12"/>
  <c r="I60" i="12"/>
  <c r="J60" i="12" s="1"/>
  <c r="M60" i="12" s="1"/>
  <c r="I184" i="12"/>
  <c r="J184" i="12" s="1"/>
  <c r="M184" i="12" s="1"/>
  <c r="J292" i="12"/>
  <c r="M292" i="12" s="1"/>
  <c r="J306" i="12"/>
  <c r="M306" i="12" s="1"/>
  <c r="J19" i="12"/>
  <c r="M19" i="12" s="1"/>
  <c r="I45" i="12"/>
  <c r="J82" i="12"/>
  <c r="M82" i="12" s="1"/>
  <c r="I92" i="12"/>
  <c r="J92" i="12" s="1"/>
  <c r="M92" i="12" s="1"/>
  <c r="I116" i="12"/>
  <c r="J116" i="12" s="1"/>
  <c r="M116" i="12" s="1"/>
  <c r="I119" i="12"/>
  <c r="J119" i="12" s="1"/>
  <c r="M119" i="12" s="1"/>
  <c r="I136" i="12"/>
  <c r="I182" i="12"/>
  <c r="M197" i="12"/>
  <c r="I211" i="12"/>
  <c r="J211" i="12" s="1"/>
  <c r="M211" i="12" s="1"/>
  <c r="I214" i="12"/>
  <c r="J214" i="12" s="1"/>
  <c r="M214" i="12" s="1"/>
  <c r="I227" i="12"/>
  <c r="J227" i="12" s="1"/>
  <c r="M227" i="12" s="1"/>
  <c r="I238" i="12"/>
  <c r="J238" i="12" s="1"/>
  <c r="I257" i="12"/>
  <c r="J257" i="12" s="1"/>
  <c r="M257" i="12" s="1"/>
  <c r="I270" i="12"/>
  <c r="J270" i="12" s="1"/>
  <c r="M270" i="12" s="1"/>
  <c r="J281" i="12"/>
  <c r="M281" i="12" s="1"/>
  <c r="I309" i="12"/>
  <c r="J309" i="12" s="1"/>
  <c r="M309" i="12" s="1"/>
  <c r="J312" i="12"/>
  <c r="M312" i="12" s="1"/>
  <c r="J317" i="12"/>
  <c r="M317" i="12" s="1"/>
  <c r="I325" i="12"/>
  <c r="J325" i="12" s="1"/>
  <c r="M325" i="12" s="1"/>
  <c r="M147" i="12"/>
  <c r="J232" i="12"/>
  <c r="M232" i="12" s="1"/>
  <c r="J272" i="12"/>
  <c r="M272" i="12" s="1"/>
  <c r="J27" i="12"/>
  <c r="M27" i="12" s="1"/>
  <c r="I65" i="12"/>
  <c r="J65" i="12" s="1"/>
  <c r="M65" i="12" s="1"/>
  <c r="J79" i="12"/>
  <c r="M79" i="12" s="1"/>
  <c r="I319" i="12"/>
  <c r="J319" i="12" s="1"/>
  <c r="I7" i="12"/>
  <c r="J7" i="12" s="1"/>
  <c r="M7" i="12" s="1"/>
  <c r="I10" i="12"/>
  <c r="J10" i="12" s="1"/>
  <c r="M10" i="12" s="1"/>
  <c r="J139" i="12"/>
  <c r="M139" i="12" s="1"/>
  <c r="I287" i="12"/>
  <c r="J287" i="12" s="1"/>
  <c r="M287" i="12" s="1"/>
  <c r="J293" i="12"/>
  <c r="M293" i="12" s="1"/>
  <c r="I3" i="12"/>
  <c r="J3" i="12" s="1"/>
  <c r="M3" i="12" s="1"/>
  <c r="I33" i="12"/>
  <c r="J33" i="12" s="1"/>
  <c r="M33" i="12" s="1"/>
  <c r="I56" i="12"/>
  <c r="J56" i="12" s="1"/>
  <c r="M56" i="12" s="1"/>
  <c r="I85" i="12"/>
  <c r="J85" i="12" s="1"/>
  <c r="M85" i="12" s="1"/>
  <c r="M87" i="12"/>
  <c r="I96" i="12"/>
  <c r="J96" i="12" s="1"/>
  <c r="M96" i="12" s="1"/>
  <c r="I143" i="12"/>
  <c r="J143" i="12" s="1"/>
  <c r="M143" i="12" s="1"/>
  <c r="I154" i="12"/>
  <c r="J154" i="12" s="1"/>
  <c r="M154" i="12" s="1"/>
  <c r="I201" i="12"/>
  <c r="J201" i="12" s="1"/>
  <c r="M201" i="12" s="1"/>
  <c r="I239" i="12"/>
  <c r="J239" i="12" s="1"/>
  <c r="M239" i="12" s="1"/>
  <c r="M242" i="12"/>
  <c r="I265" i="12"/>
  <c r="J265" i="12" s="1"/>
  <c r="M296" i="12"/>
  <c r="I301" i="12"/>
  <c r="J301" i="12" s="1"/>
  <c r="I326" i="12"/>
  <c r="J326" i="12" s="1"/>
  <c r="M326" i="12" s="1"/>
  <c r="I124" i="12"/>
  <c r="J124" i="12" s="1"/>
  <c r="M124" i="12" s="1"/>
  <c r="J163" i="12"/>
  <c r="M163" i="12" s="1"/>
  <c r="I13" i="12"/>
  <c r="J13" i="12" s="1"/>
  <c r="M13" i="12" s="1"/>
  <c r="J74" i="12"/>
  <c r="J182" i="12"/>
  <c r="M182" i="12" s="1"/>
  <c r="J193" i="12"/>
  <c r="M193" i="12" s="1"/>
  <c r="I38" i="12"/>
  <c r="J38" i="12" s="1"/>
  <c r="M38" i="12" s="1"/>
  <c r="I20" i="12"/>
  <c r="J20" i="12" s="1"/>
  <c r="M20" i="12" s="1"/>
  <c r="J51" i="12"/>
  <c r="M51" i="12" s="1"/>
  <c r="I67" i="12"/>
  <c r="J67" i="12" s="1"/>
  <c r="M67" i="12" s="1"/>
  <c r="I112" i="12"/>
  <c r="J112" i="12" s="1"/>
  <c r="M112" i="12" s="1"/>
  <c r="I123" i="12"/>
  <c r="J123" i="12" s="1"/>
  <c r="M123" i="12" s="1"/>
  <c r="I126" i="12"/>
  <c r="I170" i="12"/>
  <c r="J170" i="12" s="1"/>
  <c r="I221" i="12"/>
  <c r="J221" i="12" s="1"/>
  <c r="M221" i="12" s="1"/>
  <c r="I234" i="12"/>
  <c r="J234" i="12" s="1"/>
  <c r="M234" i="12" s="1"/>
  <c r="M236" i="12"/>
  <c r="I250" i="12"/>
  <c r="J250" i="12" s="1"/>
  <c r="M250" i="12" s="1"/>
  <c r="J258" i="12"/>
  <c r="M258" i="12" s="1"/>
  <c r="I271" i="12"/>
  <c r="J271" i="12" s="1"/>
  <c r="M271" i="12" s="1"/>
  <c r="I279" i="12"/>
  <c r="J279" i="12" s="1"/>
  <c r="M291" i="12"/>
  <c r="I4" i="12"/>
  <c r="J4" i="12" s="1"/>
  <c r="M4" i="12" s="1"/>
  <c r="I94" i="12"/>
  <c r="J94" i="12" s="1"/>
  <c r="M94" i="12" s="1"/>
  <c r="J216" i="12"/>
  <c r="M216" i="12" s="1"/>
  <c r="I269" i="12"/>
  <c r="J269" i="12" s="1"/>
  <c r="I18" i="12"/>
  <c r="J18" i="12" s="1"/>
  <c r="M18" i="12" s="1"/>
  <c r="I24" i="12"/>
  <c r="J24" i="12" s="1"/>
  <c r="M24" i="12" s="1"/>
  <c r="M55" i="12"/>
  <c r="I125" i="12"/>
  <c r="J125" i="12" s="1"/>
  <c r="M125" i="12" s="1"/>
  <c r="J158" i="12"/>
  <c r="M158" i="12" s="1"/>
  <c r="I131" i="12"/>
  <c r="J131" i="12" s="1"/>
  <c r="M131" i="12" s="1"/>
  <c r="J105" i="12"/>
  <c r="M105" i="12" s="1"/>
  <c r="J120" i="12"/>
  <c r="M120" i="12" s="1"/>
  <c r="M132" i="12"/>
  <c r="M305" i="12"/>
  <c r="I321" i="12"/>
  <c r="J321" i="12" s="1"/>
  <c r="M321" i="12" s="1"/>
  <c r="J155" i="12"/>
  <c r="M155" i="12" s="1"/>
  <c r="J16" i="12"/>
  <c r="M16" i="12" s="1"/>
  <c r="J63" i="12"/>
  <c r="M63" i="12" s="1"/>
  <c r="I100" i="12"/>
  <c r="J100" i="12" s="1"/>
  <c r="M100" i="12" s="1"/>
  <c r="J150" i="12"/>
  <c r="M150" i="12" s="1"/>
  <c r="H327" i="12"/>
  <c r="I233" i="12"/>
  <c r="J233" i="12" s="1"/>
  <c r="M233" i="12" s="1"/>
  <c r="J117" i="12"/>
  <c r="M117" i="12" s="1"/>
  <c r="J148" i="12"/>
  <c r="M148" i="12" s="1"/>
  <c r="I15" i="12"/>
  <c r="J15" i="12" s="1"/>
  <c r="M15" i="12" s="1"/>
  <c r="I26" i="12"/>
  <c r="J26" i="12" s="1"/>
  <c r="M26" i="12" s="1"/>
  <c r="I31" i="12"/>
  <c r="J31" i="12" s="1"/>
  <c r="M31" i="12" s="1"/>
  <c r="J52" i="12"/>
  <c r="M52" i="12" s="1"/>
  <c r="J73" i="12"/>
  <c r="M73" i="12" s="1"/>
  <c r="I88" i="12"/>
  <c r="J88" i="12" s="1"/>
  <c r="M88" i="12" s="1"/>
  <c r="I91" i="12"/>
  <c r="J91" i="12" s="1"/>
  <c r="M91" i="12" s="1"/>
  <c r="I110" i="12"/>
  <c r="J110" i="12" s="1"/>
  <c r="M110" i="12" s="1"/>
  <c r="I138" i="12"/>
  <c r="J138" i="12" s="1"/>
  <c r="M138" i="12" s="1"/>
  <c r="I149" i="12"/>
  <c r="J149" i="12" s="1"/>
  <c r="M149" i="12" s="1"/>
  <c r="I173" i="12"/>
  <c r="J173" i="12" s="1"/>
  <c r="M173" i="12" s="1"/>
  <c r="M194" i="12"/>
  <c r="I237" i="12"/>
  <c r="J237" i="12" s="1"/>
  <c r="M237" i="12" s="1"/>
  <c r="J240" i="12"/>
  <c r="M240" i="12" s="1"/>
  <c r="I245" i="12"/>
  <c r="J245" i="12" s="1"/>
  <c r="M245" i="12" s="1"/>
  <c r="I263" i="12"/>
  <c r="J263" i="12" s="1"/>
  <c r="M263" i="12" s="1"/>
  <c r="I266" i="12"/>
  <c r="J266" i="12" s="1"/>
  <c r="M266" i="12" s="1"/>
  <c r="I294" i="12"/>
  <c r="J294" i="12" s="1"/>
  <c r="M294" i="12" s="1"/>
  <c r="I299" i="12"/>
  <c r="J299" i="12" s="1"/>
  <c r="M299" i="12" s="1"/>
  <c r="I302" i="12"/>
  <c r="J302" i="12" s="1"/>
  <c r="M302" i="12" s="1"/>
  <c r="I308" i="12"/>
  <c r="J308" i="12" s="1"/>
  <c r="M308" i="12" s="1"/>
  <c r="J141" i="12"/>
  <c r="M141" i="12" s="1"/>
  <c r="J23" i="12"/>
  <c r="M23" i="12" s="1"/>
  <c r="M97" i="12"/>
  <c r="J44" i="12"/>
  <c r="M44" i="12" s="1"/>
  <c r="M30" i="12"/>
  <c r="J45" i="12"/>
  <c r="M45" i="12" s="1"/>
  <c r="M54" i="12"/>
  <c r="M68" i="12"/>
  <c r="J78" i="12"/>
  <c r="M78" i="12" s="1"/>
  <c r="J126" i="12"/>
  <c r="M126" i="12" s="1"/>
  <c r="J167" i="12"/>
  <c r="M167" i="12"/>
  <c r="J99" i="12"/>
  <c r="M99" i="12" s="1"/>
  <c r="J244" i="12"/>
  <c r="M244" i="12" s="1"/>
  <c r="J83" i="12"/>
  <c r="M83" i="12" s="1"/>
  <c r="J90" i="12"/>
  <c r="M90" i="12" s="1"/>
  <c r="M107" i="12"/>
  <c r="I6" i="12"/>
  <c r="J6" i="12" s="1"/>
  <c r="M6" i="12" s="1"/>
  <c r="J50" i="12"/>
  <c r="M50" i="12" s="1"/>
  <c r="J59" i="12"/>
  <c r="M59" i="12" s="1"/>
  <c r="J66" i="12"/>
  <c r="M66" i="12" s="1"/>
  <c r="I152" i="12"/>
  <c r="J152" i="12" s="1"/>
  <c r="M152" i="12" s="1"/>
  <c r="J219" i="12"/>
  <c r="M219" i="12" s="1"/>
  <c r="J70" i="12"/>
  <c r="M70" i="12" s="1"/>
  <c r="J169" i="12"/>
  <c r="M169" i="12" s="1"/>
  <c r="J222" i="12"/>
  <c r="M222" i="12" s="1"/>
  <c r="I11" i="12"/>
  <c r="J11" i="12" s="1"/>
  <c r="M11" i="12" s="1"/>
  <c r="J34" i="12"/>
  <c r="M34" i="12" s="1"/>
  <c r="I86" i="12"/>
  <c r="J86" i="12" s="1"/>
  <c r="M86" i="12" s="1"/>
  <c r="M95" i="12"/>
  <c r="J109" i="12"/>
  <c r="M109" i="12" s="1"/>
  <c r="J127" i="12"/>
  <c r="M127" i="12" s="1"/>
  <c r="J134" i="12"/>
  <c r="M134" i="12" s="1"/>
  <c r="J77" i="12"/>
  <c r="M77" i="12" s="1"/>
  <c r="I9" i="12"/>
  <c r="J9" i="12" s="1"/>
  <c r="M9" i="12" s="1"/>
  <c r="I62" i="12"/>
  <c r="J62" i="12" s="1"/>
  <c r="M62" i="12" s="1"/>
  <c r="I137" i="12"/>
  <c r="J137" i="12" s="1"/>
  <c r="M137" i="12" s="1"/>
  <c r="J160" i="12"/>
  <c r="M160" i="12" s="1"/>
  <c r="M32" i="12"/>
  <c r="M42" i="12"/>
  <c r="J114" i="12"/>
  <c r="M114" i="12" s="1"/>
  <c r="J122" i="12"/>
  <c r="M122" i="12" s="1"/>
  <c r="M135" i="12"/>
  <c r="J12" i="12"/>
  <c r="M12" i="12" s="1"/>
  <c r="I14" i="12"/>
  <c r="J14" i="12" s="1"/>
  <c r="M14" i="12" s="1"/>
  <c r="M74" i="12"/>
  <c r="M89" i="12"/>
  <c r="J108" i="12"/>
  <c r="M108" i="12" s="1"/>
  <c r="J129" i="12"/>
  <c r="M129" i="12" s="1"/>
  <c r="J178" i="12"/>
  <c r="M178" i="12" s="1"/>
  <c r="M198" i="12"/>
  <c r="F327" i="12"/>
  <c r="J37" i="12"/>
  <c r="M37" i="12" s="1"/>
  <c r="J48" i="12"/>
  <c r="M48" i="12" s="1"/>
  <c r="J93" i="12"/>
  <c r="M93" i="12" s="1"/>
  <c r="I101" i="12"/>
  <c r="J101" i="12" s="1"/>
  <c r="M101" i="12" s="1"/>
  <c r="J145" i="12"/>
  <c r="M145" i="12" s="1"/>
  <c r="J217" i="12"/>
  <c r="M217" i="12" s="1"/>
  <c r="I252" i="12"/>
  <c r="J252" i="12" s="1"/>
  <c r="M252" i="12" s="1"/>
  <c r="J286" i="12"/>
  <c r="M286" i="12" s="1"/>
  <c r="G327" i="12"/>
  <c r="M212" i="12"/>
  <c r="J53" i="12"/>
  <c r="M53" i="12" s="1"/>
  <c r="J64" i="12"/>
  <c r="M64" i="12" s="1"/>
  <c r="J80" i="12"/>
  <c r="M80" i="12" s="1"/>
  <c r="J8" i="12"/>
  <c r="M8" i="12" s="1"/>
  <c r="J25" i="12"/>
  <c r="M25" i="12" s="1"/>
  <c r="J118" i="12"/>
  <c r="M118" i="12" s="1"/>
  <c r="J133" i="12"/>
  <c r="M133" i="12" s="1"/>
  <c r="M157" i="12"/>
  <c r="M170" i="12"/>
  <c r="J174" i="12"/>
  <c r="M174" i="12" s="1"/>
  <c r="J190" i="12"/>
  <c r="M190" i="12" s="1"/>
  <c r="J205" i="12"/>
  <c r="M205" i="12" s="1"/>
  <c r="J284" i="12"/>
  <c r="M284" i="12"/>
  <c r="J297" i="12"/>
  <c r="M297" i="12" s="1"/>
  <c r="I2" i="12"/>
  <c r="J2" i="12" s="1"/>
  <c r="J28" i="12"/>
  <c r="M28" i="12" s="1"/>
  <c r="J39" i="12"/>
  <c r="M39" i="12" s="1"/>
  <c r="J75" i="12"/>
  <c r="M75" i="12" s="1"/>
  <c r="J140" i="12"/>
  <c r="M140" i="12" s="1"/>
  <c r="J5" i="12"/>
  <c r="M5" i="12" s="1"/>
  <c r="J36" i="12"/>
  <c r="M36" i="12" s="1"/>
  <c r="J61" i="12"/>
  <c r="M61" i="12" s="1"/>
  <c r="J72" i="12"/>
  <c r="M72" i="12" s="1"/>
  <c r="J111" i="12"/>
  <c r="M111" i="12" s="1"/>
  <c r="M17" i="12"/>
  <c r="J47" i="12"/>
  <c r="M47" i="12" s="1"/>
  <c r="J98" i="12"/>
  <c r="M98" i="12" s="1"/>
  <c r="J103" i="12"/>
  <c r="M103" i="12" s="1"/>
  <c r="J136" i="12"/>
  <c r="M136" i="12" s="1"/>
  <c r="I142" i="12"/>
  <c r="J142" i="12" s="1"/>
  <c r="M142" i="12" s="1"/>
  <c r="J144" i="12"/>
  <c r="M144" i="12" s="1"/>
  <c r="I151" i="12"/>
  <c r="J151" i="12" s="1"/>
  <c r="M151" i="12" s="1"/>
  <c r="M185" i="12"/>
  <c r="I218" i="12"/>
  <c r="J218" i="12" s="1"/>
  <c r="M218" i="12" s="1"/>
  <c r="J230" i="12"/>
  <c r="M230" i="12" s="1"/>
  <c r="M146" i="12"/>
  <c r="J166" i="12"/>
  <c r="M166" i="12" s="1"/>
  <c r="M186" i="12"/>
  <c r="J243" i="12"/>
  <c r="M243" i="12" s="1"/>
  <c r="M290" i="12"/>
  <c r="M102" i="12"/>
  <c r="J113" i="12"/>
  <c r="M113" i="12" s="1"/>
  <c r="I115" i="12"/>
  <c r="J115" i="12" s="1"/>
  <c r="M115" i="12" s="1"/>
  <c r="I130" i="12"/>
  <c r="J130" i="12" s="1"/>
  <c r="M130" i="12" s="1"/>
  <c r="J181" i="12"/>
  <c r="M181" i="12" s="1"/>
  <c r="J104" i="12"/>
  <c r="M104" i="12" s="1"/>
  <c r="M162" i="12"/>
  <c r="M179" i="12"/>
  <c r="J191" i="12"/>
  <c r="M191" i="12" s="1"/>
  <c r="I213" i="12"/>
  <c r="M269" i="12"/>
  <c r="J285" i="12"/>
  <c r="M285" i="12" s="1"/>
  <c r="J316" i="12"/>
  <c r="M316" i="12" s="1"/>
  <c r="M224" i="12"/>
  <c r="J226" i="12"/>
  <c r="M226" i="12" s="1"/>
  <c r="J248" i="12"/>
  <c r="M248" i="12" s="1"/>
  <c r="M261" i="12"/>
  <c r="J303" i="12"/>
  <c r="M303" i="12" s="1"/>
  <c r="M314" i="12"/>
  <c r="M323" i="12"/>
  <c r="I209" i="12"/>
  <c r="J209" i="12" s="1"/>
  <c r="M209" i="12" s="1"/>
  <c r="I235" i="12"/>
  <c r="J235" i="12" s="1"/>
  <c r="M235" i="12" s="1"/>
  <c r="M255" i="12"/>
  <c r="M268" i="12"/>
  <c r="I310" i="12"/>
  <c r="J310" i="12" s="1"/>
  <c r="M310" i="12" s="1"/>
  <c r="I164" i="12"/>
  <c r="J164" i="12" s="1"/>
  <c r="M164" i="12" s="1"/>
  <c r="I176" i="12"/>
  <c r="J176" i="12" s="1"/>
  <c r="M176" i="12" s="1"/>
  <c r="I188" i="12"/>
  <c r="J188" i="12" s="1"/>
  <c r="M188" i="12" s="1"/>
  <c r="I200" i="12"/>
  <c r="J200" i="12" s="1"/>
  <c r="M200" i="12" s="1"/>
  <c r="I207" i="12"/>
  <c r="J207" i="12" s="1"/>
  <c r="M207" i="12" s="1"/>
  <c r="J213" i="12"/>
  <c r="M213" i="12" s="1"/>
  <c r="J253" i="12"/>
  <c r="M253" i="12" s="1"/>
  <c r="I275" i="12"/>
  <c r="J275" i="12" s="1"/>
  <c r="M275" i="12" s="1"/>
  <c r="M279" i="12"/>
  <c r="I288" i="12"/>
  <c r="J288" i="12" s="1"/>
  <c r="M288" i="12" s="1"/>
  <c r="M192" i="12"/>
  <c r="J262" i="12"/>
  <c r="M262" i="12" s="1"/>
  <c r="J159" i="12"/>
  <c r="M159" i="12" s="1"/>
  <c r="J171" i="12"/>
  <c r="M171" i="12" s="1"/>
  <c r="J183" i="12"/>
  <c r="M183" i="12" s="1"/>
  <c r="J195" i="12"/>
  <c r="M195" i="12" s="1"/>
  <c r="I204" i="12"/>
  <c r="J204" i="12" s="1"/>
  <c r="M204" i="12" s="1"/>
  <c r="M206" i="12"/>
  <c r="J208" i="12"/>
  <c r="M208" i="12" s="1"/>
  <c r="J215" i="12"/>
  <c r="M215" i="12" s="1"/>
  <c r="M260" i="12"/>
  <c r="M273" i="12"/>
  <c r="J289" i="12"/>
  <c r="M289" i="12" s="1"/>
  <c r="I311" i="12"/>
  <c r="J311" i="12" s="1"/>
  <c r="M311" i="12" s="1"/>
  <c r="M225" i="12"/>
  <c r="M251" i="12"/>
  <c r="I256" i="12"/>
  <c r="J256" i="12" s="1"/>
  <c r="M256" i="12" s="1"/>
  <c r="J280" i="12"/>
  <c r="M280" i="12" s="1"/>
  <c r="M322" i="12"/>
  <c r="M165" i="12"/>
  <c r="M177" i="12"/>
  <c r="M189" i="12"/>
  <c r="M278" i="12"/>
  <c r="J304" i="12"/>
  <c r="M304" i="12" s="1"/>
  <c r="J320" i="12"/>
  <c r="M320" i="12" s="1"/>
  <c r="J156" i="12"/>
  <c r="M156" i="12" s="1"/>
  <c r="J168" i="12"/>
  <c r="M168" i="12" s="1"/>
  <c r="J180" i="12"/>
  <c r="M180" i="12" s="1"/>
  <c r="J192" i="12"/>
  <c r="I274" i="12"/>
  <c r="J274" i="12" s="1"/>
  <c r="M274" i="12" s="1"/>
  <c r="J298" i="12"/>
  <c r="M298" i="12" s="1"/>
  <c r="I307" i="12"/>
  <c r="J307" i="12" s="1"/>
  <c r="M307" i="12" s="1"/>
  <c r="J315" i="12"/>
  <c r="M315" i="12" s="1"/>
  <c r="M223" i="12"/>
  <c r="I231" i="12"/>
  <c r="J231" i="12" s="1"/>
  <c r="M231" i="12" s="1"/>
  <c r="M241" i="12"/>
  <c r="I249" i="12"/>
  <c r="J249" i="12" s="1"/>
  <c r="M249" i="12" s="1"/>
  <c r="I267" i="12"/>
  <c r="J267" i="12" s="1"/>
  <c r="M267" i="12" s="1"/>
  <c r="M277" i="12"/>
  <c r="M295" i="12"/>
  <c r="M313" i="12"/>
  <c r="I210" i="12"/>
  <c r="J210" i="12" s="1"/>
  <c r="M210" i="12" s="1"/>
  <c r="M220" i="12"/>
  <c r="I228" i="12"/>
  <c r="J228" i="12" s="1"/>
  <c r="M228" i="12" s="1"/>
  <c r="I246" i="12"/>
  <c r="J246" i="12" s="1"/>
  <c r="M246" i="12" s="1"/>
  <c r="I264" i="12"/>
  <c r="J264" i="12" s="1"/>
  <c r="M264" i="12" s="1"/>
  <c r="I282" i="12"/>
  <c r="J282" i="12" s="1"/>
  <c r="M282" i="12" s="1"/>
  <c r="I300" i="12"/>
  <c r="J300" i="12" s="1"/>
  <c r="M300" i="12" s="1"/>
  <c r="I318" i="12"/>
  <c r="J318" i="12" s="1"/>
  <c r="M318" i="12" s="1"/>
  <c r="M229" i="12"/>
  <c r="M247" i="12"/>
  <c r="M265" i="12"/>
  <c r="M283" i="12"/>
  <c r="M319" i="12"/>
  <c r="M238" i="12" l="1"/>
  <c r="M301" i="12"/>
  <c r="K334" i="12"/>
  <c r="I327" i="12"/>
  <c r="K330" i="12" s="1"/>
  <c r="K18" i="6" s="1"/>
  <c r="K333" i="12" l="1"/>
  <c r="P28" i="6" s="1"/>
  <c r="X28" i="6" s="1"/>
  <c r="L327" i="12"/>
  <c r="P25" i="6" l="1"/>
  <c r="X25" i="6" s="1"/>
  <c r="K331" i="12"/>
  <c r="I28" i="6"/>
  <c r="G28" i="6"/>
  <c r="E28" i="6"/>
  <c r="C28" i="6"/>
  <c r="I25" i="6"/>
  <c r="G25" i="6"/>
  <c r="E25" i="6"/>
  <c r="S7" i="1" l="1"/>
  <c r="C23" i="6"/>
  <c r="I17" i="6"/>
  <c r="I24" i="6" s="1"/>
  <c r="G17" i="6"/>
  <c r="G24" i="6" s="1"/>
  <c r="E17" i="6"/>
  <c r="E24" i="6" s="1"/>
  <c r="C17" i="6"/>
  <c r="C24" i="6" s="1"/>
  <c r="A11" i="2"/>
  <c r="C11" i="2"/>
  <c r="D11" i="2"/>
  <c r="F11" i="2"/>
  <c r="H11" i="2"/>
  <c r="J11" i="2"/>
  <c r="L11" i="2"/>
  <c r="N11" i="2"/>
  <c r="A12" i="2"/>
  <c r="C12" i="2"/>
  <c r="D12" i="2"/>
  <c r="F12" i="2"/>
  <c r="H12" i="2"/>
  <c r="J12" i="2"/>
  <c r="L12" i="2"/>
  <c r="N12" i="2"/>
  <c r="A13" i="2"/>
  <c r="C13" i="2"/>
  <c r="D13" i="2"/>
  <c r="F13" i="2"/>
  <c r="H13" i="2"/>
  <c r="J13" i="2"/>
  <c r="L13" i="2"/>
  <c r="N13" i="2"/>
  <c r="A14" i="2"/>
  <c r="C14" i="2"/>
  <c r="D14" i="2"/>
  <c r="F14" i="2"/>
  <c r="H14" i="2"/>
  <c r="J14" i="2"/>
  <c r="L14" i="2"/>
  <c r="N14" i="2"/>
  <c r="A15" i="2"/>
  <c r="C15" i="2"/>
  <c r="D15" i="2"/>
  <c r="F15" i="2"/>
  <c r="H15" i="2"/>
  <c r="J15" i="2"/>
  <c r="L15" i="2"/>
  <c r="N15" i="2"/>
  <c r="A16" i="2"/>
  <c r="C16" i="2"/>
  <c r="D16" i="2"/>
  <c r="F16" i="2"/>
  <c r="H16" i="2"/>
  <c r="J16" i="2"/>
  <c r="L16" i="2"/>
  <c r="N16" i="2"/>
  <c r="A17" i="2"/>
  <c r="C17" i="2"/>
  <c r="D17" i="2"/>
  <c r="F17" i="2"/>
  <c r="H17" i="2"/>
  <c r="J17" i="2"/>
  <c r="L17" i="2"/>
  <c r="N17" i="2"/>
  <c r="A18" i="2"/>
  <c r="C18" i="2"/>
  <c r="D18" i="2"/>
  <c r="F18" i="2"/>
  <c r="H18" i="2"/>
  <c r="J18" i="2"/>
  <c r="L18" i="2"/>
  <c r="N18" i="2"/>
  <c r="A19" i="2"/>
  <c r="C19" i="2"/>
  <c r="D19" i="2"/>
  <c r="F19" i="2"/>
  <c r="H19" i="2"/>
  <c r="J19" i="2"/>
  <c r="L19" i="2"/>
  <c r="N19" i="2"/>
  <c r="A20" i="2"/>
  <c r="C20" i="2"/>
  <c r="D20" i="2"/>
  <c r="F20" i="2"/>
  <c r="H20" i="2"/>
  <c r="J20" i="2"/>
  <c r="L20" i="2"/>
  <c r="N20" i="2"/>
  <c r="A21" i="2"/>
  <c r="C21" i="2"/>
  <c r="D21" i="2"/>
  <c r="F21" i="2"/>
  <c r="H21" i="2"/>
  <c r="J21" i="2"/>
  <c r="L21" i="2"/>
  <c r="N21" i="2"/>
  <c r="A22" i="2"/>
  <c r="C22" i="2"/>
  <c r="D22" i="2"/>
  <c r="F22" i="2"/>
  <c r="H22" i="2"/>
  <c r="J22" i="2"/>
  <c r="L22" i="2"/>
  <c r="N22" i="2"/>
  <c r="A23" i="2"/>
  <c r="C23" i="2"/>
  <c r="D23" i="2"/>
  <c r="F23" i="2"/>
  <c r="H23" i="2"/>
  <c r="J23" i="2"/>
  <c r="L23" i="2"/>
  <c r="N23" i="2"/>
  <c r="A24" i="2"/>
  <c r="C24" i="2"/>
  <c r="D24" i="2"/>
  <c r="F24" i="2"/>
  <c r="H24" i="2"/>
  <c r="J24" i="2"/>
  <c r="L24" i="2"/>
  <c r="N24" i="2"/>
  <c r="A25" i="2"/>
  <c r="C25" i="2"/>
  <c r="D25" i="2"/>
  <c r="F25" i="2"/>
  <c r="H25" i="2"/>
  <c r="J25" i="2"/>
  <c r="L25" i="2"/>
  <c r="N25" i="2"/>
  <c r="A26" i="2"/>
  <c r="C26" i="2"/>
  <c r="D26" i="2"/>
  <c r="F26" i="2"/>
  <c r="H26" i="2"/>
  <c r="J26" i="2"/>
  <c r="L26" i="2"/>
  <c r="N26" i="2"/>
  <c r="A27" i="2"/>
  <c r="C27" i="2"/>
  <c r="D27" i="2"/>
  <c r="F27" i="2"/>
  <c r="H27" i="2"/>
  <c r="J27" i="2"/>
  <c r="L27" i="2"/>
  <c r="N27" i="2"/>
  <c r="A28" i="2"/>
  <c r="C28" i="2"/>
  <c r="D28" i="2"/>
  <c r="F28" i="2"/>
  <c r="H28" i="2"/>
  <c r="J28" i="2"/>
  <c r="L28" i="2"/>
  <c r="N28" i="2"/>
  <c r="A29" i="2"/>
  <c r="C29" i="2"/>
  <c r="D29" i="2"/>
  <c r="F29" i="2"/>
  <c r="H29" i="2"/>
  <c r="J29" i="2"/>
  <c r="L29" i="2"/>
  <c r="N29" i="2"/>
  <c r="A30" i="2"/>
  <c r="C30" i="2"/>
  <c r="D30" i="2"/>
  <c r="F30" i="2"/>
  <c r="H30" i="2"/>
  <c r="J30" i="2"/>
  <c r="L30" i="2"/>
  <c r="N30" i="2"/>
  <c r="A31" i="2"/>
  <c r="C31" i="2"/>
  <c r="D31" i="2"/>
  <c r="F31" i="2"/>
  <c r="H31" i="2"/>
  <c r="J31" i="2"/>
  <c r="L31" i="2"/>
  <c r="N31" i="2"/>
  <c r="A32" i="2"/>
  <c r="C32" i="2"/>
  <c r="D32" i="2"/>
  <c r="F32" i="2"/>
  <c r="H32" i="2"/>
  <c r="J32" i="2"/>
  <c r="L32" i="2"/>
  <c r="N32" i="2"/>
  <c r="A33" i="2"/>
  <c r="C33" i="2"/>
  <c r="D33" i="2"/>
  <c r="F33" i="2"/>
  <c r="H33" i="2"/>
  <c r="J33" i="2"/>
  <c r="L33" i="2"/>
  <c r="N33" i="2"/>
  <c r="A34" i="2"/>
  <c r="C34" i="2"/>
  <c r="D34" i="2"/>
  <c r="F34" i="2"/>
  <c r="H34" i="2"/>
  <c r="J34" i="2"/>
  <c r="L34" i="2"/>
  <c r="N34" i="2"/>
  <c r="A35" i="2"/>
  <c r="C35" i="2"/>
  <c r="D35" i="2"/>
  <c r="F35" i="2"/>
  <c r="H35" i="2"/>
  <c r="J35" i="2"/>
  <c r="L35" i="2"/>
  <c r="N35" i="2"/>
  <c r="A36" i="2"/>
  <c r="C36" i="2"/>
  <c r="D36" i="2"/>
  <c r="F36" i="2"/>
  <c r="H36" i="2"/>
  <c r="J36" i="2"/>
  <c r="L36" i="2"/>
  <c r="N36" i="2"/>
  <c r="A37" i="2"/>
  <c r="C37" i="2"/>
  <c r="D37" i="2"/>
  <c r="F37" i="2"/>
  <c r="H37" i="2"/>
  <c r="J37" i="2"/>
  <c r="L37" i="2"/>
  <c r="N37" i="2"/>
  <c r="A38" i="2"/>
  <c r="C38" i="2"/>
  <c r="D38" i="2"/>
  <c r="F38" i="2"/>
  <c r="H38" i="2"/>
  <c r="J38" i="2"/>
  <c r="L38" i="2"/>
  <c r="N38" i="2"/>
  <c r="A39" i="2"/>
  <c r="C39" i="2"/>
  <c r="D39" i="2"/>
  <c r="F39" i="2"/>
  <c r="H39" i="2"/>
  <c r="J39" i="2"/>
  <c r="L39" i="2"/>
  <c r="N39" i="2"/>
  <c r="A40" i="2"/>
  <c r="C40" i="2"/>
  <c r="D40" i="2"/>
  <c r="F40" i="2"/>
  <c r="H40" i="2"/>
  <c r="J40" i="2"/>
  <c r="L40" i="2"/>
  <c r="N40" i="2"/>
  <c r="A41" i="2"/>
  <c r="C41" i="2"/>
  <c r="D41" i="2"/>
  <c r="F41" i="2"/>
  <c r="H41" i="2"/>
  <c r="J41" i="2"/>
  <c r="L41" i="2"/>
  <c r="N41" i="2"/>
  <c r="A42" i="2"/>
  <c r="C42" i="2"/>
  <c r="D42" i="2"/>
  <c r="F42" i="2"/>
  <c r="H42" i="2"/>
  <c r="J42" i="2"/>
  <c r="L42" i="2"/>
  <c r="N42" i="2"/>
  <c r="A43" i="2"/>
  <c r="C43" i="2"/>
  <c r="D43" i="2"/>
  <c r="F43" i="2"/>
  <c r="H43" i="2"/>
  <c r="J43" i="2"/>
  <c r="L43" i="2"/>
  <c r="N43" i="2"/>
  <c r="A44" i="2"/>
  <c r="C44" i="2"/>
  <c r="D44" i="2"/>
  <c r="F44" i="2"/>
  <c r="H44" i="2"/>
  <c r="J44" i="2"/>
  <c r="L44" i="2"/>
  <c r="N44" i="2"/>
  <c r="A45" i="2"/>
  <c r="C45" i="2"/>
  <c r="D45" i="2"/>
  <c r="F45" i="2"/>
  <c r="H45" i="2"/>
  <c r="J45" i="2"/>
  <c r="L45" i="2"/>
  <c r="N45" i="2"/>
  <c r="A46" i="2"/>
  <c r="C46" i="2"/>
  <c r="D46" i="2"/>
  <c r="F46" i="2"/>
  <c r="H46" i="2"/>
  <c r="J46" i="2"/>
  <c r="L46" i="2"/>
  <c r="N46" i="2"/>
  <c r="A47" i="2"/>
  <c r="C47" i="2"/>
  <c r="D47" i="2"/>
  <c r="F47" i="2"/>
  <c r="H47" i="2"/>
  <c r="J47" i="2"/>
  <c r="L47" i="2"/>
  <c r="N47" i="2"/>
  <c r="A48" i="2"/>
  <c r="C48" i="2"/>
  <c r="D48" i="2"/>
  <c r="F48" i="2"/>
  <c r="H48" i="2"/>
  <c r="J48" i="2"/>
  <c r="L48" i="2"/>
  <c r="N48" i="2"/>
  <c r="A49" i="2"/>
  <c r="C49" i="2"/>
  <c r="D49" i="2"/>
  <c r="F49" i="2"/>
  <c r="H49" i="2"/>
  <c r="J49" i="2"/>
  <c r="L49" i="2"/>
  <c r="N49" i="2"/>
  <c r="A50" i="2"/>
  <c r="C50" i="2"/>
  <c r="D50" i="2"/>
  <c r="F50" i="2"/>
  <c r="H50" i="2"/>
  <c r="J50" i="2"/>
  <c r="L50" i="2"/>
  <c r="N50" i="2"/>
  <c r="A51" i="2"/>
  <c r="C51" i="2"/>
  <c r="D51" i="2"/>
  <c r="F51" i="2"/>
  <c r="H51" i="2"/>
  <c r="J51" i="2"/>
  <c r="L51" i="2"/>
  <c r="N51" i="2"/>
  <c r="A52" i="2"/>
  <c r="C52" i="2"/>
  <c r="D52" i="2"/>
  <c r="F52" i="2"/>
  <c r="H52" i="2"/>
  <c r="J52" i="2"/>
  <c r="L52" i="2"/>
  <c r="N52" i="2"/>
  <c r="A53" i="2"/>
  <c r="C53" i="2"/>
  <c r="D53" i="2"/>
  <c r="F53" i="2"/>
  <c r="H53" i="2"/>
  <c r="J53" i="2"/>
  <c r="L53" i="2"/>
  <c r="N53" i="2"/>
  <c r="A54" i="2"/>
  <c r="C54" i="2"/>
  <c r="D54" i="2"/>
  <c r="F54" i="2"/>
  <c r="H54" i="2"/>
  <c r="J54" i="2"/>
  <c r="L54" i="2"/>
  <c r="N54" i="2"/>
  <c r="A55" i="2"/>
  <c r="C55" i="2"/>
  <c r="D55" i="2"/>
  <c r="F55" i="2"/>
  <c r="H55" i="2"/>
  <c r="J55" i="2"/>
  <c r="L55" i="2"/>
  <c r="N55" i="2"/>
  <c r="A56" i="2"/>
  <c r="C56" i="2"/>
  <c r="D56" i="2"/>
  <c r="F56" i="2"/>
  <c r="H56" i="2"/>
  <c r="J56" i="2"/>
  <c r="L56" i="2"/>
  <c r="N56" i="2"/>
  <c r="A57" i="2"/>
  <c r="C57" i="2"/>
  <c r="D57" i="2"/>
  <c r="F57" i="2"/>
  <c r="H57" i="2"/>
  <c r="J57" i="2"/>
  <c r="L57" i="2"/>
  <c r="N57" i="2"/>
  <c r="A58" i="2"/>
  <c r="C58" i="2"/>
  <c r="D58" i="2"/>
  <c r="F58" i="2"/>
  <c r="H58" i="2"/>
  <c r="J58" i="2"/>
  <c r="L58" i="2"/>
  <c r="N58" i="2"/>
  <c r="A59" i="2"/>
  <c r="C59" i="2"/>
  <c r="D59" i="2"/>
  <c r="F59" i="2"/>
  <c r="H59" i="2"/>
  <c r="J59" i="2"/>
  <c r="L59" i="2"/>
  <c r="N59" i="2"/>
  <c r="A60" i="2"/>
  <c r="C60" i="2"/>
  <c r="D60" i="2"/>
  <c r="F60" i="2"/>
  <c r="H60" i="2"/>
  <c r="J60" i="2"/>
  <c r="L60" i="2"/>
  <c r="N60" i="2"/>
  <c r="A61" i="2"/>
  <c r="C61" i="2"/>
  <c r="D61" i="2"/>
  <c r="F61" i="2"/>
  <c r="H61" i="2"/>
  <c r="J61" i="2"/>
  <c r="L61" i="2"/>
  <c r="N61" i="2"/>
  <c r="A62" i="2"/>
  <c r="C62" i="2"/>
  <c r="D62" i="2"/>
  <c r="F62" i="2"/>
  <c r="H62" i="2"/>
  <c r="J62" i="2"/>
  <c r="L62" i="2"/>
  <c r="N62" i="2"/>
  <c r="A63" i="2"/>
  <c r="C63" i="2"/>
  <c r="D63" i="2"/>
  <c r="F63" i="2"/>
  <c r="H63" i="2"/>
  <c r="J63" i="2"/>
  <c r="L63" i="2"/>
  <c r="N63" i="2"/>
  <c r="A64" i="2"/>
  <c r="C64" i="2"/>
  <c r="D64" i="2"/>
  <c r="F64" i="2"/>
  <c r="H64" i="2"/>
  <c r="J64" i="2"/>
  <c r="L64" i="2"/>
  <c r="N64" i="2"/>
  <c r="A65" i="2"/>
  <c r="C65" i="2"/>
  <c r="D65" i="2"/>
  <c r="F65" i="2"/>
  <c r="H65" i="2"/>
  <c r="J65" i="2"/>
  <c r="L65" i="2"/>
  <c r="N65" i="2"/>
  <c r="A66" i="2"/>
  <c r="C66" i="2"/>
  <c r="D66" i="2"/>
  <c r="F66" i="2"/>
  <c r="H66" i="2"/>
  <c r="J66" i="2"/>
  <c r="L66" i="2"/>
  <c r="N66" i="2"/>
  <c r="A67" i="2"/>
  <c r="C67" i="2"/>
  <c r="D67" i="2"/>
  <c r="F67" i="2"/>
  <c r="H67" i="2"/>
  <c r="J67" i="2"/>
  <c r="L67" i="2"/>
  <c r="N67" i="2"/>
  <c r="A68" i="2"/>
  <c r="C68" i="2"/>
  <c r="D68" i="2"/>
  <c r="F68" i="2"/>
  <c r="H68" i="2"/>
  <c r="J68" i="2"/>
  <c r="L68" i="2"/>
  <c r="N68" i="2"/>
  <c r="A69" i="2"/>
  <c r="C69" i="2"/>
  <c r="D69" i="2"/>
  <c r="F69" i="2"/>
  <c r="H69" i="2"/>
  <c r="J69" i="2"/>
  <c r="L69" i="2"/>
  <c r="N69" i="2"/>
  <c r="A70" i="2"/>
  <c r="C70" i="2"/>
  <c r="D70" i="2"/>
  <c r="F70" i="2"/>
  <c r="H70" i="2"/>
  <c r="J70" i="2"/>
  <c r="L70" i="2"/>
  <c r="N70" i="2"/>
  <c r="A71" i="2"/>
  <c r="C71" i="2"/>
  <c r="D71" i="2"/>
  <c r="F71" i="2"/>
  <c r="H71" i="2"/>
  <c r="J71" i="2"/>
  <c r="L71" i="2"/>
  <c r="N71" i="2"/>
  <c r="A72" i="2"/>
  <c r="C72" i="2"/>
  <c r="D72" i="2"/>
  <c r="F72" i="2"/>
  <c r="H72" i="2"/>
  <c r="J72" i="2"/>
  <c r="L72" i="2"/>
  <c r="N72" i="2"/>
  <c r="A73" i="2"/>
  <c r="C73" i="2"/>
  <c r="D73" i="2"/>
  <c r="F73" i="2"/>
  <c r="H73" i="2"/>
  <c r="J73" i="2"/>
  <c r="L73" i="2"/>
  <c r="N73" i="2"/>
  <c r="A74" i="2"/>
  <c r="C74" i="2"/>
  <c r="D74" i="2"/>
  <c r="F74" i="2"/>
  <c r="H74" i="2"/>
  <c r="J74" i="2"/>
  <c r="L74" i="2"/>
  <c r="N74" i="2"/>
  <c r="A75" i="2"/>
  <c r="C75" i="2"/>
  <c r="D75" i="2"/>
  <c r="F75" i="2"/>
  <c r="H75" i="2"/>
  <c r="J75" i="2"/>
  <c r="L75" i="2"/>
  <c r="N75" i="2"/>
  <c r="A76" i="2"/>
  <c r="C76" i="2"/>
  <c r="D76" i="2"/>
  <c r="F76" i="2"/>
  <c r="H76" i="2"/>
  <c r="J76" i="2"/>
  <c r="L76" i="2"/>
  <c r="N76" i="2"/>
  <c r="A77" i="2"/>
  <c r="C77" i="2"/>
  <c r="D77" i="2"/>
  <c r="F77" i="2"/>
  <c r="H77" i="2"/>
  <c r="J77" i="2"/>
  <c r="L77" i="2"/>
  <c r="N77" i="2"/>
  <c r="A78" i="2"/>
  <c r="C78" i="2"/>
  <c r="D78" i="2"/>
  <c r="F78" i="2"/>
  <c r="H78" i="2"/>
  <c r="J78" i="2"/>
  <c r="L78" i="2"/>
  <c r="N78" i="2"/>
  <c r="A79" i="2"/>
  <c r="C79" i="2"/>
  <c r="D79" i="2"/>
  <c r="F79" i="2"/>
  <c r="H79" i="2"/>
  <c r="J79" i="2"/>
  <c r="L79" i="2"/>
  <c r="N79" i="2"/>
  <c r="A80" i="2"/>
  <c r="C80" i="2"/>
  <c r="D80" i="2"/>
  <c r="F80" i="2"/>
  <c r="H80" i="2"/>
  <c r="J80" i="2"/>
  <c r="L80" i="2"/>
  <c r="N80" i="2"/>
  <c r="A81" i="2"/>
  <c r="C81" i="2"/>
  <c r="D81" i="2"/>
  <c r="F81" i="2"/>
  <c r="H81" i="2"/>
  <c r="J81" i="2"/>
  <c r="L81" i="2"/>
  <c r="N81" i="2"/>
  <c r="A82" i="2"/>
  <c r="C82" i="2"/>
  <c r="D82" i="2"/>
  <c r="F82" i="2"/>
  <c r="H82" i="2"/>
  <c r="J82" i="2"/>
  <c r="L82" i="2"/>
  <c r="N82" i="2"/>
  <c r="A83" i="2"/>
  <c r="C83" i="2"/>
  <c r="D83" i="2"/>
  <c r="F83" i="2"/>
  <c r="H83" i="2"/>
  <c r="J83" i="2"/>
  <c r="L83" i="2"/>
  <c r="N83" i="2"/>
  <c r="A84" i="2"/>
  <c r="C84" i="2"/>
  <c r="D84" i="2"/>
  <c r="F84" i="2"/>
  <c r="H84" i="2"/>
  <c r="J84" i="2"/>
  <c r="L84" i="2"/>
  <c r="N84" i="2"/>
  <c r="A85" i="2"/>
  <c r="C85" i="2"/>
  <c r="D85" i="2"/>
  <c r="F85" i="2"/>
  <c r="H85" i="2"/>
  <c r="J85" i="2"/>
  <c r="L85" i="2"/>
  <c r="N85" i="2"/>
  <c r="A86" i="2"/>
  <c r="C86" i="2"/>
  <c r="D86" i="2"/>
  <c r="F86" i="2"/>
  <c r="H86" i="2"/>
  <c r="J86" i="2"/>
  <c r="L86" i="2"/>
  <c r="N86" i="2"/>
  <c r="A87" i="2"/>
  <c r="C87" i="2"/>
  <c r="D87" i="2"/>
  <c r="F87" i="2"/>
  <c r="H87" i="2"/>
  <c r="J87" i="2"/>
  <c r="L87" i="2"/>
  <c r="N87" i="2"/>
  <c r="A88" i="2"/>
  <c r="C88" i="2"/>
  <c r="D88" i="2"/>
  <c r="F88" i="2"/>
  <c r="H88" i="2"/>
  <c r="J88" i="2"/>
  <c r="L88" i="2"/>
  <c r="N88" i="2"/>
  <c r="A89" i="2"/>
  <c r="C89" i="2"/>
  <c r="D89" i="2"/>
  <c r="F89" i="2"/>
  <c r="H89" i="2"/>
  <c r="J89" i="2"/>
  <c r="L89" i="2"/>
  <c r="N89" i="2"/>
  <c r="A90" i="2"/>
  <c r="C90" i="2"/>
  <c r="D90" i="2"/>
  <c r="F90" i="2"/>
  <c r="H90" i="2"/>
  <c r="J90" i="2"/>
  <c r="L90" i="2"/>
  <c r="N90" i="2"/>
  <c r="A91" i="2"/>
  <c r="C91" i="2"/>
  <c r="D91" i="2"/>
  <c r="F91" i="2"/>
  <c r="H91" i="2"/>
  <c r="J91" i="2"/>
  <c r="L91" i="2"/>
  <c r="N91" i="2"/>
  <c r="A92" i="2"/>
  <c r="C92" i="2"/>
  <c r="D92" i="2"/>
  <c r="F92" i="2"/>
  <c r="H92" i="2"/>
  <c r="J92" i="2"/>
  <c r="L92" i="2"/>
  <c r="N92" i="2"/>
  <c r="A93" i="2"/>
  <c r="C93" i="2"/>
  <c r="D93" i="2"/>
  <c r="F93" i="2"/>
  <c r="H93" i="2"/>
  <c r="J93" i="2"/>
  <c r="L93" i="2"/>
  <c r="N93" i="2"/>
  <c r="A94" i="2"/>
  <c r="C94" i="2"/>
  <c r="D94" i="2"/>
  <c r="F94" i="2"/>
  <c r="H94" i="2"/>
  <c r="J94" i="2"/>
  <c r="L94" i="2"/>
  <c r="N94" i="2"/>
  <c r="A95" i="2"/>
  <c r="C95" i="2"/>
  <c r="D95" i="2"/>
  <c r="F95" i="2"/>
  <c r="H95" i="2"/>
  <c r="J95" i="2"/>
  <c r="L95" i="2"/>
  <c r="N95" i="2"/>
  <c r="A96" i="2"/>
  <c r="C96" i="2"/>
  <c r="D96" i="2"/>
  <c r="F96" i="2"/>
  <c r="H96" i="2"/>
  <c r="J96" i="2"/>
  <c r="L96" i="2"/>
  <c r="N96" i="2"/>
  <c r="A97" i="2"/>
  <c r="C97" i="2"/>
  <c r="D97" i="2"/>
  <c r="F97" i="2"/>
  <c r="H97" i="2"/>
  <c r="J97" i="2"/>
  <c r="L97" i="2"/>
  <c r="N97" i="2"/>
  <c r="A98" i="2"/>
  <c r="C98" i="2"/>
  <c r="D98" i="2"/>
  <c r="F98" i="2"/>
  <c r="H98" i="2"/>
  <c r="J98" i="2"/>
  <c r="L98" i="2"/>
  <c r="N98" i="2"/>
  <c r="A99" i="2"/>
  <c r="C99" i="2"/>
  <c r="D99" i="2"/>
  <c r="F99" i="2"/>
  <c r="H99" i="2"/>
  <c r="J99" i="2"/>
  <c r="L99" i="2"/>
  <c r="N99" i="2"/>
  <c r="A100" i="2"/>
  <c r="C100" i="2"/>
  <c r="D100" i="2"/>
  <c r="F100" i="2"/>
  <c r="H100" i="2"/>
  <c r="J100" i="2"/>
  <c r="L100" i="2"/>
  <c r="N100" i="2"/>
  <c r="A101" i="2"/>
  <c r="C101" i="2"/>
  <c r="D101" i="2"/>
  <c r="F101" i="2"/>
  <c r="H101" i="2"/>
  <c r="J101" i="2"/>
  <c r="L101" i="2"/>
  <c r="N101" i="2"/>
  <c r="A102" i="2"/>
  <c r="C102" i="2"/>
  <c r="D102" i="2"/>
  <c r="F102" i="2"/>
  <c r="H102" i="2"/>
  <c r="J102" i="2"/>
  <c r="L102" i="2"/>
  <c r="N102" i="2"/>
  <c r="A103" i="2"/>
  <c r="C103" i="2"/>
  <c r="D103" i="2"/>
  <c r="F103" i="2"/>
  <c r="H103" i="2"/>
  <c r="J103" i="2"/>
  <c r="L103" i="2"/>
  <c r="N103" i="2"/>
  <c r="A104" i="2"/>
  <c r="C104" i="2"/>
  <c r="D104" i="2"/>
  <c r="F104" i="2"/>
  <c r="H104" i="2"/>
  <c r="J104" i="2"/>
  <c r="L104" i="2"/>
  <c r="N104" i="2"/>
  <c r="A105" i="2"/>
  <c r="C105" i="2"/>
  <c r="D105" i="2"/>
  <c r="F105" i="2"/>
  <c r="H105" i="2"/>
  <c r="J105" i="2"/>
  <c r="L105" i="2"/>
  <c r="N105" i="2"/>
  <c r="A106" i="2"/>
  <c r="C106" i="2"/>
  <c r="D106" i="2"/>
  <c r="F106" i="2"/>
  <c r="H106" i="2"/>
  <c r="J106" i="2"/>
  <c r="L106" i="2"/>
  <c r="N106" i="2"/>
  <c r="A107" i="2"/>
  <c r="C107" i="2"/>
  <c r="D107" i="2"/>
  <c r="F107" i="2"/>
  <c r="H107" i="2"/>
  <c r="J107" i="2"/>
  <c r="L107" i="2"/>
  <c r="N107" i="2"/>
  <c r="A108" i="2"/>
  <c r="C108" i="2"/>
  <c r="D108" i="2"/>
  <c r="F108" i="2"/>
  <c r="H108" i="2"/>
  <c r="J108" i="2"/>
  <c r="L108" i="2"/>
  <c r="N108" i="2"/>
  <c r="A109" i="2"/>
  <c r="C109" i="2"/>
  <c r="D109" i="2"/>
  <c r="F109" i="2"/>
  <c r="H109" i="2"/>
  <c r="J109" i="2"/>
  <c r="L109" i="2"/>
  <c r="N109" i="2"/>
  <c r="A110" i="2"/>
  <c r="C110" i="2"/>
  <c r="D110" i="2"/>
  <c r="F110" i="2"/>
  <c r="H110" i="2"/>
  <c r="J110" i="2"/>
  <c r="L110" i="2"/>
  <c r="N110" i="2"/>
  <c r="A111" i="2"/>
  <c r="C111" i="2"/>
  <c r="D111" i="2"/>
  <c r="F111" i="2"/>
  <c r="H111" i="2"/>
  <c r="J111" i="2"/>
  <c r="L111" i="2"/>
  <c r="N111" i="2"/>
  <c r="A112" i="2"/>
  <c r="C112" i="2"/>
  <c r="D112" i="2"/>
  <c r="F112" i="2"/>
  <c r="H112" i="2"/>
  <c r="J112" i="2"/>
  <c r="L112" i="2"/>
  <c r="N112" i="2"/>
  <c r="A113" i="2"/>
  <c r="C113" i="2"/>
  <c r="D113" i="2"/>
  <c r="F113" i="2"/>
  <c r="H113" i="2"/>
  <c r="J113" i="2"/>
  <c r="L113" i="2"/>
  <c r="N113" i="2"/>
  <c r="A114" i="2"/>
  <c r="C114" i="2"/>
  <c r="D114" i="2"/>
  <c r="F114" i="2"/>
  <c r="H114" i="2"/>
  <c r="J114" i="2"/>
  <c r="L114" i="2"/>
  <c r="N114" i="2"/>
  <c r="A115" i="2"/>
  <c r="C115" i="2"/>
  <c r="D115" i="2"/>
  <c r="F115" i="2"/>
  <c r="H115" i="2"/>
  <c r="J115" i="2"/>
  <c r="L115" i="2"/>
  <c r="N115" i="2"/>
  <c r="A116" i="2"/>
  <c r="C116" i="2"/>
  <c r="D116" i="2"/>
  <c r="F116" i="2"/>
  <c r="H116" i="2"/>
  <c r="J116" i="2"/>
  <c r="L116" i="2"/>
  <c r="N116" i="2"/>
  <c r="A117" i="2"/>
  <c r="C117" i="2"/>
  <c r="D117" i="2"/>
  <c r="F117" i="2"/>
  <c r="H117" i="2"/>
  <c r="J117" i="2"/>
  <c r="L117" i="2"/>
  <c r="N117" i="2"/>
  <c r="A118" i="2"/>
  <c r="C118" i="2"/>
  <c r="D118" i="2"/>
  <c r="F118" i="2"/>
  <c r="H118" i="2"/>
  <c r="J118" i="2"/>
  <c r="L118" i="2"/>
  <c r="N118" i="2"/>
  <c r="A119" i="2"/>
  <c r="C119" i="2"/>
  <c r="D119" i="2"/>
  <c r="F119" i="2"/>
  <c r="H119" i="2"/>
  <c r="J119" i="2"/>
  <c r="L119" i="2"/>
  <c r="N119" i="2"/>
  <c r="A120" i="2"/>
  <c r="C120" i="2"/>
  <c r="D120" i="2"/>
  <c r="F120" i="2"/>
  <c r="H120" i="2"/>
  <c r="J120" i="2"/>
  <c r="L120" i="2"/>
  <c r="N120" i="2"/>
  <c r="A121" i="2"/>
  <c r="C121" i="2"/>
  <c r="D121" i="2"/>
  <c r="F121" i="2"/>
  <c r="H121" i="2"/>
  <c r="J121" i="2"/>
  <c r="L121" i="2"/>
  <c r="N121" i="2"/>
  <c r="A122" i="2"/>
  <c r="C122" i="2"/>
  <c r="D122" i="2"/>
  <c r="F122" i="2"/>
  <c r="H122" i="2"/>
  <c r="J122" i="2"/>
  <c r="L122" i="2"/>
  <c r="N122" i="2"/>
  <c r="A123" i="2"/>
  <c r="C123" i="2"/>
  <c r="D123" i="2"/>
  <c r="F123" i="2"/>
  <c r="H123" i="2"/>
  <c r="J123" i="2"/>
  <c r="L123" i="2"/>
  <c r="N123" i="2"/>
  <c r="A124" i="2"/>
  <c r="C124" i="2"/>
  <c r="D124" i="2"/>
  <c r="F124" i="2"/>
  <c r="H124" i="2"/>
  <c r="J124" i="2"/>
  <c r="L124" i="2"/>
  <c r="N124" i="2"/>
  <c r="A125" i="2"/>
  <c r="C125" i="2"/>
  <c r="D125" i="2"/>
  <c r="F125" i="2"/>
  <c r="H125" i="2"/>
  <c r="J125" i="2"/>
  <c r="L125" i="2"/>
  <c r="N125" i="2"/>
  <c r="A126" i="2"/>
  <c r="C126" i="2"/>
  <c r="D126" i="2"/>
  <c r="F126" i="2"/>
  <c r="H126" i="2"/>
  <c r="J126" i="2"/>
  <c r="L126" i="2"/>
  <c r="N126" i="2"/>
  <c r="A127" i="2"/>
  <c r="C127" i="2"/>
  <c r="D127" i="2"/>
  <c r="F127" i="2"/>
  <c r="H127" i="2"/>
  <c r="J127" i="2"/>
  <c r="L127" i="2"/>
  <c r="N127" i="2"/>
  <c r="A128" i="2"/>
  <c r="C128" i="2"/>
  <c r="D128" i="2"/>
  <c r="F128" i="2"/>
  <c r="H128" i="2"/>
  <c r="J128" i="2"/>
  <c r="L128" i="2"/>
  <c r="N128" i="2"/>
  <c r="A129" i="2"/>
  <c r="C129" i="2"/>
  <c r="D129" i="2"/>
  <c r="F129" i="2"/>
  <c r="H129" i="2"/>
  <c r="J129" i="2"/>
  <c r="L129" i="2"/>
  <c r="N129" i="2"/>
  <c r="A130" i="2"/>
  <c r="C130" i="2"/>
  <c r="D130" i="2"/>
  <c r="F130" i="2"/>
  <c r="H130" i="2"/>
  <c r="J130" i="2"/>
  <c r="L130" i="2"/>
  <c r="N130" i="2"/>
  <c r="A131" i="2"/>
  <c r="C131" i="2"/>
  <c r="D131" i="2"/>
  <c r="F131" i="2"/>
  <c r="H131" i="2"/>
  <c r="J131" i="2"/>
  <c r="L131" i="2"/>
  <c r="N131" i="2"/>
  <c r="A132" i="2"/>
  <c r="C132" i="2"/>
  <c r="D132" i="2"/>
  <c r="F132" i="2"/>
  <c r="H132" i="2"/>
  <c r="J132" i="2"/>
  <c r="L132" i="2"/>
  <c r="N132" i="2"/>
  <c r="A133" i="2"/>
  <c r="C133" i="2"/>
  <c r="D133" i="2"/>
  <c r="F133" i="2"/>
  <c r="H133" i="2"/>
  <c r="J133" i="2"/>
  <c r="L133" i="2"/>
  <c r="N133" i="2"/>
  <c r="A134" i="2"/>
  <c r="C134" i="2"/>
  <c r="D134" i="2"/>
  <c r="F134" i="2"/>
  <c r="H134" i="2"/>
  <c r="J134" i="2"/>
  <c r="L134" i="2"/>
  <c r="N134" i="2"/>
  <c r="A135" i="2"/>
  <c r="C135" i="2"/>
  <c r="D135" i="2"/>
  <c r="F135" i="2"/>
  <c r="H135" i="2"/>
  <c r="J135" i="2"/>
  <c r="L135" i="2"/>
  <c r="N135" i="2"/>
  <c r="A136" i="2"/>
  <c r="C136" i="2"/>
  <c r="D136" i="2"/>
  <c r="F136" i="2"/>
  <c r="H136" i="2"/>
  <c r="J136" i="2"/>
  <c r="L136" i="2"/>
  <c r="N136" i="2"/>
  <c r="A137" i="2"/>
  <c r="C137" i="2"/>
  <c r="D137" i="2"/>
  <c r="F137" i="2"/>
  <c r="H137" i="2"/>
  <c r="J137" i="2"/>
  <c r="L137" i="2"/>
  <c r="N137" i="2"/>
  <c r="A138" i="2"/>
  <c r="C138" i="2"/>
  <c r="D138" i="2"/>
  <c r="F138" i="2"/>
  <c r="H138" i="2"/>
  <c r="J138" i="2"/>
  <c r="L138" i="2"/>
  <c r="N138" i="2"/>
  <c r="A139" i="2"/>
  <c r="C139" i="2"/>
  <c r="D139" i="2"/>
  <c r="F139" i="2"/>
  <c r="H139" i="2"/>
  <c r="J139" i="2"/>
  <c r="L139" i="2"/>
  <c r="N139" i="2"/>
  <c r="A140" i="2"/>
  <c r="C140" i="2"/>
  <c r="D140" i="2"/>
  <c r="F140" i="2"/>
  <c r="H140" i="2"/>
  <c r="J140" i="2"/>
  <c r="L140" i="2"/>
  <c r="N140" i="2"/>
  <c r="A141" i="2"/>
  <c r="C141" i="2"/>
  <c r="D141" i="2"/>
  <c r="F141" i="2"/>
  <c r="H141" i="2"/>
  <c r="J141" i="2"/>
  <c r="L141" i="2"/>
  <c r="N141" i="2"/>
  <c r="A142" i="2"/>
  <c r="C142" i="2"/>
  <c r="D142" i="2"/>
  <c r="F142" i="2"/>
  <c r="H142" i="2"/>
  <c r="J142" i="2"/>
  <c r="L142" i="2"/>
  <c r="N142" i="2"/>
  <c r="A143" i="2"/>
  <c r="C143" i="2"/>
  <c r="D143" i="2"/>
  <c r="F143" i="2"/>
  <c r="H143" i="2"/>
  <c r="J143" i="2"/>
  <c r="L143" i="2"/>
  <c r="N143" i="2"/>
  <c r="A144" i="2"/>
  <c r="C144" i="2"/>
  <c r="D144" i="2"/>
  <c r="F144" i="2"/>
  <c r="H144" i="2"/>
  <c r="J144" i="2"/>
  <c r="L144" i="2"/>
  <c r="N144" i="2"/>
  <c r="A145" i="2"/>
  <c r="C145" i="2"/>
  <c r="D145" i="2"/>
  <c r="F145" i="2"/>
  <c r="H145" i="2"/>
  <c r="J145" i="2"/>
  <c r="L145" i="2"/>
  <c r="N145" i="2"/>
  <c r="A146" i="2"/>
  <c r="C146" i="2"/>
  <c r="D146" i="2"/>
  <c r="F146" i="2"/>
  <c r="H146" i="2"/>
  <c r="J146" i="2"/>
  <c r="L146" i="2"/>
  <c r="N146" i="2"/>
  <c r="A147" i="2"/>
  <c r="C147" i="2"/>
  <c r="D147" i="2"/>
  <c r="F147" i="2"/>
  <c r="H147" i="2"/>
  <c r="J147" i="2"/>
  <c r="L147" i="2"/>
  <c r="N147" i="2"/>
  <c r="A148" i="2"/>
  <c r="C148" i="2"/>
  <c r="D148" i="2"/>
  <c r="F148" i="2"/>
  <c r="H148" i="2"/>
  <c r="J148" i="2"/>
  <c r="L148" i="2"/>
  <c r="N148" i="2"/>
  <c r="A149" i="2"/>
  <c r="C149" i="2"/>
  <c r="D149" i="2"/>
  <c r="F149" i="2"/>
  <c r="H149" i="2"/>
  <c r="J149" i="2"/>
  <c r="L149" i="2"/>
  <c r="N149" i="2"/>
  <c r="A150" i="2"/>
  <c r="C150" i="2"/>
  <c r="D150" i="2"/>
  <c r="F150" i="2"/>
  <c r="H150" i="2"/>
  <c r="J150" i="2"/>
  <c r="L150" i="2"/>
  <c r="N150" i="2"/>
  <c r="A151" i="2"/>
  <c r="C151" i="2"/>
  <c r="D151" i="2"/>
  <c r="F151" i="2"/>
  <c r="H151" i="2"/>
  <c r="J151" i="2"/>
  <c r="L151" i="2"/>
  <c r="N151" i="2"/>
  <c r="A152" i="2"/>
  <c r="C152" i="2"/>
  <c r="D152" i="2"/>
  <c r="F152" i="2"/>
  <c r="H152" i="2"/>
  <c r="J152" i="2"/>
  <c r="L152" i="2"/>
  <c r="N152" i="2"/>
  <c r="A153" i="2"/>
  <c r="C153" i="2"/>
  <c r="D153" i="2"/>
  <c r="F153" i="2"/>
  <c r="H153" i="2"/>
  <c r="J153" i="2"/>
  <c r="L153" i="2"/>
  <c r="N153" i="2"/>
  <c r="A154" i="2"/>
  <c r="C154" i="2"/>
  <c r="D154" i="2"/>
  <c r="F154" i="2"/>
  <c r="H154" i="2"/>
  <c r="J154" i="2"/>
  <c r="L154" i="2"/>
  <c r="N154" i="2"/>
  <c r="A155" i="2"/>
  <c r="C155" i="2"/>
  <c r="D155" i="2"/>
  <c r="F155" i="2"/>
  <c r="H155" i="2"/>
  <c r="J155" i="2"/>
  <c r="L155" i="2"/>
  <c r="N155" i="2"/>
  <c r="A156" i="2"/>
  <c r="C156" i="2"/>
  <c r="D156" i="2"/>
  <c r="F156" i="2"/>
  <c r="H156" i="2"/>
  <c r="J156" i="2"/>
  <c r="L156" i="2"/>
  <c r="N156" i="2"/>
  <c r="A157" i="2"/>
  <c r="C157" i="2"/>
  <c r="D157" i="2"/>
  <c r="F157" i="2"/>
  <c r="H157" i="2"/>
  <c r="J157" i="2"/>
  <c r="L157" i="2"/>
  <c r="N157" i="2"/>
  <c r="A158" i="2"/>
  <c r="C158" i="2"/>
  <c r="D158" i="2"/>
  <c r="F158" i="2"/>
  <c r="H158" i="2"/>
  <c r="J158" i="2"/>
  <c r="L158" i="2"/>
  <c r="N158" i="2"/>
  <c r="A159" i="2"/>
  <c r="C159" i="2"/>
  <c r="D159" i="2"/>
  <c r="F159" i="2"/>
  <c r="H159" i="2"/>
  <c r="J159" i="2"/>
  <c r="L159" i="2"/>
  <c r="N159" i="2"/>
  <c r="A160" i="2"/>
  <c r="C160" i="2"/>
  <c r="D160" i="2"/>
  <c r="F160" i="2"/>
  <c r="H160" i="2"/>
  <c r="J160" i="2"/>
  <c r="L160" i="2"/>
  <c r="N160" i="2"/>
  <c r="A161" i="2"/>
  <c r="C161" i="2"/>
  <c r="D161" i="2"/>
  <c r="F161" i="2"/>
  <c r="H161" i="2"/>
  <c r="J161" i="2"/>
  <c r="L161" i="2"/>
  <c r="N161" i="2"/>
  <c r="A162" i="2"/>
  <c r="C162" i="2"/>
  <c r="D162" i="2"/>
  <c r="F162" i="2"/>
  <c r="H162" i="2"/>
  <c r="J162" i="2"/>
  <c r="L162" i="2"/>
  <c r="N162" i="2"/>
  <c r="A163" i="2"/>
  <c r="C163" i="2"/>
  <c r="D163" i="2"/>
  <c r="F163" i="2"/>
  <c r="H163" i="2"/>
  <c r="J163" i="2"/>
  <c r="L163" i="2"/>
  <c r="N163" i="2"/>
  <c r="A164" i="2"/>
  <c r="C164" i="2"/>
  <c r="D164" i="2"/>
  <c r="F164" i="2"/>
  <c r="H164" i="2"/>
  <c r="J164" i="2"/>
  <c r="L164" i="2"/>
  <c r="N164" i="2"/>
  <c r="A165" i="2"/>
  <c r="C165" i="2"/>
  <c r="D165" i="2"/>
  <c r="F165" i="2"/>
  <c r="H165" i="2"/>
  <c r="J165" i="2"/>
  <c r="L165" i="2"/>
  <c r="N165" i="2"/>
  <c r="A166" i="2"/>
  <c r="C166" i="2"/>
  <c r="D166" i="2"/>
  <c r="F166" i="2"/>
  <c r="H166" i="2"/>
  <c r="J166" i="2"/>
  <c r="L166" i="2"/>
  <c r="N166" i="2"/>
  <c r="A167" i="2"/>
  <c r="C167" i="2"/>
  <c r="D167" i="2"/>
  <c r="F167" i="2"/>
  <c r="H167" i="2"/>
  <c r="J167" i="2"/>
  <c r="L167" i="2"/>
  <c r="N167" i="2"/>
  <c r="A168" i="2"/>
  <c r="C168" i="2"/>
  <c r="D168" i="2"/>
  <c r="F168" i="2"/>
  <c r="H168" i="2"/>
  <c r="J168" i="2"/>
  <c r="L168" i="2"/>
  <c r="N168" i="2"/>
  <c r="A169" i="2"/>
  <c r="C169" i="2"/>
  <c r="D169" i="2"/>
  <c r="F169" i="2"/>
  <c r="H169" i="2"/>
  <c r="J169" i="2"/>
  <c r="L169" i="2"/>
  <c r="N169" i="2"/>
  <c r="A170" i="2"/>
  <c r="C170" i="2"/>
  <c r="D170" i="2"/>
  <c r="F170" i="2"/>
  <c r="H170" i="2"/>
  <c r="J170" i="2"/>
  <c r="L170" i="2"/>
  <c r="N170" i="2"/>
  <c r="A171" i="2"/>
  <c r="C171" i="2"/>
  <c r="D171" i="2"/>
  <c r="F171" i="2"/>
  <c r="H171" i="2"/>
  <c r="J171" i="2"/>
  <c r="L171" i="2"/>
  <c r="N171" i="2"/>
  <c r="A172" i="2"/>
  <c r="C172" i="2"/>
  <c r="D172" i="2"/>
  <c r="F172" i="2"/>
  <c r="H172" i="2"/>
  <c r="J172" i="2"/>
  <c r="L172" i="2"/>
  <c r="N172" i="2"/>
  <c r="A173" i="2"/>
  <c r="C173" i="2"/>
  <c r="D173" i="2"/>
  <c r="F173" i="2"/>
  <c r="H173" i="2"/>
  <c r="J173" i="2"/>
  <c r="L173" i="2"/>
  <c r="N173" i="2"/>
  <c r="A174" i="2"/>
  <c r="C174" i="2"/>
  <c r="D174" i="2"/>
  <c r="F174" i="2"/>
  <c r="H174" i="2"/>
  <c r="J174" i="2"/>
  <c r="L174" i="2"/>
  <c r="N174" i="2"/>
  <c r="A175" i="2"/>
  <c r="C175" i="2"/>
  <c r="D175" i="2"/>
  <c r="F175" i="2"/>
  <c r="H175" i="2"/>
  <c r="J175" i="2"/>
  <c r="L175" i="2"/>
  <c r="N175" i="2"/>
  <c r="A176" i="2"/>
  <c r="C176" i="2"/>
  <c r="D176" i="2"/>
  <c r="F176" i="2"/>
  <c r="H176" i="2"/>
  <c r="J176" i="2"/>
  <c r="L176" i="2"/>
  <c r="N176" i="2"/>
  <c r="A177" i="2"/>
  <c r="C177" i="2"/>
  <c r="D177" i="2"/>
  <c r="F177" i="2"/>
  <c r="H177" i="2"/>
  <c r="J177" i="2"/>
  <c r="L177" i="2"/>
  <c r="N177" i="2"/>
  <c r="A178" i="2"/>
  <c r="C178" i="2"/>
  <c r="D178" i="2"/>
  <c r="F178" i="2"/>
  <c r="H178" i="2"/>
  <c r="J178" i="2"/>
  <c r="L178" i="2"/>
  <c r="N178" i="2"/>
  <c r="A179" i="2"/>
  <c r="C179" i="2"/>
  <c r="D179" i="2"/>
  <c r="F179" i="2"/>
  <c r="H179" i="2"/>
  <c r="J179" i="2"/>
  <c r="L179" i="2"/>
  <c r="N179" i="2"/>
  <c r="A180" i="2"/>
  <c r="C180" i="2"/>
  <c r="D180" i="2"/>
  <c r="F180" i="2"/>
  <c r="H180" i="2"/>
  <c r="J180" i="2"/>
  <c r="L180" i="2"/>
  <c r="N180" i="2"/>
  <c r="A181" i="2"/>
  <c r="C181" i="2"/>
  <c r="D181" i="2"/>
  <c r="F181" i="2"/>
  <c r="H181" i="2"/>
  <c r="J181" i="2"/>
  <c r="L181" i="2"/>
  <c r="N181" i="2"/>
  <c r="A182" i="2"/>
  <c r="C182" i="2"/>
  <c r="D182" i="2"/>
  <c r="F182" i="2"/>
  <c r="H182" i="2"/>
  <c r="J182" i="2"/>
  <c r="L182" i="2"/>
  <c r="N182" i="2"/>
  <c r="A183" i="2"/>
  <c r="C183" i="2"/>
  <c r="D183" i="2"/>
  <c r="F183" i="2"/>
  <c r="H183" i="2"/>
  <c r="J183" i="2"/>
  <c r="L183" i="2"/>
  <c r="N183" i="2"/>
  <c r="A184" i="2"/>
  <c r="C184" i="2"/>
  <c r="D184" i="2"/>
  <c r="F184" i="2"/>
  <c r="H184" i="2"/>
  <c r="J184" i="2"/>
  <c r="L184" i="2"/>
  <c r="N184" i="2"/>
  <c r="A185" i="2"/>
  <c r="C185" i="2"/>
  <c r="D185" i="2"/>
  <c r="F185" i="2"/>
  <c r="H185" i="2"/>
  <c r="J185" i="2"/>
  <c r="L185" i="2"/>
  <c r="N185" i="2"/>
  <c r="A186" i="2"/>
  <c r="C186" i="2"/>
  <c r="D186" i="2"/>
  <c r="F186" i="2"/>
  <c r="H186" i="2"/>
  <c r="J186" i="2"/>
  <c r="L186" i="2"/>
  <c r="N186" i="2"/>
  <c r="A187" i="2"/>
  <c r="C187" i="2"/>
  <c r="D187" i="2"/>
  <c r="F187" i="2"/>
  <c r="H187" i="2"/>
  <c r="J187" i="2"/>
  <c r="L187" i="2"/>
  <c r="N187" i="2"/>
  <c r="A188" i="2"/>
  <c r="C188" i="2"/>
  <c r="D188" i="2"/>
  <c r="F188" i="2"/>
  <c r="H188" i="2"/>
  <c r="J188" i="2"/>
  <c r="L188" i="2"/>
  <c r="N188" i="2"/>
  <c r="A189" i="2"/>
  <c r="C189" i="2"/>
  <c r="D189" i="2"/>
  <c r="F189" i="2"/>
  <c r="H189" i="2"/>
  <c r="J189" i="2"/>
  <c r="L189" i="2"/>
  <c r="N189" i="2"/>
  <c r="A190" i="2"/>
  <c r="C190" i="2"/>
  <c r="D190" i="2"/>
  <c r="F190" i="2"/>
  <c r="H190" i="2"/>
  <c r="J190" i="2"/>
  <c r="L190" i="2"/>
  <c r="N190" i="2"/>
  <c r="A191" i="2"/>
  <c r="C191" i="2"/>
  <c r="D191" i="2"/>
  <c r="F191" i="2"/>
  <c r="H191" i="2"/>
  <c r="J191" i="2"/>
  <c r="L191" i="2"/>
  <c r="N191" i="2"/>
  <c r="A192" i="2"/>
  <c r="C192" i="2"/>
  <c r="D192" i="2"/>
  <c r="F192" i="2"/>
  <c r="H192" i="2"/>
  <c r="J192" i="2"/>
  <c r="L192" i="2"/>
  <c r="N192" i="2"/>
  <c r="A193" i="2"/>
  <c r="C193" i="2"/>
  <c r="D193" i="2"/>
  <c r="F193" i="2"/>
  <c r="H193" i="2"/>
  <c r="J193" i="2"/>
  <c r="L193" i="2"/>
  <c r="N193" i="2"/>
  <c r="A194" i="2"/>
  <c r="C194" i="2"/>
  <c r="D194" i="2"/>
  <c r="F194" i="2"/>
  <c r="H194" i="2"/>
  <c r="J194" i="2"/>
  <c r="L194" i="2"/>
  <c r="N194" i="2"/>
  <c r="A195" i="2"/>
  <c r="C195" i="2"/>
  <c r="D195" i="2"/>
  <c r="F195" i="2"/>
  <c r="H195" i="2"/>
  <c r="J195" i="2"/>
  <c r="L195" i="2"/>
  <c r="N195" i="2"/>
  <c r="A196" i="2"/>
  <c r="C196" i="2"/>
  <c r="D196" i="2"/>
  <c r="F196" i="2"/>
  <c r="H196" i="2"/>
  <c r="J196" i="2"/>
  <c r="L196" i="2"/>
  <c r="N196" i="2"/>
  <c r="A197" i="2"/>
  <c r="C197" i="2"/>
  <c r="D197" i="2"/>
  <c r="F197" i="2"/>
  <c r="H197" i="2"/>
  <c r="J197" i="2"/>
  <c r="L197" i="2"/>
  <c r="N197" i="2"/>
  <c r="A198" i="2"/>
  <c r="C198" i="2"/>
  <c r="D198" i="2"/>
  <c r="F198" i="2"/>
  <c r="H198" i="2"/>
  <c r="J198" i="2"/>
  <c r="L198" i="2"/>
  <c r="N198" i="2"/>
  <c r="A199" i="2"/>
  <c r="C199" i="2"/>
  <c r="D199" i="2"/>
  <c r="F199" i="2"/>
  <c r="H199" i="2"/>
  <c r="J199" i="2"/>
  <c r="L199" i="2"/>
  <c r="N199" i="2"/>
  <c r="A200" i="2"/>
  <c r="C200" i="2"/>
  <c r="D200" i="2"/>
  <c r="F200" i="2"/>
  <c r="H200" i="2"/>
  <c r="J200" i="2"/>
  <c r="L200" i="2"/>
  <c r="N200" i="2"/>
  <c r="A201" i="2"/>
  <c r="C201" i="2"/>
  <c r="D201" i="2"/>
  <c r="F201" i="2"/>
  <c r="H201" i="2"/>
  <c r="J201" i="2"/>
  <c r="L201" i="2"/>
  <c r="N201" i="2"/>
  <c r="A202" i="2"/>
  <c r="C202" i="2"/>
  <c r="D202" i="2"/>
  <c r="F202" i="2"/>
  <c r="H202" i="2"/>
  <c r="J202" i="2"/>
  <c r="L202" i="2"/>
  <c r="N202" i="2"/>
  <c r="A203" i="2"/>
  <c r="C203" i="2"/>
  <c r="D203" i="2"/>
  <c r="F203" i="2"/>
  <c r="H203" i="2"/>
  <c r="J203" i="2"/>
  <c r="L203" i="2"/>
  <c r="N203" i="2"/>
  <c r="A204" i="2"/>
  <c r="C204" i="2"/>
  <c r="D204" i="2"/>
  <c r="F204" i="2"/>
  <c r="H204" i="2"/>
  <c r="J204" i="2"/>
  <c r="L204" i="2"/>
  <c r="N204" i="2"/>
  <c r="A205" i="2"/>
  <c r="C205" i="2"/>
  <c r="D205" i="2"/>
  <c r="F205" i="2"/>
  <c r="H205" i="2"/>
  <c r="J205" i="2"/>
  <c r="L205" i="2"/>
  <c r="N205" i="2"/>
  <c r="A206" i="2"/>
  <c r="C206" i="2"/>
  <c r="D206" i="2"/>
  <c r="F206" i="2"/>
  <c r="H206" i="2"/>
  <c r="J206" i="2"/>
  <c r="L206" i="2"/>
  <c r="N206" i="2"/>
  <c r="A207" i="2"/>
  <c r="C207" i="2"/>
  <c r="D207" i="2"/>
  <c r="F207" i="2"/>
  <c r="H207" i="2"/>
  <c r="J207" i="2"/>
  <c r="L207" i="2"/>
  <c r="N207" i="2"/>
  <c r="A208" i="2"/>
  <c r="C208" i="2"/>
  <c r="D208" i="2"/>
  <c r="F208" i="2"/>
  <c r="H208" i="2"/>
  <c r="J208" i="2"/>
  <c r="L208" i="2"/>
  <c r="N208" i="2"/>
  <c r="A209" i="2"/>
  <c r="C209" i="2"/>
  <c r="D209" i="2"/>
  <c r="F209" i="2"/>
  <c r="H209" i="2"/>
  <c r="J209" i="2"/>
  <c r="L209" i="2"/>
  <c r="N209" i="2"/>
  <c r="A210" i="2"/>
  <c r="C210" i="2"/>
  <c r="D210" i="2"/>
  <c r="F210" i="2"/>
  <c r="H210" i="2"/>
  <c r="J210" i="2"/>
  <c r="L210" i="2"/>
  <c r="N210" i="2"/>
  <c r="A211" i="2"/>
  <c r="C211" i="2"/>
  <c r="D211" i="2"/>
  <c r="F211" i="2"/>
  <c r="H211" i="2"/>
  <c r="J211" i="2"/>
  <c r="L211" i="2"/>
  <c r="N211" i="2"/>
  <c r="A212" i="2"/>
  <c r="C212" i="2"/>
  <c r="D212" i="2"/>
  <c r="F212" i="2"/>
  <c r="H212" i="2"/>
  <c r="J212" i="2"/>
  <c r="L212" i="2"/>
  <c r="N212" i="2"/>
  <c r="A213" i="2"/>
  <c r="C213" i="2"/>
  <c r="D213" i="2"/>
  <c r="F213" i="2"/>
  <c r="H213" i="2"/>
  <c r="J213" i="2"/>
  <c r="L213" i="2"/>
  <c r="N213" i="2"/>
  <c r="A214" i="2"/>
  <c r="C214" i="2"/>
  <c r="D214" i="2"/>
  <c r="F214" i="2"/>
  <c r="H214" i="2"/>
  <c r="J214" i="2"/>
  <c r="L214" i="2"/>
  <c r="N214" i="2"/>
  <c r="A215" i="2"/>
  <c r="C215" i="2"/>
  <c r="D215" i="2"/>
  <c r="F215" i="2"/>
  <c r="H215" i="2"/>
  <c r="J215" i="2"/>
  <c r="L215" i="2"/>
  <c r="N215" i="2"/>
  <c r="A216" i="2"/>
  <c r="C216" i="2"/>
  <c r="D216" i="2"/>
  <c r="F216" i="2"/>
  <c r="H216" i="2"/>
  <c r="J216" i="2"/>
  <c r="L216" i="2"/>
  <c r="N216" i="2"/>
  <c r="A217" i="2"/>
  <c r="C217" i="2"/>
  <c r="D217" i="2"/>
  <c r="F217" i="2"/>
  <c r="H217" i="2"/>
  <c r="J217" i="2"/>
  <c r="L217" i="2"/>
  <c r="N217" i="2"/>
  <c r="A218" i="2"/>
  <c r="C218" i="2"/>
  <c r="D218" i="2"/>
  <c r="F218" i="2"/>
  <c r="H218" i="2"/>
  <c r="J218" i="2"/>
  <c r="L218" i="2"/>
  <c r="N218" i="2"/>
  <c r="A219" i="2"/>
  <c r="C219" i="2"/>
  <c r="D219" i="2"/>
  <c r="F219" i="2"/>
  <c r="H219" i="2"/>
  <c r="J219" i="2"/>
  <c r="L219" i="2"/>
  <c r="N219" i="2"/>
  <c r="A220" i="2"/>
  <c r="C220" i="2"/>
  <c r="D220" i="2"/>
  <c r="F220" i="2"/>
  <c r="H220" i="2"/>
  <c r="J220" i="2"/>
  <c r="L220" i="2"/>
  <c r="N220" i="2"/>
  <c r="A221" i="2"/>
  <c r="C221" i="2"/>
  <c r="D221" i="2"/>
  <c r="F221" i="2"/>
  <c r="H221" i="2"/>
  <c r="J221" i="2"/>
  <c r="L221" i="2"/>
  <c r="N221" i="2"/>
  <c r="A222" i="2"/>
  <c r="C222" i="2"/>
  <c r="D222" i="2"/>
  <c r="F222" i="2"/>
  <c r="H222" i="2"/>
  <c r="J222" i="2"/>
  <c r="L222" i="2"/>
  <c r="N222" i="2"/>
  <c r="A223" i="2"/>
  <c r="C223" i="2"/>
  <c r="D223" i="2"/>
  <c r="F223" i="2"/>
  <c r="H223" i="2"/>
  <c r="J223" i="2"/>
  <c r="L223" i="2"/>
  <c r="N223" i="2"/>
  <c r="A224" i="2"/>
  <c r="C224" i="2"/>
  <c r="D224" i="2"/>
  <c r="F224" i="2"/>
  <c r="H224" i="2"/>
  <c r="J224" i="2"/>
  <c r="L224" i="2"/>
  <c r="N224" i="2"/>
  <c r="A225" i="2"/>
  <c r="C225" i="2"/>
  <c r="D225" i="2"/>
  <c r="F225" i="2"/>
  <c r="H225" i="2"/>
  <c r="J225" i="2"/>
  <c r="L225" i="2"/>
  <c r="N225" i="2"/>
  <c r="A226" i="2"/>
  <c r="C226" i="2"/>
  <c r="D226" i="2"/>
  <c r="F226" i="2"/>
  <c r="H226" i="2"/>
  <c r="J226" i="2"/>
  <c r="L226" i="2"/>
  <c r="N226" i="2"/>
  <c r="A227" i="2"/>
  <c r="C227" i="2"/>
  <c r="D227" i="2"/>
  <c r="F227" i="2"/>
  <c r="H227" i="2"/>
  <c r="J227" i="2"/>
  <c r="L227" i="2"/>
  <c r="N227" i="2"/>
  <c r="A228" i="2"/>
  <c r="C228" i="2"/>
  <c r="D228" i="2"/>
  <c r="F228" i="2"/>
  <c r="H228" i="2"/>
  <c r="J228" i="2"/>
  <c r="L228" i="2"/>
  <c r="N228" i="2"/>
  <c r="A229" i="2"/>
  <c r="C229" i="2"/>
  <c r="D229" i="2"/>
  <c r="F229" i="2"/>
  <c r="H229" i="2"/>
  <c r="J229" i="2"/>
  <c r="L229" i="2"/>
  <c r="N229" i="2"/>
  <c r="A230" i="2"/>
  <c r="C230" i="2"/>
  <c r="D230" i="2"/>
  <c r="F230" i="2"/>
  <c r="H230" i="2"/>
  <c r="J230" i="2"/>
  <c r="L230" i="2"/>
  <c r="N230" i="2"/>
  <c r="A231" i="2"/>
  <c r="C231" i="2"/>
  <c r="D231" i="2"/>
  <c r="F231" i="2"/>
  <c r="H231" i="2"/>
  <c r="J231" i="2"/>
  <c r="L231" i="2"/>
  <c r="N231" i="2"/>
  <c r="A232" i="2"/>
  <c r="C232" i="2"/>
  <c r="D232" i="2"/>
  <c r="F232" i="2"/>
  <c r="H232" i="2"/>
  <c r="J232" i="2"/>
  <c r="L232" i="2"/>
  <c r="N232" i="2"/>
  <c r="A233" i="2"/>
  <c r="C233" i="2"/>
  <c r="D233" i="2"/>
  <c r="F233" i="2"/>
  <c r="H233" i="2"/>
  <c r="J233" i="2"/>
  <c r="L233" i="2"/>
  <c r="N233" i="2"/>
  <c r="A234" i="2"/>
  <c r="C234" i="2"/>
  <c r="D234" i="2"/>
  <c r="F234" i="2"/>
  <c r="H234" i="2"/>
  <c r="J234" i="2"/>
  <c r="L234" i="2"/>
  <c r="N234" i="2"/>
  <c r="A235" i="2"/>
  <c r="C235" i="2"/>
  <c r="D235" i="2"/>
  <c r="F235" i="2"/>
  <c r="H235" i="2"/>
  <c r="J235" i="2"/>
  <c r="L235" i="2"/>
  <c r="N235" i="2"/>
  <c r="A236" i="2"/>
  <c r="C236" i="2"/>
  <c r="D236" i="2"/>
  <c r="F236" i="2"/>
  <c r="H236" i="2"/>
  <c r="J236" i="2"/>
  <c r="L236" i="2"/>
  <c r="N236" i="2"/>
  <c r="A237" i="2"/>
  <c r="C237" i="2"/>
  <c r="D237" i="2"/>
  <c r="F237" i="2"/>
  <c r="H237" i="2"/>
  <c r="J237" i="2"/>
  <c r="L237" i="2"/>
  <c r="N237" i="2"/>
  <c r="A238" i="2"/>
  <c r="C238" i="2"/>
  <c r="D238" i="2"/>
  <c r="F238" i="2"/>
  <c r="H238" i="2"/>
  <c r="J238" i="2"/>
  <c r="L238" i="2"/>
  <c r="N238" i="2"/>
  <c r="A239" i="2"/>
  <c r="C239" i="2"/>
  <c r="D239" i="2"/>
  <c r="F239" i="2"/>
  <c r="H239" i="2"/>
  <c r="J239" i="2"/>
  <c r="L239" i="2"/>
  <c r="N239" i="2"/>
  <c r="A240" i="2"/>
  <c r="C240" i="2"/>
  <c r="D240" i="2"/>
  <c r="F240" i="2"/>
  <c r="H240" i="2"/>
  <c r="J240" i="2"/>
  <c r="L240" i="2"/>
  <c r="N240" i="2"/>
  <c r="A241" i="2"/>
  <c r="C241" i="2"/>
  <c r="D241" i="2"/>
  <c r="F241" i="2"/>
  <c r="H241" i="2"/>
  <c r="J241" i="2"/>
  <c r="L241" i="2"/>
  <c r="N241" i="2"/>
  <c r="A242" i="2"/>
  <c r="C242" i="2"/>
  <c r="D242" i="2"/>
  <c r="F242" i="2"/>
  <c r="H242" i="2"/>
  <c r="J242" i="2"/>
  <c r="L242" i="2"/>
  <c r="N242" i="2"/>
  <c r="A243" i="2"/>
  <c r="C243" i="2"/>
  <c r="D243" i="2"/>
  <c r="F243" i="2"/>
  <c r="H243" i="2"/>
  <c r="J243" i="2"/>
  <c r="L243" i="2"/>
  <c r="N243" i="2"/>
  <c r="A244" i="2"/>
  <c r="C244" i="2"/>
  <c r="D244" i="2"/>
  <c r="F244" i="2"/>
  <c r="H244" i="2"/>
  <c r="J244" i="2"/>
  <c r="L244" i="2"/>
  <c r="N244" i="2"/>
  <c r="A245" i="2"/>
  <c r="C245" i="2"/>
  <c r="D245" i="2"/>
  <c r="F245" i="2"/>
  <c r="H245" i="2"/>
  <c r="J245" i="2"/>
  <c r="L245" i="2"/>
  <c r="N245" i="2"/>
  <c r="A246" i="2"/>
  <c r="C246" i="2"/>
  <c r="D246" i="2"/>
  <c r="F246" i="2"/>
  <c r="H246" i="2"/>
  <c r="J246" i="2"/>
  <c r="L246" i="2"/>
  <c r="N246" i="2"/>
  <c r="A247" i="2"/>
  <c r="C247" i="2"/>
  <c r="D247" i="2"/>
  <c r="F247" i="2"/>
  <c r="H247" i="2"/>
  <c r="J247" i="2"/>
  <c r="L247" i="2"/>
  <c r="N247" i="2"/>
  <c r="A248" i="2"/>
  <c r="C248" i="2"/>
  <c r="D248" i="2"/>
  <c r="F248" i="2"/>
  <c r="H248" i="2"/>
  <c r="J248" i="2"/>
  <c r="L248" i="2"/>
  <c r="N248" i="2"/>
  <c r="A249" i="2"/>
  <c r="C249" i="2"/>
  <c r="D249" i="2"/>
  <c r="F249" i="2"/>
  <c r="H249" i="2"/>
  <c r="J249" i="2"/>
  <c r="L249" i="2"/>
  <c r="N249" i="2"/>
  <c r="A250" i="2"/>
  <c r="C250" i="2"/>
  <c r="D250" i="2"/>
  <c r="F250" i="2"/>
  <c r="H250" i="2"/>
  <c r="J250" i="2"/>
  <c r="L250" i="2"/>
  <c r="N250" i="2"/>
  <c r="A251" i="2"/>
  <c r="C251" i="2"/>
  <c r="D251" i="2"/>
  <c r="F251" i="2"/>
  <c r="H251" i="2"/>
  <c r="J251" i="2"/>
  <c r="L251" i="2"/>
  <c r="N251" i="2"/>
  <c r="A252" i="2"/>
  <c r="C252" i="2"/>
  <c r="D252" i="2"/>
  <c r="F252" i="2"/>
  <c r="H252" i="2"/>
  <c r="J252" i="2"/>
  <c r="L252" i="2"/>
  <c r="N252" i="2"/>
  <c r="A253" i="2"/>
  <c r="C253" i="2"/>
  <c r="D253" i="2"/>
  <c r="F253" i="2"/>
  <c r="H253" i="2"/>
  <c r="J253" i="2"/>
  <c r="L253" i="2"/>
  <c r="N253" i="2"/>
  <c r="A254" i="2"/>
  <c r="C254" i="2"/>
  <c r="D254" i="2"/>
  <c r="F254" i="2"/>
  <c r="H254" i="2"/>
  <c r="J254" i="2"/>
  <c r="L254" i="2"/>
  <c r="N254" i="2"/>
  <c r="A255" i="2"/>
  <c r="C255" i="2"/>
  <c r="D255" i="2"/>
  <c r="F255" i="2"/>
  <c r="H255" i="2"/>
  <c r="J255" i="2"/>
  <c r="L255" i="2"/>
  <c r="N255" i="2"/>
  <c r="A256" i="2"/>
  <c r="C256" i="2"/>
  <c r="D256" i="2"/>
  <c r="F256" i="2"/>
  <c r="H256" i="2"/>
  <c r="J256" i="2"/>
  <c r="L256" i="2"/>
  <c r="N256" i="2"/>
  <c r="A257" i="2"/>
  <c r="C257" i="2"/>
  <c r="D257" i="2"/>
  <c r="F257" i="2"/>
  <c r="H257" i="2"/>
  <c r="J257" i="2"/>
  <c r="L257" i="2"/>
  <c r="N257" i="2"/>
  <c r="A258" i="2"/>
  <c r="C258" i="2"/>
  <c r="D258" i="2"/>
  <c r="F258" i="2"/>
  <c r="H258" i="2"/>
  <c r="J258" i="2"/>
  <c r="L258" i="2"/>
  <c r="N258" i="2"/>
  <c r="A259" i="2"/>
  <c r="C259" i="2"/>
  <c r="D259" i="2"/>
  <c r="F259" i="2"/>
  <c r="H259" i="2"/>
  <c r="J259" i="2"/>
  <c r="L259" i="2"/>
  <c r="N259" i="2"/>
  <c r="A260" i="2"/>
  <c r="C260" i="2"/>
  <c r="D260" i="2"/>
  <c r="F260" i="2"/>
  <c r="H260" i="2"/>
  <c r="J260" i="2"/>
  <c r="L260" i="2"/>
  <c r="N260" i="2"/>
  <c r="A261" i="2"/>
  <c r="C261" i="2"/>
  <c r="D261" i="2"/>
  <c r="F261" i="2"/>
  <c r="H261" i="2"/>
  <c r="J261" i="2"/>
  <c r="L261" i="2"/>
  <c r="N261" i="2"/>
  <c r="A262" i="2"/>
  <c r="C262" i="2"/>
  <c r="D262" i="2"/>
  <c r="F262" i="2"/>
  <c r="H262" i="2"/>
  <c r="J262" i="2"/>
  <c r="L262" i="2"/>
  <c r="N262" i="2"/>
  <c r="A263" i="2"/>
  <c r="C263" i="2"/>
  <c r="D263" i="2"/>
  <c r="F263" i="2"/>
  <c r="H263" i="2"/>
  <c r="J263" i="2"/>
  <c r="L263" i="2"/>
  <c r="N263" i="2"/>
  <c r="A264" i="2"/>
  <c r="C264" i="2"/>
  <c r="D264" i="2"/>
  <c r="F264" i="2"/>
  <c r="H264" i="2"/>
  <c r="J264" i="2"/>
  <c r="L264" i="2"/>
  <c r="N264" i="2"/>
  <c r="A265" i="2"/>
  <c r="C265" i="2"/>
  <c r="D265" i="2"/>
  <c r="F265" i="2"/>
  <c r="H265" i="2"/>
  <c r="J265" i="2"/>
  <c r="L265" i="2"/>
  <c r="N265" i="2"/>
  <c r="A266" i="2"/>
  <c r="C266" i="2"/>
  <c r="D266" i="2"/>
  <c r="F266" i="2"/>
  <c r="H266" i="2"/>
  <c r="J266" i="2"/>
  <c r="L266" i="2"/>
  <c r="N266" i="2"/>
  <c r="A267" i="2"/>
  <c r="C267" i="2"/>
  <c r="D267" i="2"/>
  <c r="F267" i="2"/>
  <c r="H267" i="2"/>
  <c r="J267" i="2"/>
  <c r="L267" i="2"/>
  <c r="N267" i="2"/>
  <c r="A268" i="2"/>
  <c r="C268" i="2"/>
  <c r="D268" i="2"/>
  <c r="F268" i="2"/>
  <c r="H268" i="2"/>
  <c r="J268" i="2"/>
  <c r="L268" i="2"/>
  <c r="N268" i="2"/>
  <c r="A269" i="2"/>
  <c r="C269" i="2"/>
  <c r="D269" i="2"/>
  <c r="F269" i="2"/>
  <c r="H269" i="2"/>
  <c r="J269" i="2"/>
  <c r="L269" i="2"/>
  <c r="N269" i="2"/>
  <c r="A270" i="2"/>
  <c r="C270" i="2"/>
  <c r="D270" i="2"/>
  <c r="F270" i="2"/>
  <c r="H270" i="2"/>
  <c r="J270" i="2"/>
  <c r="L270" i="2"/>
  <c r="N270" i="2"/>
  <c r="A271" i="2"/>
  <c r="C271" i="2"/>
  <c r="D271" i="2"/>
  <c r="F271" i="2"/>
  <c r="H271" i="2"/>
  <c r="J271" i="2"/>
  <c r="L271" i="2"/>
  <c r="N271" i="2"/>
  <c r="A272" i="2"/>
  <c r="C272" i="2"/>
  <c r="D272" i="2"/>
  <c r="F272" i="2"/>
  <c r="H272" i="2"/>
  <c r="J272" i="2"/>
  <c r="L272" i="2"/>
  <c r="N272" i="2"/>
  <c r="A273" i="2"/>
  <c r="C273" i="2"/>
  <c r="D273" i="2"/>
  <c r="F273" i="2"/>
  <c r="H273" i="2"/>
  <c r="J273" i="2"/>
  <c r="L273" i="2"/>
  <c r="N273" i="2"/>
  <c r="A274" i="2"/>
  <c r="C274" i="2"/>
  <c r="D274" i="2"/>
  <c r="F274" i="2"/>
  <c r="H274" i="2"/>
  <c r="J274" i="2"/>
  <c r="L274" i="2"/>
  <c r="N274" i="2"/>
  <c r="A275" i="2"/>
  <c r="C275" i="2"/>
  <c r="D275" i="2"/>
  <c r="F275" i="2"/>
  <c r="H275" i="2"/>
  <c r="J275" i="2"/>
  <c r="L275" i="2"/>
  <c r="N275" i="2"/>
  <c r="A276" i="2"/>
  <c r="C276" i="2"/>
  <c r="D276" i="2"/>
  <c r="F276" i="2"/>
  <c r="H276" i="2"/>
  <c r="J276" i="2"/>
  <c r="L276" i="2"/>
  <c r="N276" i="2"/>
  <c r="A277" i="2"/>
  <c r="C277" i="2"/>
  <c r="D277" i="2"/>
  <c r="F277" i="2"/>
  <c r="H277" i="2"/>
  <c r="J277" i="2"/>
  <c r="L277" i="2"/>
  <c r="N277" i="2"/>
  <c r="A278" i="2"/>
  <c r="C278" i="2"/>
  <c r="D278" i="2"/>
  <c r="F278" i="2"/>
  <c r="H278" i="2"/>
  <c r="J278" i="2"/>
  <c r="L278" i="2"/>
  <c r="N278" i="2"/>
  <c r="A279" i="2"/>
  <c r="C279" i="2"/>
  <c r="D279" i="2"/>
  <c r="F279" i="2"/>
  <c r="H279" i="2"/>
  <c r="J279" i="2"/>
  <c r="L279" i="2"/>
  <c r="N279" i="2"/>
  <c r="A280" i="2"/>
  <c r="C280" i="2"/>
  <c r="D280" i="2"/>
  <c r="F280" i="2"/>
  <c r="H280" i="2"/>
  <c r="J280" i="2"/>
  <c r="L280" i="2"/>
  <c r="N280" i="2"/>
  <c r="A281" i="2"/>
  <c r="C281" i="2"/>
  <c r="D281" i="2"/>
  <c r="F281" i="2"/>
  <c r="H281" i="2"/>
  <c r="J281" i="2"/>
  <c r="L281" i="2"/>
  <c r="N281" i="2"/>
  <c r="A282" i="2"/>
  <c r="C282" i="2"/>
  <c r="D282" i="2"/>
  <c r="F282" i="2"/>
  <c r="H282" i="2"/>
  <c r="J282" i="2"/>
  <c r="L282" i="2"/>
  <c r="N282" i="2"/>
  <c r="A283" i="2"/>
  <c r="C283" i="2"/>
  <c r="D283" i="2"/>
  <c r="F283" i="2"/>
  <c r="H283" i="2"/>
  <c r="J283" i="2"/>
  <c r="L283" i="2"/>
  <c r="N283" i="2"/>
  <c r="A284" i="2"/>
  <c r="C284" i="2"/>
  <c r="D284" i="2"/>
  <c r="F284" i="2"/>
  <c r="H284" i="2"/>
  <c r="J284" i="2"/>
  <c r="L284" i="2"/>
  <c r="N284" i="2"/>
  <c r="A285" i="2"/>
  <c r="C285" i="2"/>
  <c r="D285" i="2"/>
  <c r="F285" i="2"/>
  <c r="H285" i="2"/>
  <c r="J285" i="2"/>
  <c r="L285" i="2"/>
  <c r="N285" i="2"/>
  <c r="A286" i="2"/>
  <c r="C286" i="2"/>
  <c r="D286" i="2"/>
  <c r="F286" i="2"/>
  <c r="H286" i="2"/>
  <c r="J286" i="2"/>
  <c r="L286" i="2"/>
  <c r="N286" i="2"/>
  <c r="A287" i="2"/>
  <c r="C287" i="2"/>
  <c r="D287" i="2"/>
  <c r="F287" i="2"/>
  <c r="H287" i="2"/>
  <c r="J287" i="2"/>
  <c r="L287" i="2"/>
  <c r="N287" i="2"/>
  <c r="A288" i="2"/>
  <c r="C288" i="2"/>
  <c r="D288" i="2"/>
  <c r="F288" i="2"/>
  <c r="H288" i="2"/>
  <c r="J288" i="2"/>
  <c r="L288" i="2"/>
  <c r="N288" i="2"/>
  <c r="A289" i="2"/>
  <c r="C289" i="2"/>
  <c r="D289" i="2"/>
  <c r="F289" i="2"/>
  <c r="H289" i="2"/>
  <c r="J289" i="2"/>
  <c r="L289" i="2"/>
  <c r="N289" i="2"/>
  <c r="A290" i="2"/>
  <c r="C290" i="2"/>
  <c r="D290" i="2"/>
  <c r="F290" i="2"/>
  <c r="H290" i="2"/>
  <c r="J290" i="2"/>
  <c r="L290" i="2"/>
  <c r="N290" i="2"/>
  <c r="A291" i="2"/>
  <c r="C291" i="2"/>
  <c r="D291" i="2"/>
  <c r="F291" i="2"/>
  <c r="H291" i="2"/>
  <c r="J291" i="2"/>
  <c r="L291" i="2"/>
  <c r="N291" i="2"/>
  <c r="A292" i="2"/>
  <c r="C292" i="2"/>
  <c r="D292" i="2"/>
  <c r="F292" i="2"/>
  <c r="H292" i="2"/>
  <c r="J292" i="2"/>
  <c r="L292" i="2"/>
  <c r="N292" i="2"/>
  <c r="A293" i="2"/>
  <c r="C293" i="2"/>
  <c r="D293" i="2"/>
  <c r="F293" i="2"/>
  <c r="H293" i="2"/>
  <c r="J293" i="2"/>
  <c r="L293" i="2"/>
  <c r="N293" i="2"/>
  <c r="A294" i="2"/>
  <c r="C294" i="2"/>
  <c r="D294" i="2"/>
  <c r="F294" i="2"/>
  <c r="H294" i="2"/>
  <c r="J294" i="2"/>
  <c r="L294" i="2"/>
  <c r="N294" i="2"/>
  <c r="A295" i="2"/>
  <c r="C295" i="2"/>
  <c r="D295" i="2"/>
  <c r="F295" i="2"/>
  <c r="H295" i="2"/>
  <c r="J295" i="2"/>
  <c r="L295" i="2"/>
  <c r="N295" i="2"/>
  <c r="A296" i="2"/>
  <c r="C296" i="2"/>
  <c r="D296" i="2"/>
  <c r="F296" i="2"/>
  <c r="H296" i="2"/>
  <c r="J296" i="2"/>
  <c r="L296" i="2"/>
  <c r="N296" i="2"/>
  <c r="A297" i="2"/>
  <c r="C297" i="2"/>
  <c r="D297" i="2"/>
  <c r="F297" i="2"/>
  <c r="H297" i="2"/>
  <c r="J297" i="2"/>
  <c r="L297" i="2"/>
  <c r="N297" i="2"/>
  <c r="A298" i="2"/>
  <c r="C298" i="2"/>
  <c r="D298" i="2"/>
  <c r="F298" i="2"/>
  <c r="H298" i="2"/>
  <c r="J298" i="2"/>
  <c r="L298" i="2"/>
  <c r="N298" i="2"/>
  <c r="A299" i="2"/>
  <c r="C299" i="2"/>
  <c r="D299" i="2"/>
  <c r="F299" i="2"/>
  <c r="H299" i="2"/>
  <c r="J299" i="2"/>
  <c r="L299" i="2"/>
  <c r="N299" i="2"/>
  <c r="A300" i="2"/>
  <c r="C300" i="2"/>
  <c r="D300" i="2"/>
  <c r="F300" i="2"/>
  <c r="H300" i="2"/>
  <c r="J300" i="2"/>
  <c r="L300" i="2"/>
  <c r="N300" i="2"/>
  <c r="A301" i="2"/>
  <c r="C301" i="2"/>
  <c r="D301" i="2"/>
  <c r="F301" i="2"/>
  <c r="H301" i="2"/>
  <c r="J301" i="2"/>
  <c r="L301" i="2"/>
  <c r="N301" i="2"/>
  <c r="A302" i="2"/>
  <c r="C302" i="2"/>
  <c r="D302" i="2"/>
  <c r="F302" i="2"/>
  <c r="H302" i="2"/>
  <c r="J302" i="2"/>
  <c r="L302" i="2"/>
  <c r="N302" i="2"/>
  <c r="A303" i="2"/>
  <c r="C303" i="2"/>
  <c r="D303" i="2"/>
  <c r="F303" i="2"/>
  <c r="H303" i="2"/>
  <c r="J303" i="2"/>
  <c r="L303" i="2"/>
  <c r="N303" i="2"/>
  <c r="A304" i="2"/>
  <c r="C304" i="2"/>
  <c r="D304" i="2"/>
  <c r="F304" i="2"/>
  <c r="H304" i="2"/>
  <c r="J304" i="2"/>
  <c r="L304" i="2"/>
  <c r="N304" i="2"/>
  <c r="A305" i="2"/>
  <c r="C305" i="2"/>
  <c r="D305" i="2"/>
  <c r="F305" i="2"/>
  <c r="H305" i="2"/>
  <c r="J305" i="2"/>
  <c r="L305" i="2"/>
  <c r="N305" i="2"/>
  <c r="A306" i="2"/>
  <c r="C306" i="2"/>
  <c r="D306" i="2"/>
  <c r="F306" i="2"/>
  <c r="H306" i="2"/>
  <c r="J306" i="2"/>
  <c r="L306" i="2"/>
  <c r="N306" i="2"/>
  <c r="A307" i="2"/>
  <c r="C307" i="2"/>
  <c r="D307" i="2"/>
  <c r="F307" i="2"/>
  <c r="H307" i="2"/>
  <c r="J307" i="2"/>
  <c r="L307" i="2"/>
  <c r="N307" i="2"/>
  <c r="A308" i="2"/>
  <c r="C308" i="2"/>
  <c r="D308" i="2"/>
  <c r="F308" i="2"/>
  <c r="H308" i="2"/>
  <c r="J308" i="2"/>
  <c r="L308" i="2"/>
  <c r="N308" i="2"/>
  <c r="A309" i="2"/>
  <c r="C309" i="2"/>
  <c r="D309" i="2"/>
  <c r="F309" i="2"/>
  <c r="H309" i="2"/>
  <c r="J309" i="2"/>
  <c r="L309" i="2"/>
  <c r="N309" i="2"/>
  <c r="A310" i="2"/>
  <c r="C310" i="2"/>
  <c r="D310" i="2"/>
  <c r="F310" i="2"/>
  <c r="H310" i="2"/>
  <c r="J310" i="2"/>
  <c r="L310" i="2"/>
  <c r="N310" i="2"/>
  <c r="A311" i="2"/>
  <c r="C311" i="2"/>
  <c r="D311" i="2"/>
  <c r="F311" i="2"/>
  <c r="H311" i="2"/>
  <c r="J311" i="2"/>
  <c r="L311" i="2"/>
  <c r="N311" i="2"/>
  <c r="A312" i="2"/>
  <c r="C312" i="2"/>
  <c r="D312" i="2"/>
  <c r="F312" i="2"/>
  <c r="H312" i="2"/>
  <c r="J312" i="2"/>
  <c r="L312" i="2"/>
  <c r="N312" i="2"/>
  <c r="A313" i="2"/>
  <c r="C313" i="2"/>
  <c r="D313" i="2"/>
  <c r="F313" i="2"/>
  <c r="H313" i="2"/>
  <c r="J313" i="2"/>
  <c r="L313" i="2"/>
  <c r="N313" i="2"/>
  <c r="A314" i="2"/>
  <c r="C314" i="2"/>
  <c r="D314" i="2"/>
  <c r="F314" i="2"/>
  <c r="H314" i="2"/>
  <c r="J314" i="2"/>
  <c r="L314" i="2"/>
  <c r="N314" i="2"/>
  <c r="A315" i="2"/>
  <c r="C315" i="2"/>
  <c r="D315" i="2"/>
  <c r="F315" i="2"/>
  <c r="H315" i="2"/>
  <c r="J315" i="2"/>
  <c r="L315" i="2"/>
  <c r="N315" i="2"/>
  <c r="A316" i="2"/>
  <c r="C316" i="2"/>
  <c r="D316" i="2"/>
  <c r="F316" i="2"/>
  <c r="H316" i="2"/>
  <c r="J316" i="2"/>
  <c r="L316" i="2"/>
  <c r="N316" i="2"/>
  <c r="A317" i="2"/>
  <c r="C317" i="2"/>
  <c r="D317" i="2"/>
  <c r="F317" i="2"/>
  <c r="H317" i="2"/>
  <c r="J317" i="2"/>
  <c r="L317" i="2"/>
  <c r="N317" i="2"/>
  <c r="A318" i="2"/>
  <c r="C318" i="2"/>
  <c r="D318" i="2"/>
  <c r="F318" i="2"/>
  <c r="H318" i="2"/>
  <c r="J318" i="2"/>
  <c r="L318" i="2"/>
  <c r="N318" i="2"/>
  <c r="A319" i="2"/>
  <c r="C319" i="2"/>
  <c r="D319" i="2"/>
  <c r="F319" i="2"/>
  <c r="H319" i="2"/>
  <c r="J319" i="2"/>
  <c r="L319" i="2"/>
  <c r="N319" i="2"/>
  <c r="A320" i="2"/>
  <c r="C320" i="2"/>
  <c r="D320" i="2"/>
  <c r="F320" i="2"/>
  <c r="H320" i="2"/>
  <c r="J320" i="2"/>
  <c r="L320" i="2"/>
  <c r="N320" i="2"/>
  <c r="A321" i="2"/>
  <c r="C321" i="2"/>
  <c r="D321" i="2"/>
  <c r="F321" i="2"/>
  <c r="H321" i="2"/>
  <c r="J321" i="2"/>
  <c r="L321" i="2"/>
  <c r="N321" i="2"/>
  <c r="A322" i="2"/>
  <c r="C322" i="2"/>
  <c r="D322" i="2"/>
  <c r="F322" i="2"/>
  <c r="H322" i="2"/>
  <c r="J322" i="2"/>
  <c r="L322" i="2"/>
  <c r="N322" i="2"/>
  <c r="A323" i="2"/>
  <c r="C323" i="2"/>
  <c r="D323" i="2"/>
  <c r="F323" i="2"/>
  <c r="H323" i="2"/>
  <c r="J323" i="2"/>
  <c r="L323" i="2"/>
  <c r="N323" i="2"/>
  <c r="A324" i="2"/>
  <c r="C324" i="2"/>
  <c r="D324" i="2"/>
  <c r="F324" i="2"/>
  <c r="H324" i="2"/>
  <c r="J324" i="2"/>
  <c r="L324" i="2"/>
  <c r="N324" i="2"/>
  <c r="A325" i="2"/>
  <c r="C325" i="2"/>
  <c r="D325" i="2"/>
  <c r="F325" i="2"/>
  <c r="H325" i="2"/>
  <c r="J325" i="2"/>
  <c r="L325" i="2"/>
  <c r="N325" i="2"/>
  <c r="A326" i="2"/>
  <c r="C326" i="2"/>
  <c r="D326" i="2"/>
  <c r="F326" i="2"/>
  <c r="H326" i="2"/>
  <c r="J326" i="2"/>
  <c r="L326" i="2"/>
  <c r="N326" i="2"/>
  <c r="A327" i="2"/>
  <c r="C327" i="2"/>
  <c r="D327" i="2"/>
  <c r="F327" i="2"/>
  <c r="H327" i="2"/>
  <c r="J327" i="2"/>
  <c r="L327" i="2"/>
  <c r="N327" i="2"/>
  <c r="A328" i="2"/>
  <c r="C328" i="2"/>
  <c r="D328" i="2"/>
  <c r="F328" i="2"/>
  <c r="H328" i="2"/>
  <c r="J328" i="2"/>
  <c r="L328" i="2"/>
  <c r="N328" i="2"/>
  <c r="A329" i="2"/>
  <c r="C329" i="2"/>
  <c r="D329" i="2"/>
  <c r="F329" i="2"/>
  <c r="H329" i="2"/>
  <c r="J329" i="2"/>
  <c r="L329" i="2"/>
  <c r="N329" i="2"/>
  <c r="A330" i="2"/>
  <c r="C330" i="2"/>
  <c r="D330" i="2"/>
  <c r="F330" i="2"/>
  <c r="H330" i="2"/>
  <c r="J330" i="2"/>
  <c r="L330" i="2"/>
  <c r="N330" i="2"/>
  <c r="A331" i="2"/>
  <c r="C331" i="2"/>
  <c r="D331" i="2"/>
  <c r="F331" i="2"/>
  <c r="H331" i="2"/>
  <c r="J331" i="2"/>
  <c r="L331" i="2"/>
  <c r="N331" i="2"/>
  <c r="A332" i="2"/>
  <c r="C332" i="2"/>
  <c r="D332" i="2"/>
  <c r="F332" i="2"/>
  <c r="H332" i="2"/>
  <c r="J332" i="2"/>
  <c r="L332" i="2"/>
  <c r="N332" i="2"/>
  <c r="A333" i="2"/>
  <c r="C333" i="2"/>
  <c r="D333" i="2"/>
  <c r="F333" i="2"/>
  <c r="H333" i="2"/>
  <c r="J333" i="2"/>
  <c r="L333" i="2"/>
  <c r="N333" i="2"/>
  <c r="A334" i="2"/>
  <c r="C334" i="2"/>
  <c r="D334" i="2"/>
  <c r="F334" i="2"/>
  <c r="H334" i="2"/>
  <c r="J334" i="2"/>
  <c r="L334" i="2"/>
  <c r="N334" i="2"/>
  <c r="N10" i="2"/>
  <c r="L10" i="2"/>
  <c r="J10" i="2"/>
  <c r="H10" i="2"/>
  <c r="F10" i="2"/>
  <c r="C10" i="2"/>
  <c r="A10" i="2"/>
  <c r="C8" i="2"/>
  <c r="M2" i="9"/>
  <c r="AA3" i="1"/>
  <c r="O9" i="9"/>
  <c r="P9" i="9" s="1"/>
  <c r="Q9" i="9" s="1"/>
  <c r="O10" i="9"/>
  <c r="P10" i="9" s="1"/>
  <c r="Q10" i="9" s="1"/>
  <c r="O11" i="9"/>
  <c r="P11" i="9" s="1"/>
  <c r="Q11" i="9" s="1"/>
  <c r="O12" i="9"/>
  <c r="P12" i="9" s="1"/>
  <c r="Q12" i="9" s="1"/>
  <c r="O13" i="9"/>
  <c r="P13" i="9" s="1"/>
  <c r="Q13" i="9" s="1"/>
  <c r="O14" i="9"/>
  <c r="P14" i="9" s="1"/>
  <c r="Q14" i="9" s="1"/>
  <c r="O15" i="9"/>
  <c r="P15" i="9" s="1"/>
  <c r="Q15" i="9" s="1"/>
  <c r="O16" i="9"/>
  <c r="P16" i="9" s="1"/>
  <c r="Q16" i="9" s="1"/>
  <c r="O17" i="9"/>
  <c r="P17" i="9" s="1"/>
  <c r="Q17" i="9" s="1"/>
  <c r="O18" i="9"/>
  <c r="P18" i="9" s="1"/>
  <c r="Q18" i="9" s="1"/>
  <c r="O19" i="9"/>
  <c r="P19" i="9" s="1"/>
  <c r="Q19" i="9" s="1"/>
  <c r="O20" i="9"/>
  <c r="P20" i="9" s="1"/>
  <c r="Q20" i="9" s="1"/>
  <c r="O21" i="9"/>
  <c r="P21" i="9" s="1"/>
  <c r="Q21" i="9" s="1"/>
  <c r="O22" i="9"/>
  <c r="P22" i="9" s="1"/>
  <c r="Q22" i="9" s="1"/>
  <c r="O23" i="9"/>
  <c r="P23" i="9" s="1"/>
  <c r="Q23" i="9" s="1"/>
  <c r="O24" i="9"/>
  <c r="P24" i="9" s="1"/>
  <c r="Q24" i="9" s="1"/>
  <c r="O25" i="9"/>
  <c r="P25" i="9" s="1"/>
  <c r="Q25" i="9" s="1"/>
  <c r="O26" i="9"/>
  <c r="P26" i="9" s="1"/>
  <c r="Q26" i="9" s="1"/>
  <c r="O27" i="9"/>
  <c r="P27" i="9" s="1"/>
  <c r="Q27" i="9" s="1"/>
  <c r="O28" i="9"/>
  <c r="P28" i="9" s="1"/>
  <c r="Q28" i="9" s="1"/>
  <c r="O29" i="9"/>
  <c r="P29" i="9" s="1"/>
  <c r="Q29" i="9" s="1"/>
  <c r="O30" i="9"/>
  <c r="P30" i="9" s="1"/>
  <c r="Q30" i="9" s="1"/>
  <c r="O31" i="9"/>
  <c r="P31" i="9" s="1"/>
  <c r="Q31" i="9" s="1"/>
  <c r="O32" i="9"/>
  <c r="P32" i="9" s="1"/>
  <c r="Q32" i="9" s="1"/>
  <c r="O33" i="9"/>
  <c r="P33" i="9" s="1"/>
  <c r="Q33" i="9" s="1"/>
  <c r="O34" i="9"/>
  <c r="P34" i="9" s="1"/>
  <c r="Q34" i="9" s="1"/>
  <c r="O35" i="9"/>
  <c r="P35" i="9" s="1"/>
  <c r="Q35" i="9" s="1"/>
  <c r="O36" i="9"/>
  <c r="P36" i="9" s="1"/>
  <c r="Q36" i="9" s="1"/>
  <c r="O37" i="9"/>
  <c r="P37" i="9" s="1"/>
  <c r="Q37" i="9" s="1"/>
  <c r="O38" i="9"/>
  <c r="P38" i="9" s="1"/>
  <c r="Q38" i="9" s="1"/>
  <c r="O39" i="9"/>
  <c r="P39" i="9" s="1"/>
  <c r="Q39" i="9" s="1"/>
  <c r="O40" i="9"/>
  <c r="P40" i="9" s="1"/>
  <c r="Q40" i="9" s="1"/>
  <c r="O41" i="9"/>
  <c r="P41" i="9" s="1"/>
  <c r="Q41" i="9" s="1"/>
  <c r="O42" i="9"/>
  <c r="P42" i="9" s="1"/>
  <c r="Q42" i="9" s="1"/>
  <c r="O43" i="9"/>
  <c r="P43" i="9" s="1"/>
  <c r="Q43" i="9" s="1"/>
  <c r="O44" i="9"/>
  <c r="P44" i="9" s="1"/>
  <c r="Q44" i="9" s="1"/>
  <c r="O45" i="9"/>
  <c r="P45" i="9" s="1"/>
  <c r="Q45" i="9" s="1"/>
  <c r="O46" i="9"/>
  <c r="P46" i="9" s="1"/>
  <c r="Q46" i="9" s="1"/>
  <c r="O47" i="9"/>
  <c r="P47" i="9" s="1"/>
  <c r="Q47" i="9" s="1"/>
  <c r="O48" i="9"/>
  <c r="P48" i="9" s="1"/>
  <c r="Q48" i="9" s="1"/>
  <c r="O49" i="9"/>
  <c r="P49" i="9" s="1"/>
  <c r="Q49" i="9" s="1"/>
  <c r="O50" i="9"/>
  <c r="P50" i="9" s="1"/>
  <c r="Q50" i="9" s="1"/>
  <c r="O51" i="9"/>
  <c r="P51" i="9" s="1"/>
  <c r="Q51" i="9" s="1"/>
  <c r="O52" i="9"/>
  <c r="P52" i="9" s="1"/>
  <c r="Q52" i="9" s="1"/>
  <c r="O53" i="9"/>
  <c r="P53" i="9" s="1"/>
  <c r="Q53" i="9" s="1"/>
  <c r="O54" i="9"/>
  <c r="P54" i="9" s="1"/>
  <c r="Q54" i="9" s="1"/>
  <c r="O55" i="9"/>
  <c r="P55" i="9" s="1"/>
  <c r="Q55" i="9" s="1"/>
  <c r="O56" i="9"/>
  <c r="P56" i="9" s="1"/>
  <c r="Q56" i="9" s="1"/>
  <c r="O57" i="9"/>
  <c r="P57" i="9" s="1"/>
  <c r="Q57" i="9" s="1"/>
  <c r="O58" i="9"/>
  <c r="P58" i="9" s="1"/>
  <c r="Q58" i="9" s="1"/>
  <c r="O59" i="9"/>
  <c r="P59" i="9" s="1"/>
  <c r="Q59" i="9" s="1"/>
  <c r="O60" i="9"/>
  <c r="P60" i="9" s="1"/>
  <c r="Q60" i="9" s="1"/>
  <c r="O61" i="9"/>
  <c r="P61" i="9" s="1"/>
  <c r="Q61" i="9" s="1"/>
  <c r="O62" i="9"/>
  <c r="P62" i="9" s="1"/>
  <c r="Q62" i="9" s="1"/>
  <c r="O63" i="9"/>
  <c r="P63" i="9" s="1"/>
  <c r="Q63" i="9" s="1"/>
  <c r="O64" i="9"/>
  <c r="P64" i="9" s="1"/>
  <c r="Q64" i="9" s="1"/>
  <c r="O65" i="9"/>
  <c r="P65" i="9" s="1"/>
  <c r="Q65" i="9" s="1"/>
  <c r="O66" i="9"/>
  <c r="P66" i="9" s="1"/>
  <c r="Q66" i="9" s="1"/>
  <c r="O67" i="9"/>
  <c r="P67" i="9" s="1"/>
  <c r="Q67" i="9" s="1"/>
  <c r="O68" i="9"/>
  <c r="P68" i="9" s="1"/>
  <c r="Q68" i="9" s="1"/>
  <c r="O69" i="9"/>
  <c r="P69" i="9" s="1"/>
  <c r="Q69" i="9" s="1"/>
  <c r="O70" i="9"/>
  <c r="P70" i="9" s="1"/>
  <c r="Q70" i="9" s="1"/>
  <c r="O71" i="9"/>
  <c r="P71" i="9" s="1"/>
  <c r="Q71" i="9" s="1"/>
  <c r="O72" i="9"/>
  <c r="P72" i="9" s="1"/>
  <c r="Q72" i="9" s="1"/>
  <c r="O73" i="9"/>
  <c r="P73" i="9" s="1"/>
  <c r="Q73" i="9" s="1"/>
  <c r="O74" i="9"/>
  <c r="P74" i="9" s="1"/>
  <c r="Q74" i="9" s="1"/>
  <c r="O75" i="9"/>
  <c r="P75" i="9" s="1"/>
  <c r="Q75" i="9" s="1"/>
  <c r="O76" i="9"/>
  <c r="P76" i="9" s="1"/>
  <c r="Q76" i="9" s="1"/>
  <c r="O77" i="9"/>
  <c r="P77" i="9" s="1"/>
  <c r="Q77" i="9" s="1"/>
  <c r="O78" i="9"/>
  <c r="P78" i="9" s="1"/>
  <c r="Q78" i="9" s="1"/>
  <c r="O79" i="9"/>
  <c r="P79" i="9" s="1"/>
  <c r="Q79" i="9" s="1"/>
  <c r="O80" i="9"/>
  <c r="P80" i="9" s="1"/>
  <c r="Q80" i="9" s="1"/>
  <c r="O81" i="9"/>
  <c r="P81" i="9" s="1"/>
  <c r="Q81" i="9" s="1"/>
  <c r="O82" i="9"/>
  <c r="P82" i="9" s="1"/>
  <c r="Q82" i="9" s="1"/>
  <c r="O83" i="9"/>
  <c r="P83" i="9" s="1"/>
  <c r="Q83" i="9" s="1"/>
  <c r="O84" i="9"/>
  <c r="P84" i="9" s="1"/>
  <c r="Q84" i="9" s="1"/>
  <c r="O85" i="9"/>
  <c r="P85" i="9" s="1"/>
  <c r="Q85" i="9" s="1"/>
  <c r="O86" i="9"/>
  <c r="P86" i="9" s="1"/>
  <c r="Q86" i="9" s="1"/>
  <c r="O87" i="9"/>
  <c r="P87" i="9" s="1"/>
  <c r="Q87" i="9" s="1"/>
  <c r="O88" i="9"/>
  <c r="P88" i="9" s="1"/>
  <c r="Q88" i="9" s="1"/>
  <c r="O89" i="9"/>
  <c r="P89" i="9" s="1"/>
  <c r="O90" i="9"/>
  <c r="P90" i="9" s="1"/>
  <c r="Q90" i="9" s="1"/>
  <c r="O91" i="9"/>
  <c r="P91" i="9" s="1"/>
  <c r="Q91" i="9" s="1"/>
  <c r="O92" i="9"/>
  <c r="P92" i="9" s="1"/>
  <c r="O93" i="9"/>
  <c r="P93" i="9" s="1"/>
  <c r="Q93" i="9" s="1"/>
  <c r="O94" i="9"/>
  <c r="P94" i="9" s="1"/>
  <c r="Q94" i="9" s="1"/>
  <c r="O95" i="9"/>
  <c r="P95" i="9" s="1"/>
  <c r="Q95" i="9" s="1"/>
  <c r="O96" i="9"/>
  <c r="P96" i="9" s="1"/>
  <c r="Q96" i="9" s="1"/>
  <c r="O97" i="9"/>
  <c r="P97" i="9" s="1"/>
  <c r="Q97" i="9" s="1"/>
  <c r="O98" i="9"/>
  <c r="P98" i="9" s="1"/>
  <c r="Q98" i="9" s="1"/>
  <c r="O99" i="9"/>
  <c r="P99" i="9" s="1"/>
  <c r="Q99" i="9" s="1"/>
  <c r="O100" i="9"/>
  <c r="P100" i="9" s="1"/>
  <c r="Q100" i="9" s="1"/>
  <c r="O101" i="9"/>
  <c r="P101" i="9" s="1"/>
  <c r="Q101" i="9" s="1"/>
  <c r="O102" i="9"/>
  <c r="P102" i="9" s="1"/>
  <c r="Q102" i="9" s="1"/>
  <c r="O103" i="9"/>
  <c r="P103" i="9" s="1"/>
  <c r="Q103" i="9" s="1"/>
  <c r="O104" i="9"/>
  <c r="P104" i="9" s="1"/>
  <c r="Q104" i="9" s="1"/>
  <c r="O105" i="9"/>
  <c r="P105" i="9" s="1"/>
  <c r="Q105" i="9" s="1"/>
  <c r="O106" i="9"/>
  <c r="P106" i="9" s="1"/>
  <c r="Q106" i="9" s="1"/>
  <c r="O107" i="9"/>
  <c r="P107" i="9" s="1"/>
  <c r="Q107" i="9" s="1"/>
  <c r="O108" i="9"/>
  <c r="P108" i="9" s="1"/>
  <c r="Q108" i="9" s="1"/>
  <c r="O109" i="9"/>
  <c r="P109" i="9" s="1"/>
  <c r="Q109" i="9" s="1"/>
  <c r="O110" i="9"/>
  <c r="P110" i="9" s="1"/>
  <c r="Q110" i="9" s="1"/>
  <c r="O111" i="9"/>
  <c r="P111" i="9" s="1"/>
  <c r="Q111" i="9" s="1"/>
  <c r="O112" i="9"/>
  <c r="P112" i="9" s="1"/>
  <c r="Q112" i="9" s="1"/>
  <c r="O113" i="9"/>
  <c r="P113" i="9" s="1"/>
  <c r="Q113" i="9" s="1"/>
  <c r="O114" i="9"/>
  <c r="P114" i="9" s="1"/>
  <c r="Q114" i="9" s="1"/>
  <c r="O115" i="9"/>
  <c r="P115" i="9" s="1"/>
  <c r="Q115" i="9" s="1"/>
  <c r="O116" i="9"/>
  <c r="P116" i="9" s="1"/>
  <c r="Q116" i="9" s="1"/>
  <c r="O117" i="9"/>
  <c r="P117" i="9" s="1"/>
  <c r="Q117" i="9" s="1"/>
  <c r="O118" i="9"/>
  <c r="P118" i="9" s="1"/>
  <c r="Q118" i="9" s="1"/>
  <c r="O119" i="9"/>
  <c r="P119" i="9" s="1"/>
  <c r="Q119" i="9" s="1"/>
  <c r="O120" i="9"/>
  <c r="P120" i="9" s="1"/>
  <c r="Q120" i="9" s="1"/>
  <c r="O121" i="9"/>
  <c r="P121" i="9" s="1"/>
  <c r="Q121" i="9" s="1"/>
  <c r="O122" i="9"/>
  <c r="P122" i="9" s="1"/>
  <c r="Q122" i="9" s="1"/>
  <c r="O123" i="9"/>
  <c r="P123" i="9" s="1"/>
  <c r="Q123" i="9" s="1"/>
  <c r="O124" i="9"/>
  <c r="P124" i="9" s="1"/>
  <c r="Q124" i="9" s="1"/>
  <c r="O125" i="9"/>
  <c r="P125" i="9" s="1"/>
  <c r="Q125" i="9" s="1"/>
  <c r="O126" i="9"/>
  <c r="P126" i="9" s="1"/>
  <c r="Q126" i="9" s="1"/>
  <c r="O127" i="9"/>
  <c r="P127" i="9" s="1"/>
  <c r="Q127" i="9" s="1"/>
  <c r="O128" i="9"/>
  <c r="P128" i="9" s="1"/>
  <c r="Q128" i="9" s="1"/>
  <c r="O129" i="9"/>
  <c r="P129" i="9" s="1"/>
  <c r="Q129" i="9" s="1"/>
  <c r="O130" i="9"/>
  <c r="P130" i="9" s="1"/>
  <c r="Q130" i="9" s="1"/>
  <c r="O131" i="9"/>
  <c r="P131" i="9" s="1"/>
  <c r="Q131" i="9" s="1"/>
  <c r="O132" i="9"/>
  <c r="P132" i="9" s="1"/>
  <c r="Q132" i="9" s="1"/>
  <c r="O133" i="9"/>
  <c r="P133" i="9" s="1"/>
  <c r="Q133" i="9" s="1"/>
  <c r="O134" i="9"/>
  <c r="P134" i="9" s="1"/>
  <c r="Q134" i="9" s="1"/>
  <c r="O135" i="9"/>
  <c r="P135" i="9" s="1"/>
  <c r="Q135" i="9" s="1"/>
  <c r="O136" i="9"/>
  <c r="P136" i="9" s="1"/>
  <c r="Q136" i="9" s="1"/>
  <c r="O137" i="9"/>
  <c r="P137" i="9" s="1"/>
  <c r="Q137" i="9" s="1"/>
  <c r="O138" i="9"/>
  <c r="P138" i="9" s="1"/>
  <c r="Q138" i="9" s="1"/>
  <c r="O139" i="9"/>
  <c r="P139" i="9" s="1"/>
  <c r="Q139" i="9" s="1"/>
  <c r="O140" i="9"/>
  <c r="P140" i="9" s="1"/>
  <c r="Q140" i="9" s="1"/>
  <c r="O141" i="9"/>
  <c r="P141" i="9" s="1"/>
  <c r="Q141" i="9" s="1"/>
  <c r="O142" i="9"/>
  <c r="P142" i="9" s="1"/>
  <c r="Q142" i="9" s="1"/>
  <c r="O143" i="9"/>
  <c r="P143" i="9" s="1"/>
  <c r="Q143" i="9" s="1"/>
  <c r="O144" i="9"/>
  <c r="P144" i="9" s="1"/>
  <c r="Q144" i="9" s="1"/>
  <c r="O145" i="9"/>
  <c r="P145" i="9" s="1"/>
  <c r="Q145" i="9" s="1"/>
  <c r="O146" i="9"/>
  <c r="P146" i="9" s="1"/>
  <c r="Q146" i="9" s="1"/>
  <c r="O147" i="9"/>
  <c r="P147" i="9" s="1"/>
  <c r="Q147" i="9" s="1"/>
  <c r="O148" i="9"/>
  <c r="P148" i="9" s="1"/>
  <c r="Q148" i="9" s="1"/>
  <c r="O149" i="9"/>
  <c r="P149" i="9" s="1"/>
  <c r="Q149" i="9" s="1"/>
  <c r="O150" i="9"/>
  <c r="P150" i="9" s="1"/>
  <c r="Q150" i="9" s="1"/>
  <c r="O151" i="9"/>
  <c r="P151" i="9" s="1"/>
  <c r="Q151" i="9" s="1"/>
  <c r="O152" i="9"/>
  <c r="P152" i="9" s="1"/>
  <c r="Q152" i="9" s="1"/>
  <c r="O153" i="9"/>
  <c r="P153" i="9" s="1"/>
  <c r="Q153" i="9" s="1"/>
  <c r="O154" i="9"/>
  <c r="P154" i="9" s="1"/>
  <c r="Q154" i="9" s="1"/>
  <c r="O155" i="9"/>
  <c r="P155" i="9" s="1"/>
  <c r="Q155" i="9" s="1"/>
  <c r="O156" i="9"/>
  <c r="P156" i="9" s="1"/>
  <c r="Q156" i="9" s="1"/>
  <c r="O157" i="9"/>
  <c r="P157" i="9" s="1"/>
  <c r="Q157" i="9" s="1"/>
  <c r="O158" i="9"/>
  <c r="P158" i="9" s="1"/>
  <c r="Q158" i="9" s="1"/>
  <c r="O159" i="9"/>
  <c r="P159" i="9" s="1"/>
  <c r="Q159" i="9" s="1"/>
  <c r="O160" i="9"/>
  <c r="P160" i="9" s="1"/>
  <c r="Q160" i="9" s="1"/>
  <c r="O161" i="9"/>
  <c r="P161" i="9" s="1"/>
  <c r="Q161" i="9" s="1"/>
  <c r="O162" i="9"/>
  <c r="P162" i="9" s="1"/>
  <c r="Q162" i="9" s="1"/>
  <c r="O163" i="9"/>
  <c r="P163" i="9" s="1"/>
  <c r="Q163" i="9" s="1"/>
  <c r="O164" i="9"/>
  <c r="P164" i="9" s="1"/>
  <c r="Q164" i="9" s="1"/>
  <c r="O165" i="9"/>
  <c r="P165" i="9" s="1"/>
  <c r="Q165" i="9" s="1"/>
  <c r="O166" i="9"/>
  <c r="P166" i="9" s="1"/>
  <c r="Q166" i="9" s="1"/>
  <c r="O167" i="9"/>
  <c r="P167" i="9" s="1"/>
  <c r="Q167" i="9" s="1"/>
  <c r="O168" i="9"/>
  <c r="P168" i="9" s="1"/>
  <c r="Q168" i="9" s="1"/>
  <c r="O169" i="9"/>
  <c r="P169" i="9" s="1"/>
  <c r="Q169" i="9" s="1"/>
  <c r="O170" i="9"/>
  <c r="P170" i="9" s="1"/>
  <c r="Q170" i="9" s="1"/>
  <c r="O171" i="9"/>
  <c r="P171" i="9" s="1"/>
  <c r="Q171" i="9" s="1"/>
  <c r="O172" i="9"/>
  <c r="P172" i="9" s="1"/>
  <c r="Q172" i="9" s="1"/>
  <c r="O173" i="9"/>
  <c r="P173" i="9" s="1"/>
  <c r="Q173" i="9" s="1"/>
  <c r="O174" i="9"/>
  <c r="P174" i="9" s="1"/>
  <c r="Q174" i="9" s="1"/>
  <c r="O175" i="9"/>
  <c r="P175" i="9" s="1"/>
  <c r="Q175" i="9" s="1"/>
  <c r="O176" i="9"/>
  <c r="P176" i="9" s="1"/>
  <c r="Q176" i="9" s="1"/>
  <c r="O177" i="9"/>
  <c r="P177" i="9" s="1"/>
  <c r="Q177" i="9" s="1"/>
  <c r="O178" i="9"/>
  <c r="P178" i="9" s="1"/>
  <c r="Q178" i="9" s="1"/>
  <c r="O179" i="9"/>
  <c r="P179" i="9" s="1"/>
  <c r="Q179" i="9" s="1"/>
  <c r="O180" i="9"/>
  <c r="P180" i="9" s="1"/>
  <c r="Q180" i="9" s="1"/>
  <c r="O181" i="9"/>
  <c r="P181" i="9" s="1"/>
  <c r="Q181" i="9" s="1"/>
  <c r="O182" i="9"/>
  <c r="P182" i="9" s="1"/>
  <c r="Q182" i="9" s="1"/>
  <c r="O183" i="9"/>
  <c r="P183" i="9" s="1"/>
  <c r="Q183" i="9" s="1"/>
  <c r="O184" i="9"/>
  <c r="P184" i="9" s="1"/>
  <c r="Q184" i="9" s="1"/>
  <c r="O185" i="9"/>
  <c r="P185" i="9" s="1"/>
  <c r="Q185" i="9" s="1"/>
  <c r="O186" i="9"/>
  <c r="P186" i="9" s="1"/>
  <c r="Q186" i="9" s="1"/>
  <c r="O187" i="9"/>
  <c r="P187" i="9" s="1"/>
  <c r="Q187" i="9" s="1"/>
  <c r="O188" i="9"/>
  <c r="P188" i="9" s="1"/>
  <c r="Q188" i="9" s="1"/>
  <c r="O189" i="9"/>
  <c r="P189" i="9" s="1"/>
  <c r="Q189" i="9" s="1"/>
  <c r="O190" i="9"/>
  <c r="P190" i="9" s="1"/>
  <c r="Q190" i="9" s="1"/>
  <c r="O191" i="9"/>
  <c r="P191" i="9" s="1"/>
  <c r="Q191" i="9" s="1"/>
  <c r="O192" i="9"/>
  <c r="P192" i="9" s="1"/>
  <c r="Q192" i="9" s="1"/>
  <c r="O193" i="9"/>
  <c r="P193" i="9" s="1"/>
  <c r="Q193" i="9" s="1"/>
  <c r="O194" i="9"/>
  <c r="P194" i="9" s="1"/>
  <c r="Q194" i="9" s="1"/>
  <c r="O195" i="9"/>
  <c r="P195" i="9" s="1"/>
  <c r="Q195" i="9" s="1"/>
  <c r="O196" i="9"/>
  <c r="P196" i="9" s="1"/>
  <c r="Q196" i="9" s="1"/>
  <c r="O197" i="9"/>
  <c r="P197" i="9" s="1"/>
  <c r="Q197" i="9" s="1"/>
  <c r="O198" i="9"/>
  <c r="P198" i="9" s="1"/>
  <c r="Q198" i="9" s="1"/>
  <c r="O199" i="9"/>
  <c r="P199" i="9" s="1"/>
  <c r="Q199" i="9" s="1"/>
  <c r="O200" i="9"/>
  <c r="P200" i="9" s="1"/>
  <c r="Q200" i="9" s="1"/>
  <c r="O201" i="9"/>
  <c r="P201" i="9" s="1"/>
  <c r="Q201" i="9" s="1"/>
  <c r="O202" i="9"/>
  <c r="P202" i="9" s="1"/>
  <c r="Q202" i="9" s="1"/>
  <c r="O203" i="9"/>
  <c r="P203" i="9" s="1"/>
  <c r="Q203" i="9" s="1"/>
  <c r="O204" i="9"/>
  <c r="P204" i="9" s="1"/>
  <c r="Q204" i="9" s="1"/>
  <c r="O205" i="9"/>
  <c r="P205" i="9" s="1"/>
  <c r="Q205" i="9" s="1"/>
  <c r="O206" i="9"/>
  <c r="P206" i="9" s="1"/>
  <c r="Q206" i="9" s="1"/>
  <c r="O207" i="9"/>
  <c r="P207" i="9" s="1"/>
  <c r="Q207" i="9" s="1"/>
  <c r="O208" i="9"/>
  <c r="P208" i="9" s="1"/>
  <c r="Q208" i="9" s="1"/>
  <c r="O209" i="9"/>
  <c r="P209" i="9" s="1"/>
  <c r="Q209" i="9" s="1"/>
  <c r="O210" i="9"/>
  <c r="P210" i="9" s="1"/>
  <c r="Q210" i="9" s="1"/>
  <c r="O211" i="9"/>
  <c r="P211" i="9" s="1"/>
  <c r="Q211" i="9" s="1"/>
  <c r="O212" i="9"/>
  <c r="P212" i="9" s="1"/>
  <c r="Q212" i="9" s="1"/>
  <c r="O213" i="9"/>
  <c r="P213" i="9" s="1"/>
  <c r="Q213" i="9" s="1"/>
  <c r="O214" i="9"/>
  <c r="P214" i="9" s="1"/>
  <c r="Q214" i="9" s="1"/>
  <c r="O215" i="9"/>
  <c r="P215" i="9" s="1"/>
  <c r="Q215" i="9" s="1"/>
  <c r="O216" i="9"/>
  <c r="P216" i="9" s="1"/>
  <c r="Q216" i="9" s="1"/>
  <c r="O217" i="9"/>
  <c r="P217" i="9" s="1"/>
  <c r="Q217" i="9" s="1"/>
  <c r="O218" i="9"/>
  <c r="P218" i="9" s="1"/>
  <c r="Q218" i="9" s="1"/>
  <c r="O219" i="9"/>
  <c r="P219" i="9" s="1"/>
  <c r="Q219" i="9" s="1"/>
  <c r="O220" i="9"/>
  <c r="P220" i="9" s="1"/>
  <c r="Q220" i="9" s="1"/>
  <c r="O221" i="9"/>
  <c r="P221" i="9" s="1"/>
  <c r="Q221" i="9" s="1"/>
  <c r="O222" i="9"/>
  <c r="P222" i="9" s="1"/>
  <c r="Q222" i="9" s="1"/>
  <c r="O223" i="9"/>
  <c r="P223" i="9" s="1"/>
  <c r="Q223" i="9" s="1"/>
  <c r="O224" i="9"/>
  <c r="P224" i="9" s="1"/>
  <c r="Q224" i="9" s="1"/>
  <c r="O225" i="9"/>
  <c r="P225" i="9" s="1"/>
  <c r="Q225" i="9" s="1"/>
  <c r="O226" i="9"/>
  <c r="P226" i="9" s="1"/>
  <c r="Q226" i="9" s="1"/>
  <c r="O227" i="9"/>
  <c r="P227" i="9" s="1"/>
  <c r="Q227" i="9" s="1"/>
  <c r="O228" i="9"/>
  <c r="P228" i="9" s="1"/>
  <c r="Q228" i="9" s="1"/>
  <c r="O229" i="9"/>
  <c r="P229" i="9" s="1"/>
  <c r="Q229" i="9" s="1"/>
  <c r="O230" i="9"/>
  <c r="P230" i="9" s="1"/>
  <c r="Q230" i="9" s="1"/>
  <c r="O231" i="9"/>
  <c r="P231" i="9" s="1"/>
  <c r="Q231" i="9" s="1"/>
  <c r="O232" i="9"/>
  <c r="P232" i="9" s="1"/>
  <c r="Q232" i="9" s="1"/>
  <c r="O233" i="9"/>
  <c r="P233" i="9" s="1"/>
  <c r="Q233" i="9" s="1"/>
  <c r="O234" i="9"/>
  <c r="P234" i="9" s="1"/>
  <c r="Q234" i="9" s="1"/>
  <c r="O235" i="9"/>
  <c r="P235" i="9" s="1"/>
  <c r="Q235" i="9" s="1"/>
  <c r="O236" i="9"/>
  <c r="P236" i="9" s="1"/>
  <c r="Q236" i="9" s="1"/>
  <c r="O237" i="9"/>
  <c r="P237" i="9" s="1"/>
  <c r="Q237" i="9" s="1"/>
  <c r="O238" i="9"/>
  <c r="P238" i="9" s="1"/>
  <c r="Q238" i="9" s="1"/>
  <c r="O239" i="9"/>
  <c r="P239" i="9" s="1"/>
  <c r="Q239" i="9" s="1"/>
  <c r="O240" i="9"/>
  <c r="P240" i="9" s="1"/>
  <c r="Q240" i="9" s="1"/>
  <c r="O241" i="9"/>
  <c r="P241" i="9" s="1"/>
  <c r="Q241" i="9" s="1"/>
  <c r="O242" i="9"/>
  <c r="P242" i="9" s="1"/>
  <c r="Q242" i="9" s="1"/>
  <c r="O243" i="9"/>
  <c r="P243" i="9" s="1"/>
  <c r="Q243" i="9" s="1"/>
  <c r="O244" i="9"/>
  <c r="P244" i="9" s="1"/>
  <c r="Q244" i="9" s="1"/>
  <c r="O245" i="9"/>
  <c r="P245" i="9" s="1"/>
  <c r="Q245" i="9" s="1"/>
  <c r="O246" i="9"/>
  <c r="P246" i="9" s="1"/>
  <c r="Q246" i="9" s="1"/>
  <c r="O247" i="9"/>
  <c r="P247" i="9" s="1"/>
  <c r="Q247" i="9" s="1"/>
  <c r="O248" i="9"/>
  <c r="P248" i="9" s="1"/>
  <c r="Q248" i="9" s="1"/>
  <c r="O249" i="9"/>
  <c r="P249" i="9" s="1"/>
  <c r="Q249" i="9" s="1"/>
  <c r="O250" i="9"/>
  <c r="P250" i="9" s="1"/>
  <c r="Q250" i="9" s="1"/>
  <c r="O251" i="9"/>
  <c r="P251" i="9" s="1"/>
  <c r="Q251" i="9" s="1"/>
  <c r="O252" i="9"/>
  <c r="P252" i="9" s="1"/>
  <c r="Q252" i="9" s="1"/>
  <c r="O253" i="9"/>
  <c r="P253" i="9" s="1"/>
  <c r="Q253" i="9" s="1"/>
  <c r="O254" i="9"/>
  <c r="P254" i="9" s="1"/>
  <c r="Q254" i="9" s="1"/>
  <c r="O255" i="9"/>
  <c r="P255" i="9" s="1"/>
  <c r="Q255" i="9" s="1"/>
  <c r="O256" i="9"/>
  <c r="P256" i="9" s="1"/>
  <c r="Q256" i="9" s="1"/>
  <c r="O257" i="9"/>
  <c r="P257" i="9" s="1"/>
  <c r="Q257" i="9" s="1"/>
  <c r="O258" i="9"/>
  <c r="P258" i="9" s="1"/>
  <c r="Q258" i="9" s="1"/>
  <c r="O259" i="9"/>
  <c r="P259" i="9" s="1"/>
  <c r="Q259" i="9" s="1"/>
  <c r="O260" i="9"/>
  <c r="P260" i="9" s="1"/>
  <c r="Q260" i="9" s="1"/>
  <c r="O261" i="9"/>
  <c r="P261" i="9" s="1"/>
  <c r="Q261" i="9" s="1"/>
  <c r="O262" i="9"/>
  <c r="P262" i="9" s="1"/>
  <c r="Q262" i="9" s="1"/>
  <c r="O263" i="9"/>
  <c r="P263" i="9" s="1"/>
  <c r="Q263" i="9" s="1"/>
  <c r="O264" i="9"/>
  <c r="P264" i="9" s="1"/>
  <c r="Q264" i="9" s="1"/>
  <c r="O265" i="9"/>
  <c r="P265" i="9" s="1"/>
  <c r="Q265" i="9" s="1"/>
  <c r="O266" i="9"/>
  <c r="P266" i="9" s="1"/>
  <c r="Q266" i="9" s="1"/>
  <c r="O267" i="9"/>
  <c r="P267" i="9" s="1"/>
  <c r="Q267" i="9" s="1"/>
  <c r="O268" i="9"/>
  <c r="P268" i="9" s="1"/>
  <c r="Q268" i="9" s="1"/>
  <c r="O269" i="9"/>
  <c r="P269" i="9" s="1"/>
  <c r="Q269" i="9" s="1"/>
  <c r="O270" i="9"/>
  <c r="P270" i="9" s="1"/>
  <c r="Q270" i="9" s="1"/>
  <c r="O271" i="9"/>
  <c r="P271" i="9" s="1"/>
  <c r="Q271" i="9" s="1"/>
  <c r="O272" i="9"/>
  <c r="P272" i="9" s="1"/>
  <c r="Q272" i="9" s="1"/>
  <c r="O273" i="9"/>
  <c r="P273" i="9" s="1"/>
  <c r="Q273" i="9" s="1"/>
  <c r="O274" i="9"/>
  <c r="P274" i="9" s="1"/>
  <c r="Q274" i="9" s="1"/>
  <c r="O275" i="9"/>
  <c r="P275" i="9" s="1"/>
  <c r="Q275" i="9" s="1"/>
  <c r="O276" i="9"/>
  <c r="P276" i="9" s="1"/>
  <c r="Q276" i="9" s="1"/>
  <c r="O277" i="9"/>
  <c r="P277" i="9" s="1"/>
  <c r="Q277" i="9" s="1"/>
  <c r="O278" i="9"/>
  <c r="P278" i="9" s="1"/>
  <c r="Q278" i="9" s="1"/>
  <c r="O279" i="9"/>
  <c r="P279" i="9" s="1"/>
  <c r="Q279" i="9" s="1"/>
  <c r="O280" i="9"/>
  <c r="P280" i="9" s="1"/>
  <c r="Q280" i="9" s="1"/>
  <c r="O281" i="9"/>
  <c r="P281" i="9" s="1"/>
  <c r="Q281" i="9" s="1"/>
  <c r="O282" i="9"/>
  <c r="P282" i="9" s="1"/>
  <c r="Q282" i="9" s="1"/>
  <c r="O283" i="9"/>
  <c r="P283" i="9" s="1"/>
  <c r="Q283" i="9" s="1"/>
  <c r="O284" i="9"/>
  <c r="P284" i="9" s="1"/>
  <c r="Q284" i="9" s="1"/>
  <c r="O285" i="9"/>
  <c r="P285" i="9" s="1"/>
  <c r="Q285" i="9" s="1"/>
  <c r="O286" i="9"/>
  <c r="P286" i="9" s="1"/>
  <c r="Q286" i="9" s="1"/>
  <c r="O287" i="9"/>
  <c r="P287" i="9" s="1"/>
  <c r="Q287" i="9" s="1"/>
  <c r="O288" i="9"/>
  <c r="P288" i="9" s="1"/>
  <c r="Q288" i="9" s="1"/>
  <c r="O289" i="9"/>
  <c r="P289" i="9" s="1"/>
  <c r="Q289" i="9" s="1"/>
  <c r="O290" i="9"/>
  <c r="P290" i="9" s="1"/>
  <c r="Q290" i="9" s="1"/>
  <c r="O291" i="9"/>
  <c r="P291" i="9" s="1"/>
  <c r="Q291" i="9" s="1"/>
  <c r="O292" i="9"/>
  <c r="P292" i="9" s="1"/>
  <c r="Q292" i="9" s="1"/>
  <c r="O293" i="9"/>
  <c r="P293" i="9" s="1"/>
  <c r="Q293" i="9" s="1"/>
  <c r="O294" i="9"/>
  <c r="P294" i="9" s="1"/>
  <c r="Q294" i="9" s="1"/>
  <c r="O295" i="9"/>
  <c r="P295" i="9" s="1"/>
  <c r="Q295" i="9" s="1"/>
  <c r="O296" i="9"/>
  <c r="P296" i="9" s="1"/>
  <c r="Q296" i="9" s="1"/>
  <c r="O297" i="9"/>
  <c r="P297" i="9" s="1"/>
  <c r="Q297" i="9" s="1"/>
  <c r="O298" i="9"/>
  <c r="P298" i="9" s="1"/>
  <c r="Q298" i="9" s="1"/>
  <c r="O299" i="9"/>
  <c r="P299" i="9" s="1"/>
  <c r="Q299" i="9" s="1"/>
  <c r="O300" i="9"/>
  <c r="P300" i="9" s="1"/>
  <c r="Q300" i="9" s="1"/>
  <c r="O301" i="9"/>
  <c r="P301" i="9" s="1"/>
  <c r="Q301" i="9" s="1"/>
  <c r="O302" i="9"/>
  <c r="P302" i="9" s="1"/>
  <c r="Q302" i="9" s="1"/>
  <c r="O303" i="9"/>
  <c r="P303" i="9" s="1"/>
  <c r="Q303" i="9" s="1"/>
  <c r="O304" i="9"/>
  <c r="P304" i="9" s="1"/>
  <c r="Q304" i="9" s="1"/>
  <c r="O305" i="9"/>
  <c r="P305" i="9" s="1"/>
  <c r="Q305" i="9" s="1"/>
  <c r="O306" i="9"/>
  <c r="P306" i="9" s="1"/>
  <c r="Q306" i="9" s="1"/>
  <c r="O307" i="9"/>
  <c r="P307" i="9" s="1"/>
  <c r="Q307" i="9" s="1"/>
  <c r="O308" i="9"/>
  <c r="P308" i="9" s="1"/>
  <c r="Q308" i="9" s="1"/>
  <c r="O309" i="9"/>
  <c r="P309" i="9" s="1"/>
  <c r="Q309" i="9" s="1"/>
  <c r="O310" i="9"/>
  <c r="P310" i="9" s="1"/>
  <c r="Q310" i="9" s="1"/>
  <c r="O311" i="9"/>
  <c r="P311" i="9" s="1"/>
  <c r="Q311" i="9" s="1"/>
  <c r="O312" i="9"/>
  <c r="P312" i="9" s="1"/>
  <c r="Q312" i="9" s="1"/>
  <c r="O313" i="9"/>
  <c r="P313" i="9" s="1"/>
  <c r="Q313" i="9" s="1"/>
  <c r="O314" i="9"/>
  <c r="P314" i="9" s="1"/>
  <c r="Q314" i="9" s="1"/>
  <c r="O315" i="9"/>
  <c r="P315" i="9" s="1"/>
  <c r="Q315" i="9" s="1"/>
  <c r="O316" i="9"/>
  <c r="P316" i="9" s="1"/>
  <c r="Q316" i="9" s="1"/>
  <c r="O317" i="9"/>
  <c r="P317" i="9" s="1"/>
  <c r="Q317" i="9" s="1"/>
  <c r="O318" i="9"/>
  <c r="P318" i="9" s="1"/>
  <c r="Q318" i="9" s="1"/>
  <c r="O319" i="9"/>
  <c r="P319" i="9" s="1"/>
  <c r="Q319" i="9" s="1"/>
  <c r="O320" i="9"/>
  <c r="P320" i="9" s="1"/>
  <c r="Q320" i="9" s="1"/>
  <c r="O321" i="9"/>
  <c r="P321" i="9" s="1"/>
  <c r="Q321" i="9" s="1"/>
  <c r="O322" i="9"/>
  <c r="P322" i="9" s="1"/>
  <c r="Q322" i="9" s="1"/>
  <c r="O323" i="9"/>
  <c r="P323" i="9" s="1"/>
  <c r="Q323" i="9" s="1"/>
  <c r="O324" i="9"/>
  <c r="P324" i="9" s="1"/>
  <c r="Q324" i="9" s="1"/>
  <c r="O325" i="9"/>
  <c r="P325" i="9" s="1"/>
  <c r="Q325" i="9" s="1"/>
  <c r="O326" i="9"/>
  <c r="P326" i="9" s="1"/>
  <c r="Q326" i="9" s="1"/>
  <c r="O327" i="9"/>
  <c r="P327" i="9" s="1"/>
  <c r="Q327" i="9" s="1"/>
  <c r="O328" i="9"/>
  <c r="P328" i="9" s="1"/>
  <c r="Q328" i="9" s="1"/>
  <c r="O329" i="9"/>
  <c r="P329" i="9" s="1"/>
  <c r="Q329" i="9" s="1"/>
  <c r="O330" i="9"/>
  <c r="P330" i="9" s="1"/>
  <c r="Q330" i="9" s="1"/>
  <c r="O331" i="9"/>
  <c r="P331" i="9" s="1"/>
  <c r="Q331" i="9" s="1"/>
  <c r="O332" i="9"/>
  <c r="P332" i="9" s="1"/>
  <c r="Q332" i="9" s="1"/>
  <c r="O8" i="9"/>
  <c r="P8" i="9" s="1"/>
  <c r="Q8" i="9" s="1"/>
  <c r="R7" i="1"/>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101" i="9"/>
  <c r="J102" i="9"/>
  <c r="J103" i="9"/>
  <c r="J104" i="9"/>
  <c r="J105" i="9"/>
  <c r="J106" i="9"/>
  <c r="J107" i="9"/>
  <c r="J108" i="9"/>
  <c r="J109" i="9"/>
  <c r="J110" i="9"/>
  <c r="J111" i="9"/>
  <c r="J112" i="9"/>
  <c r="J113" i="9"/>
  <c r="J114" i="9"/>
  <c r="J115" i="9"/>
  <c r="J116" i="9"/>
  <c r="J117" i="9"/>
  <c r="J118" i="9"/>
  <c r="J119" i="9"/>
  <c r="J120" i="9"/>
  <c r="J121" i="9"/>
  <c r="J122" i="9"/>
  <c r="J123" i="9"/>
  <c r="J124" i="9"/>
  <c r="J125" i="9"/>
  <c r="J126" i="9"/>
  <c r="J127" i="9"/>
  <c r="J128" i="9"/>
  <c r="J129" i="9"/>
  <c r="J130" i="9"/>
  <c r="J131" i="9"/>
  <c r="J132" i="9"/>
  <c r="J133" i="9"/>
  <c r="J134"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J163" i="9"/>
  <c r="J164" i="9"/>
  <c r="J165" i="9"/>
  <c r="J166" i="9"/>
  <c r="J167" i="9"/>
  <c r="J168" i="9"/>
  <c r="J169" i="9"/>
  <c r="J170" i="9"/>
  <c r="J171" i="9"/>
  <c r="J172" i="9"/>
  <c r="J173" i="9"/>
  <c r="J174" i="9"/>
  <c r="J175" i="9"/>
  <c r="J176" i="9"/>
  <c r="J177" i="9"/>
  <c r="J178" i="9"/>
  <c r="J179" i="9"/>
  <c r="J180" i="9"/>
  <c r="J181" i="9"/>
  <c r="J182" i="9"/>
  <c r="J183" i="9"/>
  <c r="J184" i="9"/>
  <c r="J185" i="9"/>
  <c r="J186" i="9"/>
  <c r="J187" i="9"/>
  <c r="J188" i="9"/>
  <c r="J189" i="9"/>
  <c r="J190" i="9"/>
  <c r="J191" i="9"/>
  <c r="J192" i="9"/>
  <c r="J193" i="9"/>
  <c r="J194" i="9"/>
  <c r="J195" i="9"/>
  <c r="J196" i="9"/>
  <c r="J197" i="9"/>
  <c r="J198" i="9"/>
  <c r="J199" i="9"/>
  <c r="J200" i="9"/>
  <c r="J201" i="9"/>
  <c r="J202" i="9"/>
  <c r="J203" i="9"/>
  <c r="J204" i="9"/>
  <c r="J205" i="9"/>
  <c r="J206" i="9"/>
  <c r="J207" i="9"/>
  <c r="J208" i="9"/>
  <c r="J209" i="9"/>
  <c r="J210" i="9"/>
  <c r="J211" i="9"/>
  <c r="J212" i="9"/>
  <c r="J213" i="9"/>
  <c r="J214" i="9"/>
  <c r="J215" i="9"/>
  <c r="J216" i="9"/>
  <c r="J217" i="9"/>
  <c r="J218" i="9"/>
  <c r="J219" i="9"/>
  <c r="J220" i="9"/>
  <c r="J221" i="9"/>
  <c r="J222" i="9"/>
  <c r="J223" i="9"/>
  <c r="J224" i="9"/>
  <c r="J225" i="9"/>
  <c r="J226" i="9"/>
  <c r="J227" i="9"/>
  <c r="J228" i="9"/>
  <c r="J229" i="9"/>
  <c r="J230" i="9"/>
  <c r="J231" i="9"/>
  <c r="J232" i="9"/>
  <c r="J233" i="9"/>
  <c r="J234" i="9"/>
  <c r="J235" i="9"/>
  <c r="J236" i="9"/>
  <c r="J237" i="9"/>
  <c r="J238" i="9"/>
  <c r="J239" i="9"/>
  <c r="J240" i="9"/>
  <c r="J241" i="9"/>
  <c r="J242" i="9"/>
  <c r="J243" i="9"/>
  <c r="J244" i="9"/>
  <c r="J245" i="9"/>
  <c r="J246" i="9"/>
  <c r="J247" i="9"/>
  <c r="J248" i="9"/>
  <c r="J249" i="9"/>
  <c r="J250" i="9"/>
  <c r="J251" i="9"/>
  <c r="J252" i="9"/>
  <c r="J253" i="9"/>
  <c r="J254" i="9"/>
  <c r="J255" i="9"/>
  <c r="J256" i="9"/>
  <c r="J257" i="9"/>
  <c r="J258" i="9"/>
  <c r="J259" i="9"/>
  <c r="J260" i="9"/>
  <c r="J261" i="9"/>
  <c r="J262" i="9"/>
  <c r="J263" i="9"/>
  <c r="J264" i="9"/>
  <c r="J265" i="9"/>
  <c r="J266" i="9"/>
  <c r="J267" i="9"/>
  <c r="J268" i="9"/>
  <c r="J269" i="9"/>
  <c r="J270" i="9"/>
  <c r="J271" i="9"/>
  <c r="J272" i="9"/>
  <c r="J273" i="9"/>
  <c r="J274" i="9"/>
  <c r="J275" i="9"/>
  <c r="J276" i="9"/>
  <c r="J277" i="9"/>
  <c r="J278" i="9"/>
  <c r="J279" i="9"/>
  <c r="J280" i="9"/>
  <c r="J281" i="9"/>
  <c r="J282" i="9"/>
  <c r="J283" i="9"/>
  <c r="J284" i="9"/>
  <c r="J285" i="9"/>
  <c r="J286" i="9"/>
  <c r="J287" i="9"/>
  <c r="J288" i="9"/>
  <c r="J289" i="9"/>
  <c r="J290" i="9"/>
  <c r="J291" i="9"/>
  <c r="J292" i="9"/>
  <c r="J293" i="9"/>
  <c r="J294" i="9"/>
  <c r="J295" i="9"/>
  <c r="J296" i="9"/>
  <c r="J297" i="9"/>
  <c r="J298" i="9"/>
  <c r="J299" i="9"/>
  <c r="J300" i="9"/>
  <c r="J301" i="9"/>
  <c r="J302" i="9"/>
  <c r="J303" i="9"/>
  <c r="J304" i="9"/>
  <c r="J305" i="9"/>
  <c r="J306" i="9"/>
  <c r="J307" i="9"/>
  <c r="J308" i="9"/>
  <c r="J309" i="9"/>
  <c r="J310" i="9"/>
  <c r="J311" i="9"/>
  <c r="J312" i="9"/>
  <c r="J313" i="9"/>
  <c r="J314" i="9"/>
  <c r="J315" i="9"/>
  <c r="J316" i="9"/>
  <c r="J317" i="9"/>
  <c r="J318" i="9"/>
  <c r="J319" i="9"/>
  <c r="J320" i="9"/>
  <c r="J321" i="9"/>
  <c r="J322" i="9"/>
  <c r="J323" i="9"/>
  <c r="J324" i="9"/>
  <c r="J325" i="9"/>
  <c r="J326" i="9"/>
  <c r="J327" i="9"/>
  <c r="J328" i="9"/>
  <c r="J329" i="9"/>
  <c r="J330" i="9"/>
  <c r="J331" i="9"/>
  <c r="J332" i="9"/>
  <c r="J8" i="9"/>
  <c r="H5" i="9"/>
  <c r="G5" i="9"/>
  <c r="Q89" i="9" l="1"/>
  <c r="R4" i="9"/>
  <c r="Q92" i="9"/>
  <c r="P3" i="9"/>
  <c r="G19" i="8" l="1"/>
  <c r="AA2" i="1"/>
  <c r="C10" i="7" l="1"/>
  <c r="C11" i="7"/>
  <c r="C15" i="7"/>
  <c r="C16" i="7"/>
  <c r="C22" i="7"/>
  <c r="C23" i="7"/>
  <c r="C27" i="7"/>
  <c r="C28" i="7"/>
  <c r="C34" i="7"/>
  <c r="C35" i="7"/>
  <c r="C39" i="7"/>
  <c r="C40" i="7"/>
  <c r="C46" i="7"/>
  <c r="C47" i="7"/>
  <c r="C51" i="7"/>
  <c r="C52" i="7"/>
  <c r="C58" i="7"/>
  <c r="C59" i="7"/>
  <c r="C63" i="7"/>
  <c r="C64" i="7"/>
  <c r="C70" i="7"/>
  <c r="C71" i="7"/>
  <c r="C75" i="7"/>
  <c r="C76" i="7"/>
  <c r="C82" i="7"/>
  <c r="C83" i="7"/>
  <c r="C87" i="7"/>
  <c r="C88" i="7"/>
  <c r="C94" i="7"/>
  <c r="C95" i="7"/>
  <c r="C99" i="7"/>
  <c r="C100" i="7"/>
  <c r="C106" i="7"/>
  <c r="C107" i="7"/>
  <c r="C111" i="7"/>
  <c r="C112" i="7"/>
  <c r="C118" i="7"/>
  <c r="C123" i="7"/>
  <c r="C124" i="7"/>
  <c r="C130" i="7"/>
  <c r="C135" i="7"/>
  <c r="C136" i="7"/>
  <c r="C142" i="7"/>
  <c r="C147" i="7"/>
  <c r="C148" i="7"/>
  <c r="C154" i="7"/>
  <c r="C159" i="7"/>
  <c r="C160" i="7"/>
  <c r="C166" i="7"/>
  <c r="C171" i="7"/>
  <c r="C172" i="7"/>
  <c r="C178" i="7"/>
  <c r="C183" i="7"/>
  <c r="C184" i="7"/>
  <c r="C190" i="7"/>
  <c r="C195" i="7"/>
  <c r="C196" i="7"/>
  <c r="C202" i="7"/>
  <c r="C207" i="7"/>
  <c r="C208" i="7"/>
  <c r="C214" i="7"/>
  <c r="C219" i="7"/>
  <c r="C220" i="7"/>
  <c r="C226" i="7"/>
  <c r="C231" i="7"/>
  <c r="C232" i="7"/>
  <c r="C238" i="7"/>
  <c r="C243" i="7"/>
  <c r="C244" i="7"/>
  <c r="C250" i="7"/>
  <c r="C255" i="7"/>
  <c r="C256" i="7"/>
  <c r="C262" i="7"/>
  <c r="C267" i="7"/>
  <c r="C268" i="7"/>
  <c r="C274" i="7"/>
  <c r="C279" i="7"/>
  <c r="C280" i="7"/>
  <c r="C286" i="7"/>
  <c r="C291" i="7"/>
  <c r="C292" i="7"/>
  <c r="C298" i="7"/>
  <c r="C303" i="7"/>
  <c r="C304" i="7"/>
  <c r="C310" i="7"/>
  <c r="C315" i="7"/>
  <c r="C316" i="7"/>
  <c r="C322" i="7"/>
  <c r="C327" i="7"/>
  <c r="C328" i="7"/>
  <c r="M7" i="1"/>
  <c r="C8" i="1"/>
  <c r="C5" i="7" s="1"/>
  <c r="C9" i="1"/>
  <c r="C6" i="7" s="1"/>
  <c r="C10" i="1"/>
  <c r="C7" i="7" s="1"/>
  <c r="C11" i="1"/>
  <c r="C8" i="7" s="1"/>
  <c r="C12" i="1"/>
  <c r="C9" i="7" s="1"/>
  <c r="C13" i="1"/>
  <c r="C14" i="1"/>
  <c r="C15" i="1"/>
  <c r="C12" i="7" s="1"/>
  <c r="C16" i="1"/>
  <c r="C13" i="7" s="1"/>
  <c r="C17" i="1"/>
  <c r="C14" i="7" s="1"/>
  <c r="C18" i="1"/>
  <c r="C19" i="1"/>
  <c r="C20" i="1"/>
  <c r="C17" i="7" s="1"/>
  <c r="C21" i="1"/>
  <c r="C18" i="7" s="1"/>
  <c r="C22" i="1"/>
  <c r="C19" i="7" s="1"/>
  <c r="C23" i="1"/>
  <c r="C20" i="7" s="1"/>
  <c r="C24" i="1"/>
  <c r="C21" i="7" s="1"/>
  <c r="C25" i="1"/>
  <c r="C26" i="1"/>
  <c r="C27" i="1"/>
  <c r="C24" i="7" s="1"/>
  <c r="C28" i="1"/>
  <c r="C25" i="7" s="1"/>
  <c r="C29" i="1"/>
  <c r="C26" i="7" s="1"/>
  <c r="C30" i="1"/>
  <c r="C31" i="1"/>
  <c r="C32" i="1"/>
  <c r="C29" i="7" s="1"/>
  <c r="C33" i="1"/>
  <c r="C30" i="7" s="1"/>
  <c r="C34" i="1"/>
  <c r="C31" i="7" s="1"/>
  <c r="C35" i="1"/>
  <c r="C32" i="7" s="1"/>
  <c r="C36" i="1"/>
  <c r="C33" i="7" s="1"/>
  <c r="C37" i="1"/>
  <c r="C38" i="1"/>
  <c r="C39" i="1"/>
  <c r="C36" i="7" s="1"/>
  <c r="C40" i="1"/>
  <c r="C37" i="7" s="1"/>
  <c r="C41" i="1"/>
  <c r="C38" i="7" s="1"/>
  <c r="C42" i="1"/>
  <c r="C43" i="1"/>
  <c r="C44" i="1"/>
  <c r="C41" i="7" s="1"/>
  <c r="C45" i="1"/>
  <c r="C42" i="7" s="1"/>
  <c r="C46" i="1"/>
  <c r="C43" i="7" s="1"/>
  <c r="C47" i="1"/>
  <c r="C44" i="7" s="1"/>
  <c r="C48" i="1"/>
  <c r="C45" i="7" s="1"/>
  <c r="C49" i="1"/>
  <c r="C50" i="1"/>
  <c r="C51" i="1"/>
  <c r="C48" i="7" s="1"/>
  <c r="C52" i="1"/>
  <c r="C49" i="7" s="1"/>
  <c r="C53" i="1"/>
  <c r="C50" i="7" s="1"/>
  <c r="C54" i="1"/>
  <c r="C55" i="1"/>
  <c r="C56" i="1"/>
  <c r="C53" i="7" s="1"/>
  <c r="C57" i="1"/>
  <c r="C54" i="7" s="1"/>
  <c r="C58" i="1"/>
  <c r="C55" i="7" s="1"/>
  <c r="C59" i="1"/>
  <c r="C56" i="7" s="1"/>
  <c r="C60" i="1"/>
  <c r="C57" i="7" s="1"/>
  <c r="C61" i="1"/>
  <c r="C62" i="1"/>
  <c r="C63" i="1"/>
  <c r="C60" i="7" s="1"/>
  <c r="C64" i="1"/>
  <c r="C61" i="7" s="1"/>
  <c r="C65" i="1"/>
  <c r="C62" i="7" s="1"/>
  <c r="C66" i="1"/>
  <c r="C67" i="1"/>
  <c r="C68" i="1"/>
  <c r="C65" i="7" s="1"/>
  <c r="C69" i="1"/>
  <c r="C66" i="7" s="1"/>
  <c r="C70" i="1"/>
  <c r="C67" i="7" s="1"/>
  <c r="C71" i="1"/>
  <c r="C68" i="7" s="1"/>
  <c r="C72" i="1"/>
  <c r="C69" i="7" s="1"/>
  <c r="C73" i="1"/>
  <c r="C74" i="1"/>
  <c r="C75" i="1"/>
  <c r="C72" i="7" s="1"/>
  <c r="C76" i="1"/>
  <c r="C73" i="7" s="1"/>
  <c r="C77" i="1"/>
  <c r="C74" i="7" s="1"/>
  <c r="C78" i="1"/>
  <c r="C79" i="1"/>
  <c r="C80" i="1"/>
  <c r="C77" i="7" s="1"/>
  <c r="C81" i="1"/>
  <c r="C78" i="7" s="1"/>
  <c r="C82" i="1"/>
  <c r="C79" i="7" s="1"/>
  <c r="C83" i="1"/>
  <c r="C80" i="7" s="1"/>
  <c r="C84" i="1"/>
  <c r="C81" i="7" s="1"/>
  <c r="C85" i="1"/>
  <c r="C86" i="1"/>
  <c r="C87" i="1"/>
  <c r="C84" i="7" s="1"/>
  <c r="C88" i="1"/>
  <c r="C85" i="7" s="1"/>
  <c r="C89" i="1"/>
  <c r="C86" i="7" s="1"/>
  <c r="C90" i="1"/>
  <c r="C91" i="1"/>
  <c r="C92" i="1"/>
  <c r="C89" i="7" s="1"/>
  <c r="C93" i="1"/>
  <c r="C90" i="7" s="1"/>
  <c r="C94" i="1"/>
  <c r="C91" i="7" s="1"/>
  <c r="C95" i="1"/>
  <c r="C92" i="7" s="1"/>
  <c r="C96" i="1"/>
  <c r="C93" i="7" s="1"/>
  <c r="C97" i="1"/>
  <c r="C98" i="1"/>
  <c r="C99" i="1"/>
  <c r="C96" i="7" s="1"/>
  <c r="C100" i="1"/>
  <c r="C97" i="7" s="1"/>
  <c r="C101" i="1"/>
  <c r="C98" i="7" s="1"/>
  <c r="C102" i="1"/>
  <c r="C103" i="1"/>
  <c r="C104" i="1"/>
  <c r="C101" i="7" s="1"/>
  <c r="C105" i="1"/>
  <c r="C102" i="7" s="1"/>
  <c r="C106" i="1"/>
  <c r="C103" i="7" s="1"/>
  <c r="C107" i="1"/>
  <c r="C104" i="7" s="1"/>
  <c r="C108" i="1"/>
  <c r="C105" i="7" s="1"/>
  <c r="C109" i="1"/>
  <c r="C110" i="1"/>
  <c r="C111" i="1"/>
  <c r="C108" i="7" s="1"/>
  <c r="C112" i="1"/>
  <c r="C109" i="7" s="1"/>
  <c r="C113" i="1"/>
  <c r="C110" i="7" s="1"/>
  <c r="C114" i="1"/>
  <c r="C115" i="1"/>
  <c r="C116" i="1"/>
  <c r="C113" i="7" s="1"/>
  <c r="C117" i="1"/>
  <c r="C114" i="7" s="1"/>
  <c r="C118" i="1"/>
  <c r="C115" i="7" s="1"/>
  <c r="C119" i="1"/>
  <c r="C116" i="7" s="1"/>
  <c r="C120" i="1"/>
  <c r="C117" i="7" s="1"/>
  <c r="C121" i="1"/>
  <c r="C122" i="1"/>
  <c r="C119" i="7" s="1"/>
  <c r="C123" i="1"/>
  <c r="C120" i="7" s="1"/>
  <c r="C124" i="1"/>
  <c r="C121" i="7" s="1"/>
  <c r="C125" i="1"/>
  <c r="C122" i="7" s="1"/>
  <c r="C126" i="1"/>
  <c r="C127" i="1"/>
  <c r="C128" i="1"/>
  <c r="C125" i="7" s="1"/>
  <c r="C129" i="1"/>
  <c r="C126" i="7" s="1"/>
  <c r="C130" i="1"/>
  <c r="C127" i="7" s="1"/>
  <c r="C131" i="1"/>
  <c r="C128" i="7" s="1"/>
  <c r="C132" i="1"/>
  <c r="C129" i="7" s="1"/>
  <c r="C133" i="1"/>
  <c r="C134" i="1"/>
  <c r="C131" i="7" s="1"/>
  <c r="C135" i="1"/>
  <c r="C132" i="7" s="1"/>
  <c r="C136" i="1"/>
  <c r="C133" i="7" s="1"/>
  <c r="C137" i="1"/>
  <c r="C134" i="7" s="1"/>
  <c r="C138" i="1"/>
  <c r="C139" i="1"/>
  <c r="C140" i="1"/>
  <c r="C137" i="7" s="1"/>
  <c r="C141" i="1"/>
  <c r="C138" i="7" s="1"/>
  <c r="C142" i="1"/>
  <c r="C139" i="7" s="1"/>
  <c r="C143" i="1"/>
  <c r="C140" i="7" s="1"/>
  <c r="C144" i="1"/>
  <c r="C141" i="7" s="1"/>
  <c r="C145" i="1"/>
  <c r="C146" i="1"/>
  <c r="C143" i="7" s="1"/>
  <c r="C147" i="1"/>
  <c r="C144" i="7" s="1"/>
  <c r="C148" i="1"/>
  <c r="C145" i="7" s="1"/>
  <c r="C149" i="1"/>
  <c r="C146" i="7" s="1"/>
  <c r="C150" i="1"/>
  <c r="C151" i="1"/>
  <c r="C152" i="1"/>
  <c r="C149" i="7" s="1"/>
  <c r="C153" i="1"/>
  <c r="C150" i="7" s="1"/>
  <c r="C154" i="1"/>
  <c r="C151" i="7" s="1"/>
  <c r="C155" i="1"/>
  <c r="C152" i="7" s="1"/>
  <c r="C156" i="1"/>
  <c r="C153" i="7" s="1"/>
  <c r="C157" i="1"/>
  <c r="C158" i="1"/>
  <c r="C155" i="7" s="1"/>
  <c r="C159" i="1"/>
  <c r="C156" i="7" s="1"/>
  <c r="C160" i="1"/>
  <c r="C157" i="7" s="1"/>
  <c r="C161" i="1"/>
  <c r="C158" i="7" s="1"/>
  <c r="C162" i="1"/>
  <c r="C163" i="1"/>
  <c r="C164" i="1"/>
  <c r="C161" i="7" s="1"/>
  <c r="C165" i="1"/>
  <c r="C162" i="7" s="1"/>
  <c r="C166" i="1"/>
  <c r="C163" i="7" s="1"/>
  <c r="C167" i="1"/>
  <c r="C164" i="7" s="1"/>
  <c r="C168" i="1"/>
  <c r="C165" i="7" s="1"/>
  <c r="C169" i="1"/>
  <c r="C170" i="1"/>
  <c r="C167" i="7" s="1"/>
  <c r="C171" i="1"/>
  <c r="C168" i="7" s="1"/>
  <c r="C172" i="1"/>
  <c r="C169" i="7" s="1"/>
  <c r="C173" i="1"/>
  <c r="C170" i="7" s="1"/>
  <c r="C174" i="1"/>
  <c r="C175" i="1"/>
  <c r="C176" i="1"/>
  <c r="C173" i="7" s="1"/>
  <c r="C177" i="1"/>
  <c r="C174" i="7" s="1"/>
  <c r="C178" i="1"/>
  <c r="C175" i="7" s="1"/>
  <c r="C179" i="1"/>
  <c r="C176" i="7" s="1"/>
  <c r="C180" i="1"/>
  <c r="C177" i="7" s="1"/>
  <c r="C181" i="1"/>
  <c r="C182" i="1"/>
  <c r="C179" i="7" s="1"/>
  <c r="C183" i="1"/>
  <c r="C180" i="7" s="1"/>
  <c r="C184" i="1"/>
  <c r="C181" i="7" s="1"/>
  <c r="C185" i="1"/>
  <c r="C182" i="7" s="1"/>
  <c r="C186" i="1"/>
  <c r="C187" i="1"/>
  <c r="C188" i="1"/>
  <c r="C185" i="7" s="1"/>
  <c r="C189" i="1"/>
  <c r="C186" i="7" s="1"/>
  <c r="C190" i="1"/>
  <c r="C187" i="7" s="1"/>
  <c r="C191" i="1"/>
  <c r="C188" i="7" s="1"/>
  <c r="C192" i="1"/>
  <c r="C189" i="7" s="1"/>
  <c r="C193" i="1"/>
  <c r="C194" i="1"/>
  <c r="C191" i="7" s="1"/>
  <c r="C195" i="1"/>
  <c r="C192" i="7" s="1"/>
  <c r="C196" i="1"/>
  <c r="C193" i="7" s="1"/>
  <c r="C197" i="1"/>
  <c r="C194" i="7" s="1"/>
  <c r="C198" i="1"/>
  <c r="C199" i="1"/>
  <c r="C200" i="1"/>
  <c r="C197" i="7" s="1"/>
  <c r="C201" i="1"/>
  <c r="C198" i="7" s="1"/>
  <c r="C202" i="1"/>
  <c r="C199" i="7" s="1"/>
  <c r="C203" i="1"/>
  <c r="C200" i="7" s="1"/>
  <c r="C204" i="1"/>
  <c r="C201" i="7" s="1"/>
  <c r="C205" i="1"/>
  <c r="C206" i="1"/>
  <c r="C203" i="7" s="1"/>
  <c r="C207" i="1"/>
  <c r="C204" i="7" s="1"/>
  <c r="C208" i="1"/>
  <c r="C205" i="7" s="1"/>
  <c r="C209" i="1"/>
  <c r="C206" i="7" s="1"/>
  <c r="C210" i="1"/>
  <c r="C211" i="1"/>
  <c r="C212" i="1"/>
  <c r="C209" i="7" s="1"/>
  <c r="C213" i="1"/>
  <c r="C210" i="7" s="1"/>
  <c r="C214" i="1"/>
  <c r="C211" i="7" s="1"/>
  <c r="C215" i="1"/>
  <c r="C212" i="7" s="1"/>
  <c r="C216" i="1"/>
  <c r="C213" i="7" s="1"/>
  <c r="C217" i="1"/>
  <c r="C218" i="1"/>
  <c r="C215" i="7" s="1"/>
  <c r="C219" i="1"/>
  <c r="C216" i="7" s="1"/>
  <c r="C220" i="1"/>
  <c r="C217" i="7" s="1"/>
  <c r="C221" i="1"/>
  <c r="C218" i="7" s="1"/>
  <c r="C222" i="1"/>
  <c r="C223" i="1"/>
  <c r="C224" i="1"/>
  <c r="C221" i="7" s="1"/>
  <c r="C225" i="1"/>
  <c r="C222" i="7" s="1"/>
  <c r="C226" i="1"/>
  <c r="C223" i="7" s="1"/>
  <c r="C227" i="1"/>
  <c r="C224" i="7" s="1"/>
  <c r="C228" i="1"/>
  <c r="C225" i="7" s="1"/>
  <c r="C229" i="1"/>
  <c r="C230" i="1"/>
  <c r="C227" i="7" s="1"/>
  <c r="C231" i="1"/>
  <c r="C228" i="7" s="1"/>
  <c r="C232" i="1"/>
  <c r="C229" i="7" s="1"/>
  <c r="C233" i="1"/>
  <c r="C230" i="7" s="1"/>
  <c r="C234" i="1"/>
  <c r="C235" i="1"/>
  <c r="C236" i="1"/>
  <c r="C233" i="7" s="1"/>
  <c r="C237" i="1"/>
  <c r="C234" i="7" s="1"/>
  <c r="C238" i="1"/>
  <c r="C235" i="7" s="1"/>
  <c r="C239" i="1"/>
  <c r="C236" i="7" s="1"/>
  <c r="C240" i="1"/>
  <c r="C237" i="7" s="1"/>
  <c r="C241" i="1"/>
  <c r="C242" i="1"/>
  <c r="C239" i="7" s="1"/>
  <c r="C243" i="1"/>
  <c r="C240" i="7" s="1"/>
  <c r="C244" i="1"/>
  <c r="C241" i="7" s="1"/>
  <c r="C245" i="1"/>
  <c r="C242" i="7" s="1"/>
  <c r="C246" i="1"/>
  <c r="C247" i="1"/>
  <c r="C248" i="1"/>
  <c r="C245" i="7" s="1"/>
  <c r="C249" i="1"/>
  <c r="C246" i="7" s="1"/>
  <c r="C250" i="1"/>
  <c r="C247" i="7" s="1"/>
  <c r="C251" i="1"/>
  <c r="C248" i="7" s="1"/>
  <c r="C252" i="1"/>
  <c r="C249" i="7" s="1"/>
  <c r="C253" i="1"/>
  <c r="C254" i="1"/>
  <c r="C251" i="7" s="1"/>
  <c r="C255" i="1"/>
  <c r="C252" i="7" s="1"/>
  <c r="C256" i="1"/>
  <c r="C253" i="7" s="1"/>
  <c r="C257" i="1"/>
  <c r="C254" i="7" s="1"/>
  <c r="C258" i="1"/>
  <c r="C259" i="1"/>
  <c r="C260" i="1"/>
  <c r="C257" i="7" s="1"/>
  <c r="C261" i="1"/>
  <c r="C258" i="7" s="1"/>
  <c r="C262" i="1"/>
  <c r="C259" i="7" s="1"/>
  <c r="C263" i="1"/>
  <c r="C260" i="7" s="1"/>
  <c r="C264" i="1"/>
  <c r="C261" i="7" s="1"/>
  <c r="C265" i="1"/>
  <c r="C266" i="1"/>
  <c r="C263" i="7" s="1"/>
  <c r="C267" i="1"/>
  <c r="C264" i="7" s="1"/>
  <c r="C268" i="1"/>
  <c r="C265" i="7" s="1"/>
  <c r="C269" i="1"/>
  <c r="C266" i="7" s="1"/>
  <c r="C270" i="1"/>
  <c r="C271" i="1"/>
  <c r="C272" i="1"/>
  <c r="C269" i="7" s="1"/>
  <c r="C273" i="1"/>
  <c r="C270" i="7" s="1"/>
  <c r="C274" i="1"/>
  <c r="C271" i="7" s="1"/>
  <c r="C275" i="1"/>
  <c r="C272" i="7" s="1"/>
  <c r="C276" i="1"/>
  <c r="C273" i="7" s="1"/>
  <c r="C277" i="1"/>
  <c r="C278" i="1"/>
  <c r="C275" i="7" s="1"/>
  <c r="C279" i="1"/>
  <c r="C276" i="7" s="1"/>
  <c r="C280" i="1"/>
  <c r="C277" i="7" s="1"/>
  <c r="C281" i="1"/>
  <c r="C278" i="7" s="1"/>
  <c r="C282" i="1"/>
  <c r="C283" i="1"/>
  <c r="C284" i="1"/>
  <c r="C281" i="7" s="1"/>
  <c r="C285" i="1"/>
  <c r="C282" i="7" s="1"/>
  <c r="C286" i="1"/>
  <c r="C283" i="7" s="1"/>
  <c r="C287" i="1"/>
  <c r="C284" i="7" s="1"/>
  <c r="C288" i="1"/>
  <c r="C285" i="7" s="1"/>
  <c r="C289" i="1"/>
  <c r="C290" i="1"/>
  <c r="C287" i="7" s="1"/>
  <c r="C291" i="1"/>
  <c r="C288" i="7" s="1"/>
  <c r="C292" i="1"/>
  <c r="C289" i="7" s="1"/>
  <c r="C293" i="1"/>
  <c r="C290" i="7" s="1"/>
  <c r="C294" i="1"/>
  <c r="C295" i="1"/>
  <c r="C296" i="1"/>
  <c r="C293" i="7" s="1"/>
  <c r="C297" i="1"/>
  <c r="C294" i="7" s="1"/>
  <c r="C298" i="1"/>
  <c r="C295" i="7" s="1"/>
  <c r="C299" i="1"/>
  <c r="C296" i="7" s="1"/>
  <c r="C300" i="1"/>
  <c r="C297" i="7" s="1"/>
  <c r="C301" i="1"/>
  <c r="C302" i="1"/>
  <c r="C299" i="7" s="1"/>
  <c r="C303" i="1"/>
  <c r="C300" i="7" s="1"/>
  <c r="C304" i="1"/>
  <c r="C301" i="7" s="1"/>
  <c r="C305" i="1"/>
  <c r="C302" i="7" s="1"/>
  <c r="C306" i="1"/>
  <c r="C307" i="1"/>
  <c r="C308" i="1"/>
  <c r="C305" i="7" s="1"/>
  <c r="C309" i="1"/>
  <c r="C306" i="7" s="1"/>
  <c r="C310" i="1"/>
  <c r="C307" i="7" s="1"/>
  <c r="C311" i="1"/>
  <c r="C308" i="7" s="1"/>
  <c r="C312" i="1"/>
  <c r="C309" i="7" s="1"/>
  <c r="C313" i="1"/>
  <c r="C314" i="1"/>
  <c r="C311" i="7" s="1"/>
  <c r="C315" i="1"/>
  <c r="C312" i="7" s="1"/>
  <c r="C316" i="1"/>
  <c r="C313" i="7" s="1"/>
  <c r="C317" i="1"/>
  <c r="C314" i="7" s="1"/>
  <c r="C318" i="1"/>
  <c r="C319" i="1"/>
  <c r="C320" i="1"/>
  <c r="C317" i="7" s="1"/>
  <c r="C321" i="1"/>
  <c r="C318" i="7" s="1"/>
  <c r="C322" i="1"/>
  <c r="C319" i="7" s="1"/>
  <c r="C323" i="1"/>
  <c r="C320" i="7" s="1"/>
  <c r="C324" i="1"/>
  <c r="C321" i="7" s="1"/>
  <c r="C325" i="1"/>
  <c r="C326" i="1"/>
  <c r="C323" i="7" s="1"/>
  <c r="C327" i="1"/>
  <c r="C324" i="7" s="1"/>
  <c r="C328" i="1"/>
  <c r="C325" i="7" s="1"/>
  <c r="C329" i="1"/>
  <c r="C326" i="7" s="1"/>
  <c r="C330" i="1"/>
  <c r="C331" i="1"/>
  <c r="C7" i="1"/>
  <c r="B4" i="7"/>
  <c r="C4" i="7" l="1"/>
  <c r="J329" i="5"/>
  <c r="J331" i="5"/>
  <c r="G17" i="8" s="1"/>
  <c r="M8" i="1" l="1"/>
  <c r="M9" i="1"/>
  <c r="M10" i="1"/>
  <c r="M11" i="1"/>
  <c r="M12" i="1"/>
  <c r="M13" i="1"/>
  <c r="AC13" i="1" s="1"/>
  <c r="AD13" i="1" s="1"/>
  <c r="AE13" i="1" s="1"/>
  <c r="M14" i="1"/>
  <c r="M15" i="1"/>
  <c r="M16" i="1"/>
  <c r="M17" i="1"/>
  <c r="M18" i="1"/>
  <c r="M19" i="1"/>
  <c r="M20" i="1"/>
  <c r="M21" i="1"/>
  <c r="AC21" i="1" s="1"/>
  <c r="AD21" i="1" s="1"/>
  <c r="AE21" i="1" s="1"/>
  <c r="M22" i="1"/>
  <c r="M23" i="1"/>
  <c r="M24" i="1"/>
  <c r="AC24" i="1" s="1"/>
  <c r="AD24" i="1" s="1"/>
  <c r="AE24" i="1" s="1"/>
  <c r="M25" i="1"/>
  <c r="M26" i="1"/>
  <c r="M27" i="1"/>
  <c r="M28" i="1"/>
  <c r="M29" i="1"/>
  <c r="AC29" i="1" s="1"/>
  <c r="AD29" i="1" s="1"/>
  <c r="AE29" i="1" s="1"/>
  <c r="M30" i="1"/>
  <c r="M31" i="1"/>
  <c r="M32" i="1"/>
  <c r="AC32" i="1" s="1"/>
  <c r="AD32" i="1" s="1"/>
  <c r="AE32" i="1" s="1"/>
  <c r="M33" i="1"/>
  <c r="AC33" i="1" s="1"/>
  <c r="AD33" i="1" s="1"/>
  <c r="AE33" i="1" s="1"/>
  <c r="M34" i="1"/>
  <c r="M35" i="1"/>
  <c r="M36" i="1"/>
  <c r="M37" i="1"/>
  <c r="AC37" i="1" s="1"/>
  <c r="AD37" i="1" s="1"/>
  <c r="AE37" i="1" s="1"/>
  <c r="M38" i="1"/>
  <c r="AC38" i="1" s="1"/>
  <c r="AD38" i="1" s="1"/>
  <c r="AE38" i="1" s="1"/>
  <c r="M39" i="1"/>
  <c r="AC39" i="1" s="1"/>
  <c r="AD39" i="1" s="1"/>
  <c r="AE39" i="1" s="1"/>
  <c r="M40" i="1"/>
  <c r="M41" i="1"/>
  <c r="M42" i="1"/>
  <c r="M43" i="1"/>
  <c r="AC43" i="1" s="1"/>
  <c r="AD43" i="1" s="1"/>
  <c r="AE43" i="1" s="1"/>
  <c r="M44" i="1"/>
  <c r="M45" i="1"/>
  <c r="M46" i="1"/>
  <c r="M47" i="1"/>
  <c r="AC47" i="1" s="1"/>
  <c r="AD47" i="1" s="1"/>
  <c r="AE47" i="1" s="1"/>
  <c r="M48" i="1"/>
  <c r="M49" i="1"/>
  <c r="M50" i="1"/>
  <c r="M51" i="1"/>
  <c r="AC51" i="1" s="1"/>
  <c r="AD51" i="1" s="1"/>
  <c r="AE51" i="1" s="1"/>
  <c r="M52" i="1"/>
  <c r="M53" i="1"/>
  <c r="M54" i="1"/>
  <c r="M55" i="1"/>
  <c r="M56" i="1"/>
  <c r="AC56" i="1" s="1"/>
  <c r="AD56" i="1" s="1"/>
  <c r="AE56" i="1" s="1"/>
  <c r="M57" i="1"/>
  <c r="M58" i="1"/>
  <c r="M59" i="1"/>
  <c r="M60" i="1"/>
  <c r="M61" i="1"/>
  <c r="M62" i="1"/>
  <c r="M63" i="1"/>
  <c r="AC63" i="1" s="1"/>
  <c r="AD63" i="1" s="1"/>
  <c r="AE63" i="1" s="1"/>
  <c r="M64" i="1"/>
  <c r="M65" i="1"/>
  <c r="M66" i="1"/>
  <c r="M67" i="1"/>
  <c r="M68" i="1"/>
  <c r="M69" i="1"/>
  <c r="AC69" i="1" s="1"/>
  <c r="AD69" i="1" s="1"/>
  <c r="AE69" i="1" s="1"/>
  <c r="M70" i="1"/>
  <c r="M71" i="1"/>
  <c r="AC71" i="1" s="1"/>
  <c r="AD71" i="1" s="1"/>
  <c r="AE71" i="1" s="1"/>
  <c r="M72" i="1"/>
  <c r="M73" i="1"/>
  <c r="M74" i="1"/>
  <c r="AC74" i="1" s="1"/>
  <c r="AD74" i="1" s="1"/>
  <c r="AE74" i="1" s="1"/>
  <c r="M75" i="1"/>
  <c r="AC75" i="1" s="1"/>
  <c r="AD75" i="1" s="1"/>
  <c r="AE75" i="1" s="1"/>
  <c r="M76" i="1"/>
  <c r="M77" i="1"/>
  <c r="M78" i="1"/>
  <c r="M79" i="1"/>
  <c r="AC79" i="1" s="1"/>
  <c r="AD79" i="1" s="1"/>
  <c r="AE79" i="1" s="1"/>
  <c r="M80" i="1"/>
  <c r="AC80" i="1" s="1"/>
  <c r="AD80" i="1" s="1"/>
  <c r="AE80" i="1" s="1"/>
  <c r="M81" i="1"/>
  <c r="M82" i="1"/>
  <c r="M83" i="1"/>
  <c r="AC83" i="1" s="1"/>
  <c r="AD83" i="1" s="1"/>
  <c r="AE83" i="1" s="1"/>
  <c r="M84" i="1"/>
  <c r="M85" i="1"/>
  <c r="AC85" i="1" s="1"/>
  <c r="AD85" i="1" s="1"/>
  <c r="AE85" i="1" s="1"/>
  <c r="M86" i="1"/>
  <c r="M87" i="1"/>
  <c r="M88" i="1"/>
  <c r="M89" i="1"/>
  <c r="M90" i="1"/>
  <c r="AC90" i="1" s="1"/>
  <c r="AD90" i="1" s="1"/>
  <c r="AE90" i="1" s="1"/>
  <c r="M91" i="1"/>
  <c r="AC91" i="1" s="1"/>
  <c r="AD91" i="1" s="1"/>
  <c r="AE91" i="1" s="1"/>
  <c r="M92" i="1"/>
  <c r="M93" i="1"/>
  <c r="M94" i="1"/>
  <c r="M95" i="1"/>
  <c r="M96" i="1"/>
  <c r="AC96" i="1" s="1"/>
  <c r="AD96" i="1" s="1"/>
  <c r="AE96" i="1" s="1"/>
  <c r="M97" i="1"/>
  <c r="M98" i="1"/>
  <c r="AC98" i="1" s="1"/>
  <c r="AD98" i="1" s="1"/>
  <c r="AE98" i="1" s="1"/>
  <c r="M99" i="1"/>
  <c r="AC99" i="1" s="1"/>
  <c r="AD99" i="1" s="1"/>
  <c r="AE99" i="1" s="1"/>
  <c r="M100" i="1"/>
  <c r="M101" i="1"/>
  <c r="M102" i="1"/>
  <c r="M103" i="1"/>
  <c r="M104" i="1"/>
  <c r="M105" i="1"/>
  <c r="M106" i="1"/>
  <c r="AC106" i="1" s="1"/>
  <c r="AD106" i="1" s="1"/>
  <c r="AE106" i="1" s="1"/>
  <c r="M107" i="1"/>
  <c r="AC107" i="1" s="1"/>
  <c r="AD107" i="1" s="1"/>
  <c r="AE107" i="1" s="1"/>
  <c r="M108" i="1"/>
  <c r="M109" i="1"/>
  <c r="M110" i="1"/>
  <c r="M111" i="1"/>
  <c r="AC111" i="1" s="1"/>
  <c r="AD111" i="1" s="1"/>
  <c r="AE111" i="1" s="1"/>
  <c r="M112" i="1"/>
  <c r="AC112" i="1" s="1"/>
  <c r="AD112" i="1" s="1"/>
  <c r="AE112" i="1" s="1"/>
  <c r="M113" i="1"/>
  <c r="M114" i="1"/>
  <c r="AC114" i="1" s="1"/>
  <c r="AD114" i="1" s="1"/>
  <c r="AE114" i="1" s="1"/>
  <c r="M115" i="1"/>
  <c r="AC115" i="1" s="1"/>
  <c r="AD115" i="1" s="1"/>
  <c r="AE115" i="1" s="1"/>
  <c r="M116" i="1"/>
  <c r="M117" i="1"/>
  <c r="AC117" i="1" s="1"/>
  <c r="AD117" i="1" s="1"/>
  <c r="AE117" i="1" s="1"/>
  <c r="M118" i="1"/>
  <c r="M119" i="1"/>
  <c r="M120" i="1"/>
  <c r="M121" i="1"/>
  <c r="M122" i="1"/>
  <c r="M123" i="1"/>
  <c r="M124" i="1"/>
  <c r="M125" i="1"/>
  <c r="AC125" i="1" s="1"/>
  <c r="AD125" i="1" s="1"/>
  <c r="AE125" i="1" s="1"/>
  <c r="M126" i="1"/>
  <c r="M127" i="1"/>
  <c r="AC127" i="1" s="1"/>
  <c r="AD127" i="1" s="1"/>
  <c r="AE127" i="1" s="1"/>
  <c r="M128" i="1"/>
  <c r="AC128" i="1" s="1"/>
  <c r="AD128" i="1" s="1"/>
  <c r="AE128" i="1" s="1"/>
  <c r="M129" i="1"/>
  <c r="M130" i="1"/>
  <c r="M131" i="1"/>
  <c r="AC131" i="1" s="1"/>
  <c r="AD131" i="1" s="1"/>
  <c r="AE131" i="1" s="1"/>
  <c r="M132" i="1"/>
  <c r="M133" i="1"/>
  <c r="M134" i="1"/>
  <c r="AC134" i="1" s="1"/>
  <c r="AD134" i="1" s="1"/>
  <c r="AE134" i="1" s="1"/>
  <c r="M135" i="1"/>
  <c r="AC135" i="1" s="1"/>
  <c r="M136" i="1"/>
  <c r="M137" i="1"/>
  <c r="AC137" i="1" s="1"/>
  <c r="AD137" i="1" s="1"/>
  <c r="AE137" i="1" s="1"/>
  <c r="M138" i="1"/>
  <c r="AC138" i="1" s="1"/>
  <c r="AD138" i="1" s="1"/>
  <c r="AE138" i="1" s="1"/>
  <c r="M139" i="1"/>
  <c r="M140" i="1"/>
  <c r="M141" i="1"/>
  <c r="M142" i="1"/>
  <c r="M143" i="1"/>
  <c r="M144" i="1"/>
  <c r="M145" i="1"/>
  <c r="M146" i="1"/>
  <c r="M147" i="1"/>
  <c r="AC147" i="1" s="1"/>
  <c r="AD147" i="1" s="1"/>
  <c r="AE147" i="1" s="1"/>
  <c r="M148" i="1"/>
  <c r="M149" i="1"/>
  <c r="M150" i="1"/>
  <c r="AC150" i="1" s="1"/>
  <c r="AD150" i="1" s="1"/>
  <c r="AE150" i="1" s="1"/>
  <c r="M151" i="1"/>
  <c r="AC151" i="1" s="1"/>
  <c r="AD151" i="1" s="1"/>
  <c r="AE151" i="1" s="1"/>
  <c r="M152" i="1"/>
  <c r="AC152" i="1" s="1"/>
  <c r="AD152" i="1" s="1"/>
  <c r="AE152" i="1" s="1"/>
  <c r="M153" i="1"/>
  <c r="M154" i="1"/>
  <c r="M155" i="1"/>
  <c r="M156" i="1"/>
  <c r="M157" i="1"/>
  <c r="M158" i="1"/>
  <c r="M159" i="1"/>
  <c r="AC159" i="1" s="1"/>
  <c r="AD159" i="1" s="1"/>
  <c r="AE159" i="1" s="1"/>
  <c r="M160" i="1"/>
  <c r="M161" i="1"/>
  <c r="AC161" i="1" s="1"/>
  <c r="AD161" i="1" s="1"/>
  <c r="AE161" i="1" s="1"/>
  <c r="M162" i="1"/>
  <c r="AC162" i="1" s="1"/>
  <c r="AD162" i="1" s="1"/>
  <c r="AE162" i="1" s="1"/>
  <c r="M163" i="1"/>
  <c r="M164" i="1"/>
  <c r="AC164" i="1" s="1"/>
  <c r="AD164" i="1" s="1"/>
  <c r="AE164" i="1" s="1"/>
  <c r="M165" i="1"/>
  <c r="M166" i="1"/>
  <c r="M167" i="1"/>
  <c r="M168" i="1"/>
  <c r="M169" i="1"/>
  <c r="AC169" i="1" s="1"/>
  <c r="AD169" i="1" s="1"/>
  <c r="AE169" i="1" s="1"/>
  <c r="M170" i="1"/>
  <c r="AC170" i="1" s="1"/>
  <c r="AD170" i="1" s="1"/>
  <c r="AE170" i="1" s="1"/>
  <c r="M171" i="1"/>
  <c r="M172" i="1"/>
  <c r="AC172" i="1" s="1"/>
  <c r="AD172" i="1" s="1"/>
  <c r="AE172" i="1" s="1"/>
  <c r="M173" i="1"/>
  <c r="AC173" i="1" s="1"/>
  <c r="AD173" i="1" s="1"/>
  <c r="AE173" i="1" s="1"/>
  <c r="M174" i="1"/>
  <c r="M175" i="1"/>
  <c r="M176" i="1"/>
  <c r="M177" i="1"/>
  <c r="AC177" i="1" s="1"/>
  <c r="AD177" i="1" s="1"/>
  <c r="AE177" i="1" s="1"/>
  <c r="M178" i="1"/>
  <c r="M179" i="1"/>
  <c r="AC179" i="1" s="1"/>
  <c r="AD179" i="1" s="1"/>
  <c r="AE179" i="1" s="1"/>
  <c r="M180" i="1"/>
  <c r="M181" i="1"/>
  <c r="M182" i="1"/>
  <c r="AC182" i="1" s="1"/>
  <c r="AD182" i="1" s="1"/>
  <c r="AE182" i="1" s="1"/>
  <c r="M183" i="1"/>
  <c r="M184" i="1"/>
  <c r="M185" i="1"/>
  <c r="AC185" i="1" s="1"/>
  <c r="AD185" i="1" s="1"/>
  <c r="AE185" i="1" s="1"/>
  <c r="M186" i="1"/>
  <c r="M187" i="1"/>
  <c r="M188" i="1"/>
  <c r="M189" i="1"/>
  <c r="AC189" i="1" s="1"/>
  <c r="AD189" i="1" s="1"/>
  <c r="AE189" i="1" s="1"/>
  <c r="M190" i="1"/>
  <c r="M191" i="1"/>
  <c r="AC191" i="1" s="1"/>
  <c r="AD191" i="1" s="1"/>
  <c r="AE191" i="1" s="1"/>
  <c r="M192" i="1"/>
  <c r="M193" i="1"/>
  <c r="M194" i="1"/>
  <c r="M195" i="1"/>
  <c r="M196" i="1"/>
  <c r="M197" i="1"/>
  <c r="M198" i="1"/>
  <c r="AC198" i="1" s="1"/>
  <c r="AD198" i="1" s="1"/>
  <c r="AE198" i="1" s="1"/>
  <c r="M199" i="1"/>
  <c r="AC199" i="1" s="1"/>
  <c r="AD199" i="1" s="1"/>
  <c r="AE199" i="1" s="1"/>
  <c r="M200" i="1"/>
  <c r="AC200" i="1" s="1"/>
  <c r="AD200" i="1" s="1"/>
  <c r="AE200" i="1" s="1"/>
  <c r="M201" i="1"/>
  <c r="M202" i="1"/>
  <c r="M203" i="1"/>
  <c r="AC203" i="1" s="1"/>
  <c r="AD203" i="1" s="1"/>
  <c r="AE203" i="1" s="1"/>
  <c r="M204" i="1"/>
  <c r="M205" i="1"/>
  <c r="M206" i="1"/>
  <c r="AC206" i="1" s="1"/>
  <c r="AD206" i="1" s="1"/>
  <c r="AE206" i="1" s="1"/>
  <c r="M207" i="1"/>
  <c r="M208" i="1"/>
  <c r="AC208" i="1" s="1"/>
  <c r="AD208" i="1" s="1"/>
  <c r="M209" i="1"/>
  <c r="M210" i="1"/>
  <c r="AC210" i="1" s="1"/>
  <c r="AD210" i="1" s="1"/>
  <c r="AE210" i="1" s="1"/>
  <c r="M211" i="1"/>
  <c r="AC211" i="1" s="1"/>
  <c r="AD211" i="1" s="1"/>
  <c r="AE211" i="1" s="1"/>
  <c r="M212" i="1"/>
  <c r="M213" i="1"/>
  <c r="AC213" i="1" s="1"/>
  <c r="AD213" i="1" s="1"/>
  <c r="AE213" i="1" s="1"/>
  <c r="M214" i="1"/>
  <c r="M215" i="1"/>
  <c r="AC215" i="1" s="1"/>
  <c r="AD215" i="1" s="1"/>
  <c r="AE215" i="1" s="1"/>
  <c r="M216" i="1"/>
  <c r="M217" i="1"/>
  <c r="M218" i="1"/>
  <c r="AC218" i="1" s="1"/>
  <c r="AD218" i="1" s="1"/>
  <c r="AE218" i="1" s="1"/>
  <c r="M219" i="1"/>
  <c r="AC219" i="1" s="1"/>
  <c r="AD219" i="1" s="1"/>
  <c r="AE219" i="1" s="1"/>
  <c r="M220" i="1"/>
  <c r="M221" i="1"/>
  <c r="AC221" i="1" s="1"/>
  <c r="AD221" i="1" s="1"/>
  <c r="AE221" i="1" s="1"/>
  <c r="M222" i="1"/>
  <c r="M223" i="1"/>
  <c r="M224" i="1"/>
  <c r="M225" i="1"/>
  <c r="AC225" i="1" s="1"/>
  <c r="AD225" i="1" s="1"/>
  <c r="AE225" i="1" s="1"/>
  <c r="M226" i="1"/>
  <c r="M227" i="1"/>
  <c r="AC227" i="1" s="1"/>
  <c r="AD227" i="1" s="1"/>
  <c r="AE227" i="1" s="1"/>
  <c r="M228" i="1"/>
  <c r="M229" i="1"/>
  <c r="AC229" i="1" s="1"/>
  <c r="AD229" i="1" s="1"/>
  <c r="AE229" i="1" s="1"/>
  <c r="M230" i="1"/>
  <c r="M231" i="1"/>
  <c r="M232" i="1"/>
  <c r="M233" i="1"/>
  <c r="AC233" i="1" s="1"/>
  <c r="AD233" i="1" s="1"/>
  <c r="AE233" i="1" s="1"/>
  <c r="M234" i="1"/>
  <c r="M235" i="1"/>
  <c r="M236" i="1"/>
  <c r="M237" i="1"/>
  <c r="M238" i="1"/>
  <c r="M239" i="1"/>
  <c r="M240" i="1"/>
  <c r="M241" i="1"/>
  <c r="AC241" i="1" s="1"/>
  <c r="AD241" i="1" s="1"/>
  <c r="AE241" i="1" s="1"/>
  <c r="M242" i="1"/>
  <c r="AC242" i="1" s="1"/>
  <c r="AD242" i="1" s="1"/>
  <c r="AE242" i="1" s="1"/>
  <c r="M243" i="1"/>
  <c r="M244" i="1"/>
  <c r="M245" i="1"/>
  <c r="M246" i="1"/>
  <c r="M247" i="1"/>
  <c r="AC247" i="1" s="1"/>
  <c r="AD247" i="1" s="1"/>
  <c r="AE247" i="1" s="1"/>
  <c r="M248" i="1"/>
  <c r="M249" i="1"/>
  <c r="M250" i="1"/>
  <c r="AC250" i="1" s="1"/>
  <c r="AD250" i="1" s="1"/>
  <c r="AE250" i="1" s="1"/>
  <c r="M251" i="1"/>
  <c r="M252" i="1"/>
  <c r="M253" i="1"/>
  <c r="M254" i="1"/>
  <c r="M255" i="1"/>
  <c r="AC255" i="1" s="1"/>
  <c r="AD255" i="1" s="1"/>
  <c r="AE255" i="1" s="1"/>
  <c r="M256" i="1"/>
  <c r="AC256" i="1" s="1"/>
  <c r="AD256" i="1" s="1"/>
  <c r="AE256" i="1" s="1"/>
  <c r="M257" i="1"/>
  <c r="AC257" i="1" s="1"/>
  <c r="AD257" i="1" s="1"/>
  <c r="AE257" i="1" s="1"/>
  <c r="M258" i="1"/>
  <c r="M259" i="1"/>
  <c r="M260" i="1"/>
  <c r="M261" i="1"/>
  <c r="AC261" i="1" s="1"/>
  <c r="AD261" i="1" s="1"/>
  <c r="AE261" i="1" s="1"/>
  <c r="M262" i="1"/>
  <c r="AC262" i="1" s="1"/>
  <c r="AD262" i="1" s="1"/>
  <c r="AE262" i="1" s="1"/>
  <c r="M263" i="1"/>
  <c r="AC263" i="1" s="1"/>
  <c r="AD263" i="1" s="1"/>
  <c r="AE263" i="1" s="1"/>
  <c r="M264" i="1"/>
  <c r="M265" i="1"/>
  <c r="AC265" i="1" s="1"/>
  <c r="AD265" i="1" s="1"/>
  <c r="AE265" i="1" s="1"/>
  <c r="M266" i="1"/>
  <c r="AC266" i="1" s="1"/>
  <c r="AD266" i="1" s="1"/>
  <c r="AE266" i="1" s="1"/>
  <c r="M267" i="1"/>
  <c r="M268" i="1"/>
  <c r="M269" i="1"/>
  <c r="AC269" i="1" s="1"/>
  <c r="AD269" i="1" s="1"/>
  <c r="AE269" i="1" s="1"/>
  <c r="M270" i="1"/>
  <c r="M271" i="1"/>
  <c r="AC271" i="1" s="1"/>
  <c r="AD271" i="1" s="1"/>
  <c r="AE271" i="1" s="1"/>
  <c r="M272" i="1"/>
  <c r="M273" i="1"/>
  <c r="AC273" i="1" s="1"/>
  <c r="AD273" i="1" s="1"/>
  <c r="AE273" i="1" s="1"/>
  <c r="M274" i="1"/>
  <c r="AC274" i="1" s="1"/>
  <c r="AD274" i="1" s="1"/>
  <c r="AE274" i="1" s="1"/>
  <c r="M275" i="1"/>
  <c r="M276" i="1"/>
  <c r="AC276" i="1" s="1"/>
  <c r="AD276" i="1" s="1"/>
  <c r="AE276" i="1" s="1"/>
  <c r="M277" i="1"/>
  <c r="AC277" i="1" s="1"/>
  <c r="AD277" i="1" s="1"/>
  <c r="AE277" i="1" s="1"/>
  <c r="M278" i="1"/>
  <c r="M279" i="1"/>
  <c r="M280" i="1"/>
  <c r="M281" i="1"/>
  <c r="M282" i="1"/>
  <c r="M283" i="1"/>
  <c r="M284" i="1"/>
  <c r="M285" i="1"/>
  <c r="AC285" i="1" s="1"/>
  <c r="AD285" i="1" s="1"/>
  <c r="AE285" i="1" s="1"/>
  <c r="M286" i="1"/>
  <c r="M287" i="1"/>
  <c r="AC287" i="1" s="1"/>
  <c r="AD287" i="1" s="1"/>
  <c r="AE287" i="1" s="1"/>
  <c r="M288" i="1"/>
  <c r="AC288" i="1" s="1"/>
  <c r="AD288" i="1" s="1"/>
  <c r="AE288" i="1" s="1"/>
  <c r="M289" i="1"/>
  <c r="AC289" i="1" s="1"/>
  <c r="AD289" i="1" s="1"/>
  <c r="AE289" i="1" s="1"/>
  <c r="M290" i="1"/>
  <c r="AC290" i="1" s="1"/>
  <c r="AD290" i="1" s="1"/>
  <c r="AE290" i="1" s="1"/>
  <c r="M291" i="1"/>
  <c r="M292" i="1"/>
  <c r="M293" i="1"/>
  <c r="M294" i="1"/>
  <c r="AC294" i="1" s="1"/>
  <c r="AD294" i="1" s="1"/>
  <c r="AE294" i="1" s="1"/>
  <c r="M295" i="1"/>
  <c r="AC295" i="1" s="1"/>
  <c r="AD295" i="1" s="1"/>
  <c r="AE295" i="1" s="1"/>
  <c r="M296" i="1"/>
  <c r="M297" i="1"/>
  <c r="M298" i="1"/>
  <c r="AC298" i="1" s="1"/>
  <c r="AD298" i="1" s="1"/>
  <c r="AE298" i="1" s="1"/>
  <c r="M299" i="1"/>
  <c r="M300" i="1"/>
  <c r="M301" i="1"/>
  <c r="M302" i="1"/>
  <c r="M303" i="1"/>
  <c r="M304" i="1"/>
  <c r="AC304" i="1" s="1"/>
  <c r="AD304" i="1" s="1"/>
  <c r="AE304" i="1" s="1"/>
  <c r="M305" i="1"/>
  <c r="AC305" i="1" s="1"/>
  <c r="AD305" i="1" s="1"/>
  <c r="AE305" i="1" s="1"/>
  <c r="M306" i="1"/>
  <c r="M307" i="1"/>
  <c r="M308" i="1"/>
  <c r="M309" i="1"/>
  <c r="M310" i="1"/>
  <c r="AC310" i="1" s="1"/>
  <c r="AD310" i="1" s="1"/>
  <c r="AE310" i="1" s="1"/>
  <c r="M311" i="1"/>
  <c r="AC311" i="1" s="1"/>
  <c r="AD311" i="1" s="1"/>
  <c r="AE311" i="1" s="1"/>
  <c r="M312" i="1"/>
  <c r="M313" i="1"/>
  <c r="M314" i="1"/>
  <c r="M315" i="1"/>
  <c r="M316" i="1"/>
  <c r="AC316" i="1" s="1"/>
  <c r="AD316" i="1" s="1"/>
  <c r="AE316" i="1" s="1"/>
  <c r="M317" i="1"/>
  <c r="M318" i="1"/>
  <c r="M319" i="1"/>
  <c r="M320" i="1"/>
  <c r="AC320" i="1" s="1"/>
  <c r="AD320" i="1" s="1"/>
  <c r="AE320" i="1" s="1"/>
  <c r="M321" i="1"/>
  <c r="M322" i="1"/>
  <c r="AC322" i="1" s="1"/>
  <c r="AD322" i="1" s="1"/>
  <c r="AE322" i="1" s="1"/>
  <c r="M323" i="1"/>
  <c r="M324" i="1"/>
  <c r="M325" i="1"/>
  <c r="AC325" i="1" s="1"/>
  <c r="AD325" i="1" s="1"/>
  <c r="AE325" i="1" s="1"/>
  <c r="M326" i="1"/>
  <c r="AC326" i="1" s="1"/>
  <c r="AD326" i="1" s="1"/>
  <c r="AE326" i="1" s="1"/>
  <c r="M327" i="1"/>
  <c r="AC327" i="1" s="1"/>
  <c r="AD327" i="1" s="1"/>
  <c r="AE327" i="1" s="1"/>
  <c r="M328" i="1"/>
  <c r="M329" i="1"/>
  <c r="AC329" i="1" s="1"/>
  <c r="AD329" i="1" s="1"/>
  <c r="AE329" i="1" s="1"/>
  <c r="M330" i="1"/>
  <c r="AC330" i="1" s="1"/>
  <c r="AD330" i="1" s="1"/>
  <c r="AE330" i="1" s="1"/>
  <c r="M331" i="1"/>
  <c r="AC331" i="1" s="1"/>
  <c r="AD331" i="1" s="1"/>
  <c r="AE331" i="1" s="1"/>
  <c r="AC6" i="1"/>
  <c r="I331" i="5"/>
  <c r="I329" i="5"/>
  <c r="C6" i="2"/>
  <c r="I338" i="1"/>
  <c r="H331" i="5"/>
  <c r="H329" i="5"/>
  <c r="S7" i="2"/>
  <c r="P7" i="2"/>
  <c r="L7" i="2"/>
  <c r="X23" i="6"/>
  <c r="T23" i="6"/>
  <c r="P23" i="6"/>
  <c r="C5" i="2"/>
  <c r="G331" i="5"/>
  <c r="F331" i="5"/>
  <c r="C355" i="2"/>
  <c r="C356" i="2"/>
  <c r="C354" i="2"/>
  <c r="C345" i="2"/>
  <c r="C3" i="2"/>
  <c r="C4" i="2"/>
  <c r="D10" i="2"/>
  <c r="G329" i="5"/>
  <c r="F329" i="5"/>
  <c r="D4" i="7"/>
  <c r="B5" i="7"/>
  <c r="D5" i="7" s="1"/>
  <c r="B6" i="7"/>
  <c r="D6" i="7" s="1"/>
  <c r="B7" i="7"/>
  <c r="D7" i="7" s="1"/>
  <c r="B8" i="7"/>
  <c r="D8" i="7" s="1"/>
  <c r="B9" i="7"/>
  <c r="D9" i="7" s="1"/>
  <c r="B10" i="7"/>
  <c r="D10" i="7" s="1"/>
  <c r="B11" i="7"/>
  <c r="D11" i="7" s="1"/>
  <c r="B12" i="7"/>
  <c r="D12" i="7" s="1"/>
  <c r="B13" i="7"/>
  <c r="D13" i="7" s="1"/>
  <c r="B14" i="7"/>
  <c r="D14" i="7" s="1"/>
  <c r="B15" i="7"/>
  <c r="D15" i="7" s="1"/>
  <c r="B16" i="7"/>
  <c r="D16" i="7" s="1"/>
  <c r="B17" i="7"/>
  <c r="D17" i="7" s="1"/>
  <c r="B18" i="7"/>
  <c r="D18" i="7" s="1"/>
  <c r="B19" i="7"/>
  <c r="D19" i="7" s="1"/>
  <c r="B20" i="7"/>
  <c r="D20" i="7" s="1"/>
  <c r="B21" i="7"/>
  <c r="D21" i="7" s="1"/>
  <c r="B22" i="7"/>
  <c r="D22" i="7"/>
  <c r="B23" i="7"/>
  <c r="D23" i="7" s="1"/>
  <c r="B24" i="7"/>
  <c r="D24" i="7" s="1"/>
  <c r="B25" i="7"/>
  <c r="D25" i="7" s="1"/>
  <c r="B26" i="7"/>
  <c r="D26" i="7" s="1"/>
  <c r="B27" i="7"/>
  <c r="D27" i="7" s="1"/>
  <c r="B28" i="7"/>
  <c r="D28" i="7" s="1"/>
  <c r="B29" i="7"/>
  <c r="D29" i="7" s="1"/>
  <c r="B30" i="7"/>
  <c r="D30" i="7" s="1"/>
  <c r="B31" i="7"/>
  <c r="D31" i="7" s="1"/>
  <c r="B32" i="7"/>
  <c r="D32" i="7" s="1"/>
  <c r="B33" i="7"/>
  <c r="D33" i="7" s="1"/>
  <c r="B34" i="7"/>
  <c r="D34" i="7" s="1"/>
  <c r="B35" i="7"/>
  <c r="D35" i="7" s="1"/>
  <c r="B36" i="7"/>
  <c r="D36" i="7" s="1"/>
  <c r="B37" i="7"/>
  <c r="D37" i="7" s="1"/>
  <c r="B38" i="7"/>
  <c r="D38" i="7" s="1"/>
  <c r="B39" i="7"/>
  <c r="D39" i="7" s="1"/>
  <c r="B40" i="7"/>
  <c r="D40" i="7" s="1"/>
  <c r="B41" i="7"/>
  <c r="D41" i="7" s="1"/>
  <c r="B42" i="7"/>
  <c r="D42" i="7" s="1"/>
  <c r="B43" i="7"/>
  <c r="D43" i="7" s="1"/>
  <c r="B44" i="7"/>
  <c r="D44" i="7" s="1"/>
  <c r="B45" i="7"/>
  <c r="D45" i="7" s="1"/>
  <c r="B46" i="7"/>
  <c r="D46" i="7" s="1"/>
  <c r="B47" i="7"/>
  <c r="D47" i="7" s="1"/>
  <c r="B48" i="7"/>
  <c r="D48" i="7" s="1"/>
  <c r="B49" i="7"/>
  <c r="D49" i="7" s="1"/>
  <c r="B50" i="7"/>
  <c r="D50" i="7" s="1"/>
  <c r="B51" i="7"/>
  <c r="D51" i="7" s="1"/>
  <c r="B52" i="7"/>
  <c r="D52" i="7" s="1"/>
  <c r="B53" i="7"/>
  <c r="D53" i="7" s="1"/>
  <c r="B54" i="7"/>
  <c r="D54" i="7" s="1"/>
  <c r="B55" i="7"/>
  <c r="D55" i="7" s="1"/>
  <c r="B56" i="7"/>
  <c r="D56" i="7" s="1"/>
  <c r="B57" i="7"/>
  <c r="D57" i="7" s="1"/>
  <c r="B58" i="7"/>
  <c r="D58" i="7" s="1"/>
  <c r="B59" i="7"/>
  <c r="D59" i="7" s="1"/>
  <c r="B60" i="7"/>
  <c r="D60" i="7" s="1"/>
  <c r="B61" i="7"/>
  <c r="D61" i="7" s="1"/>
  <c r="B62" i="7"/>
  <c r="D62" i="7"/>
  <c r="B63" i="7"/>
  <c r="D63" i="7" s="1"/>
  <c r="B64" i="7"/>
  <c r="D64" i="7" s="1"/>
  <c r="B65" i="7"/>
  <c r="D65" i="7" s="1"/>
  <c r="B66" i="7"/>
  <c r="D66" i="7" s="1"/>
  <c r="B67" i="7"/>
  <c r="D67" i="7" s="1"/>
  <c r="B68" i="7"/>
  <c r="D68" i="7" s="1"/>
  <c r="B69" i="7"/>
  <c r="D69" i="7" s="1"/>
  <c r="B70" i="7"/>
  <c r="D70" i="7" s="1"/>
  <c r="B71" i="7"/>
  <c r="D71" i="7" s="1"/>
  <c r="B72" i="7"/>
  <c r="D72" i="7"/>
  <c r="B73" i="7"/>
  <c r="D73" i="7" s="1"/>
  <c r="B74" i="7"/>
  <c r="D74" i="7" s="1"/>
  <c r="B75" i="7"/>
  <c r="D75" i="7" s="1"/>
  <c r="B76" i="7"/>
  <c r="D76" i="7" s="1"/>
  <c r="B77" i="7"/>
  <c r="D77" i="7" s="1"/>
  <c r="B78" i="7"/>
  <c r="D78" i="7" s="1"/>
  <c r="B79" i="7"/>
  <c r="D79" i="7" s="1"/>
  <c r="B80" i="7"/>
  <c r="D80" i="7" s="1"/>
  <c r="B81" i="7"/>
  <c r="D81" i="7" s="1"/>
  <c r="B82" i="7"/>
  <c r="D82" i="7" s="1"/>
  <c r="B83" i="7"/>
  <c r="D83" i="7" s="1"/>
  <c r="B84" i="7"/>
  <c r="D84" i="7" s="1"/>
  <c r="B85" i="7"/>
  <c r="D85" i="7" s="1"/>
  <c r="B86" i="7"/>
  <c r="D86" i="7" s="1"/>
  <c r="B87" i="7"/>
  <c r="D87" i="7" s="1"/>
  <c r="B88" i="7"/>
  <c r="D88" i="7" s="1"/>
  <c r="B89" i="7"/>
  <c r="D89" i="7" s="1"/>
  <c r="B90" i="7"/>
  <c r="D90" i="7" s="1"/>
  <c r="B91" i="7"/>
  <c r="D91" i="7" s="1"/>
  <c r="B92" i="7"/>
  <c r="D92" i="7" s="1"/>
  <c r="B93" i="7"/>
  <c r="D93" i="7" s="1"/>
  <c r="B94" i="7"/>
  <c r="D94" i="7" s="1"/>
  <c r="B95" i="7"/>
  <c r="D95" i="7" s="1"/>
  <c r="B96" i="7"/>
  <c r="D96" i="7" s="1"/>
  <c r="B97" i="7"/>
  <c r="D97" i="7" s="1"/>
  <c r="B98" i="7"/>
  <c r="D98" i="7" s="1"/>
  <c r="B99" i="7"/>
  <c r="D99" i="7" s="1"/>
  <c r="B100" i="7"/>
  <c r="D100" i="7" s="1"/>
  <c r="B101" i="7"/>
  <c r="D101" i="7" s="1"/>
  <c r="B102" i="7"/>
  <c r="D102" i="7" s="1"/>
  <c r="B103" i="7"/>
  <c r="D103" i="7" s="1"/>
  <c r="B104" i="7"/>
  <c r="D104" i="7" s="1"/>
  <c r="B105" i="7"/>
  <c r="D105" i="7" s="1"/>
  <c r="B106" i="7"/>
  <c r="D106" i="7" s="1"/>
  <c r="B107" i="7"/>
  <c r="D107" i="7" s="1"/>
  <c r="B108" i="7"/>
  <c r="D108" i="7" s="1"/>
  <c r="B109" i="7"/>
  <c r="D109" i="7" s="1"/>
  <c r="B110" i="7"/>
  <c r="D110" i="7" s="1"/>
  <c r="B111" i="7"/>
  <c r="D111" i="7" s="1"/>
  <c r="B112" i="7"/>
  <c r="D112" i="7" s="1"/>
  <c r="B113" i="7"/>
  <c r="D113" i="7" s="1"/>
  <c r="B114" i="7"/>
  <c r="D114" i="7" s="1"/>
  <c r="B115" i="7"/>
  <c r="D115" i="7" s="1"/>
  <c r="B116" i="7"/>
  <c r="D116" i="7" s="1"/>
  <c r="B117" i="7"/>
  <c r="D117" i="7" s="1"/>
  <c r="B118" i="7"/>
  <c r="D118" i="7" s="1"/>
  <c r="B119" i="7"/>
  <c r="D119" i="7" s="1"/>
  <c r="B120" i="7"/>
  <c r="D120" i="7" s="1"/>
  <c r="B121" i="7"/>
  <c r="D121" i="7" s="1"/>
  <c r="B122" i="7"/>
  <c r="D122" i="7" s="1"/>
  <c r="B123" i="7"/>
  <c r="D123" i="7" s="1"/>
  <c r="B124" i="7"/>
  <c r="D124" i="7" s="1"/>
  <c r="B125" i="7"/>
  <c r="D125" i="7" s="1"/>
  <c r="B126" i="7"/>
  <c r="D126" i="7" s="1"/>
  <c r="B127" i="7"/>
  <c r="D127" i="7" s="1"/>
  <c r="B128" i="7"/>
  <c r="D128" i="7" s="1"/>
  <c r="B129" i="7"/>
  <c r="D129" i="7" s="1"/>
  <c r="B130" i="7"/>
  <c r="D130" i="7" s="1"/>
  <c r="B131" i="7"/>
  <c r="D131" i="7" s="1"/>
  <c r="B132" i="7"/>
  <c r="D132" i="7" s="1"/>
  <c r="B133" i="7"/>
  <c r="D133" i="7" s="1"/>
  <c r="B134" i="7"/>
  <c r="D134" i="7" s="1"/>
  <c r="B135" i="7"/>
  <c r="D135" i="7" s="1"/>
  <c r="B136" i="7"/>
  <c r="D136" i="7" s="1"/>
  <c r="B137" i="7"/>
  <c r="D137" i="7" s="1"/>
  <c r="B138" i="7"/>
  <c r="D138" i="7" s="1"/>
  <c r="B139" i="7"/>
  <c r="D139" i="7" s="1"/>
  <c r="B140" i="7"/>
  <c r="D140" i="7" s="1"/>
  <c r="B141" i="7"/>
  <c r="D141" i="7" s="1"/>
  <c r="B142" i="7"/>
  <c r="D142" i="7" s="1"/>
  <c r="B143" i="7"/>
  <c r="D143" i="7" s="1"/>
  <c r="B144" i="7"/>
  <c r="D144" i="7" s="1"/>
  <c r="B145" i="7"/>
  <c r="D145" i="7" s="1"/>
  <c r="B146" i="7"/>
  <c r="D146" i="7" s="1"/>
  <c r="B147" i="7"/>
  <c r="D147" i="7" s="1"/>
  <c r="B148" i="7"/>
  <c r="D148" i="7" s="1"/>
  <c r="B149" i="7"/>
  <c r="D149" i="7" s="1"/>
  <c r="B150" i="7"/>
  <c r="D150" i="7" s="1"/>
  <c r="B151" i="7"/>
  <c r="D151" i="7" s="1"/>
  <c r="B152" i="7"/>
  <c r="D152" i="7" s="1"/>
  <c r="B153" i="7"/>
  <c r="D153" i="7" s="1"/>
  <c r="B154" i="7"/>
  <c r="D154" i="7" s="1"/>
  <c r="B155" i="7"/>
  <c r="D155" i="7" s="1"/>
  <c r="B156" i="7"/>
  <c r="D156" i="7" s="1"/>
  <c r="B157" i="7"/>
  <c r="D157" i="7" s="1"/>
  <c r="B158" i="7"/>
  <c r="D158" i="7" s="1"/>
  <c r="B159" i="7"/>
  <c r="D159" i="7" s="1"/>
  <c r="B160" i="7"/>
  <c r="D160" i="7"/>
  <c r="B161" i="7"/>
  <c r="D161" i="7" s="1"/>
  <c r="B162" i="7"/>
  <c r="D162" i="7" s="1"/>
  <c r="B163" i="7"/>
  <c r="D163" i="7" s="1"/>
  <c r="B164" i="7"/>
  <c r="D164" i="7" s="1"/>
  <c r="B165" i="7"/>
  <c r="D165" i="7" s="1"/>
  <c r="B166" i="7"/>
  <c r="D166" i="7" s="1"/>
  <c r="B167" i="7"/>
  <c r="D167" i="7" s="1"/>
  <c r="B168" i="7"/>
  <c r="D168" i="7" s="1"/>
  <c r="B169" i="7"/>
  <c r="D169" i="7" s="1"/>
  <c r="B170" i="7"/>
  <c r="D170" i="7" s="1"/>
  <c r="B171" i="7"/>
  <c r="D171" i="7" s="1"/>
  <c r="B172" i="7"/>
  <c r="D172" i="7" s="1"/>
  <c r="B173" i="7"/>
  <c r="D173" i="7" s="1"/>
  <c r="B174" i="7"/>
  <c r="D174" i="7" s="1"/>
  <c r="B175" i="7"/>
  <c r="D175" i="7" s="1"/>
  <c r="B176" i="7"/>
  <c r="D176" i="7" s="1"/>
  <c r="B177" i="7"/>
  <c r="D177" i="7" s="1"/>
  <c r="B178" i="7"/>
  <c r="D178" i="7" s="1"/>
  <c r="B179" i="7"/>
  <c r="D179" i="7" s="1"/>
  <c r="B180" i="7"/>
  <c r="D180" i="7" s="1"/>
  <c r="B181" i="7"/>
  <c r="D181" i="7" s="1"/>
  <c r="B182" i="7"/>
  <c r="D182" i="7" s="1"/>
  <c r="B183" i="7"/>
  <c r="D183" i="7" s="1"/>
  <c r="B184" i="7"/>
  <c r="D184" i="7" s="1"/>
  <c r="B185" i="7"/>
  <c r="D185" i="7" s="1"/>
  <c r="B186" i="7"/>
  <c r="D186" i="7" s="1"/>
  <c r="B187" i="7"/>
  <c r="D187" i="7" s="1"/>
  <c r="B188" i="7"/>
  <c r="D188" i="7" s="1"/>
  <c r="B189" i="7"/>
  <c r="D189" i="7" s="1"/>
  <c r="B190" i="7"/>
  <c r="D190" i="7" s="1"/>
  <c r="B191" i="7"/>
  <c r="D191" i="7"/>
  <c r="B192" i="7"/>
  <c r="D192" i="7" s="1"/>
  <c r="B193" i="7"/>
  <c r="D193" i="7" s="1"/>
  <c r="B194" i="7"/>
  <c r="D194" i="7" s="1"/>
  <c r="B195" i="7"/>
  <c r="D195" i="7" s="1"/>
  <c r="B196" i="7"/>
  <c r="D196" i="7" s="1"/>
  <c r="B197" i="7"/>
  <c r="D197" i="7" s="1"/>
  <c r="B198" i="7"/>
  <c r="D198" i="7" s="1"/>
  <c r="B199" i="7"/>
  <c r="D199" i="7" s="1"/>
  <c r="B200" i="7"/>
  <c r="D200" i="7" s="1"/>
  <c r="B201" i="7"/>
  <c r="D201" i="7" s="1"/>
  <c r="B202" i="7"/>
  <c r="D202" i="7" s="1"/>
  <c r="B203" i="7"/>
  <c r="D203" i="7" s="1"/>
  <c r="B204" i="7"/>
  <c r="D204" i="7" s="1"/>
  <c r="B205" i="7"/>
  <c r="D205" i="7" s="1"/>
  <c r="B206" i="7"/>
  <c r="D206" i="7" s="1"/>
  <c r="B207" i="7"/>
  <c r="D207" i="7" s="1"/>
  <c r="B208" i="7"/>
  <c r="D208" i="7" s="1"/>
  <c r="B209" i="7"/>
  <c r="D209" i="7" s="1"/>
  <c r="B210" i="7"/>
  <c r="D210" i="7" s="1"/>
  <c r="B211" i="7"/>
  <c r="D211" i="7" s="1"/>
  <c r="B212" i="7"/>
  <c r="D212" i="7" s="1"/>
  <c r="B213" i="7"/>
  <c r="D213" i="7" s="1"/>
  <c r="B214" i="7"/>
  <c r="D214" i="7" s="1"/>
  <c r="B215" i="7"/>
  <c r="D215" i="7" s="1"/>
  <c r="B216" i="7"/>
  <c r="D216" i="7" s="1"/>
  <c r="B217" i="7"/>
  <c r="D217" i="7" s="1"/>
  <c r="B218" i="7"/>
  <c r="D218" i="7" s="1"/>
  <c r="B219" i="7"/>
  <c r="D219" i="7" s="1"/>
  <c r="B220" i="7"/>
  <c r="D220" i="7" s="1"/>
  <c r="B221" i="7"/>
  <c r="D221" i="7" s="1"/>
  <c r="B222" i="7"/>
  <c r="D222" i="7" s="1"/>
  <c r="B223" i="7"/>
  <c r="D223" i="7" s="1"/>
  <c r="B224" i="7"/>
  <c r="D224" i="7" s="1"/>
  <c r="B225" i="7"/>
  <c r="D225" i="7" s="1"/>
  <c r="B226" i="7"/>
  <c r="D226" i="7" s="1"/>
  <c r="B227" i="7"/>
  <c r="D227" i="7" s="1"/>
  <c r="B228" i="7"/>
  <c r="D228" i="7" s="1"/>
  <c r="B229" i="7"/>
  <c r="D229" i="7" s="1"/>
  <c r="B230" i="7"/>
  <c r="D230" i="7" s="1"/>
  <c r="B231" i="7"/>
  <c r="D231" i="7" s="1"/>
  <c r="B232" i="7"/>
  <c r="D232" i="7" s="1"/>
  <c r="B233" i="7"/>
  <c r="D233" i="7" s="1"/>
  <c r="B234" i="7"/>
  <c r="D234" i="7" s="1"/>
  <c r="B235" i="7"/>
  <c r="D235" i="7" s="1"/>
  <c r="B236" i="7"/>
  <c r="D236" i="7" s="1"/>
  <c r="B237" i="7"/>
  <c r="D237" i="7" s="1"/>
  <c r="B238" i="7"/>
  <c r="D238" i="7" s="1"/>
  <c r="B239" i="7"/>
  <c r="D239" i="7" s="1"/>
  <c r="B240" i="7"/>
  <c r="D240" i="7" s="1"/>
  <c r="B241" i="7"/>
  <c r="D241" i="7" s="1"/>
  <c r="B242" i="7"/>
  <c r="D242" i="7" s="1"/>
  <c r="B243" i="7"/>
  <c r="D243" i="7" s="1"/>
  <c r="B244" i="7"/>
  <c r="D244" i="7" s="1"/>
  <c r="B245" i="7"/>
  <c r="D245" i="7" s="1"/>
  <c r="B246" i="7"/>
  <c r="D246" i="7" s="1"/>
  <c r="B247" i="7"/>
  <c r="D247" i="7" s="1"/>
  <c r="B248" i="7"/>
  <c r="D248" i="7" s="1"/>
  <c r="B249" i="7"/>
  <c r="D249" i="7" s="1"/>
  <c r="B250" i="7"/>
  <c r="D250" i="7" s="1"/>
  <c r="B251" i="7"/>
  <c r="D251" i="7" s="1"/>
  <c r="B252" i="7"/>
  <c r="D252" i="7" s="1"/>
  <c r="B253" i="7"/>
  <c r="D253" i="7" s="1"/>
  <c r="B254" i="7"/>
  <c r="D254" i="7" s="1"/>
  <c r="B255" i="7"/>
  <c r="D255" i="7" s="1"/>
  <c r="B256" i="7"/>
  <c r="D256" i="7" s="1"/>
  <c r="B257" i="7"/>
  <c r="D257" i="7" s="1"/>
  <c r="B258" i="7"/>
  <c r="D258" i="7" s="1"/>
  <c r="B259" i="7"/>
  <c r="D259" i="7" s="1"/>
  <c r="B260" i="7"/>
  <c r="D260" i="7" s="1"/>
  <c r="B261" i="7"/>
  <c r="D261" i="7" s="1"/>
  <c r="B262" i="7"/>
  <c r="D262" i="7" s="1"/>
  <c r="B263" i="7"/>
  <c r="D263" i="7" s="1"/>
  <c r="B264" i="7"/>
  <c r="D264" i="7" s="1"/>
  <c r="B265" i="7"/>
  <c r="D265" i="7" s="1"/>
  <c r="B266" i="7"/>
  <c r="D266" i="7" s="1"/>
  <c r="B267" i="7"/>
  <c r="D267" i="7" s="1"/>
  <c r="B268" i="7"/>
  <c r="D268" i="7" s="1"/>
  <c r="B269" i="7"/>
  <c r="D269" i="7" s="1"/>
  <c r="B270" i="7"/>
  <c r="D270" i="7" s="1"/>
  <c r="B271" i="7"/>
  <c r="D271" i="7" s="1"/>
  <c r="B272" i="7"/>
  <c r="D272" i="7" s="1"/>
  <c r="B273" i="7"/>
  <c r="D273" i="7" s="1"/>
  <c r="B274" i="7"/>
  <c r="D274" i="7" s="1"/>
  <c r="B275" i="7"/>
  <c r="D275" i="7" s="1"/>
  <c r="B276" i="7"/>
  <c r="D276" i="7" s="1"/>
  <c r="B277" i="7"/>
  <c r="D277" i="7" s="1"/>
  <c r="B278" i="7"/>
  <c r="D278" i="7" s="1"/>
  <c r="B279" i="7"/>
  <c r="D279" i="7" s="1"/>
  <c r="B280" i="7"/>
  <c r="D280" i="7" s="1"/>
  <c r="B281" i="7"/>
  <c r="D281" i="7" s="1"/>
  <c r="B282" i="7"/>
  <c r="D282" i="7" s="1"/>
  <c r="B283" i="7"/>
  <c r="D283" i="7" s="1"/>
  <c r="B284" i="7"/>
  <c r="D284" i="7" s="1"/>
  <c r="B285" i="7"/>
  <c r="D285" i="7" s="1"/>
  <c r="B286" i="7"/>
  <c r="D286" i="7" s="1"/>
  <c r="B287" i="7"/>
  <c r="D287" i="7" s="1"/>
  <c r="B288" i="7"/>
  <c r="D288" i="7"/>
  <c r="B289" i="7"/>
  <c r="D289" i="7" s="1"/>
  <c r="B290" i="7"/>
  <c r="D290" i="7" s="1"/>
  <c r="B291" i="7"/>
  <c r="D291" i="7" s="1"/>
  <c r="B292" i="7"/>
  <c r="D292" i="7" s="1"/>
  <c r="B293" i="7"/>
  <c r="D293" i="7" s="1"/>
  <c r="B294" i="7"/>
  <c r="D294" i="7" s="1"/>
  <c r="B295" i="7"/>
  <c r="D295" i="7" s="1"/>
  <c r="B296" i="7"/>
  <c r="D296" i="7" s="1"/>
  <c r="B297" i="7"/>
  <c r="D297" i="7" s="1"/>
  <c r="B298" i="7"/>
  <c r="D298" i="7" s="1"/>
  <c r="B299" i="7"/>
  <c r="D299" i="7" s="1"/>
  <c r="B300" i="7"/>
  <c r="D300" i="7" s="1"/>
  <c r="B301" i="7"/>
  <c r="D301" i="7" s="1"/>
  <c r="B302" i="7"/>
  <c r="D302" i="7" s="1"/>
  <c r="B303" i="7"/>
  <c r="D303" i="7" s="1"/>
  <c r="B304" i="7"/>
  <c r="D304" i="7" s="1"/>
  <c r="B305" i="7"/>
  <c r="D305" i="7" s="1"/>
  <c r="B306" i="7"/>
  <c r="D306" i="7" s="1"/>
  <c r="B307" i="7"/>
  <c r="D307" i="7" s="1"/>
  <c r="B308" i="7"/>
  <c r="D308" i="7" s="1"/>
  <c r="B309" i="7"/>
  <c r="D309" i="7" s="1"/>
  <c r="B310" i="7"/>
  <c r="D310" i="7" s="1"/>
  <c r="B311" i="7"/>
  <c r="D311" i="7" s="1"/>
  <c r="B312" i="7"/>
  <c r="D312" i="7" s="1"/>
  <c r="B313" i="7"/>
  <c r="D313" i="7" s="1"/>
  <c r="B314" i="7"/>
  <c r="D314" i="7" s="1"/>
  <c r="B315" i="7"/>
  <c r="D315" i="7" s="1"/>
  <c r="B316" i="7"/>
  <c r="D316" i="7" s="1"/>
  <c r="B317" i="7"/>
  <c r="D317" i="7" s="1"/>
  <c r="B318" i="7"/>
  <c r="D318" i="7" s="1"/>
  <c r="B319" i="7"/>
  <c r="D319" i="7" s="1"/>
  <c r="B320" i="7"/>
  <c r="D320" i="7" s="1"/>
  <c r="B321" i="7"/>
  <c r="D321" i="7" s="1"/>
  <c r="B322" i="7"/>
  <c r="D322" i="7" s="1"/>
  <c r="B323" i="7"/>
  <c r="D323" i="7" s="1"/>
  <c r="B324" i="7"/>
  <c r="D324" i="7" s="1"/>
  <c r="B325" i="7"/>
  <c r="D325" i="7" s="1"/>
  <c r="B326" i="7"/>
  <c r="D326" i="7"/>
  <c r="B327" i="7"/>
  <c r="D327" i="7" s="1"/>
  <c r="B328" i="7"/>
  <c r="D328" i="7" s="1"/>
  <c r="C3" i="7"/>
  <c r="B3" i="7"/>
  <c r="D3" i="7" s="1"/>
  <c r="C352" i="2"/>
  <c r="A38" i="6"/>
  <c r="C351" i="2" s="1"/>
  <c r="A37" i="6"/>
  <c r="C350" i="2" s="1"/>
  <c r="A36" i="6"/>
  <c r="C349" i="2" s="1"/>
  <c r="A35" i="6"/>
  <c r="C348" i="2" s="1"/>
  <c r="A34" i="6"/>
  <c r="C347" i="2" s="1"/>
  <c r="A33" i="6"/>
  <c r="C346" i="2" s="1"/>
  <c r="Q7" i="1"/>
  <c r="Q8" i="1" s="1"/>
  <c r="Q10" i="1"/>
  <c r="Q11" i="1" s="1"/>
  <c r="Q12" i="1"/>
  <c r="Q13" i="1" s="1"/>
  <c r="Q14" i="1" s="1"/>
  <c r="Q15" i="1" s="1"/>
  <c r="Q16" i="1" s="1"/>
  <c r="Q17" i="1" s="1"/>
  <c r="Q18" i="1" s="1"/>
  <c r="Q19" i="1" s="1"/>
  <c r="Q20" i="1" s="1"/>
  <c r="Q21" i="1" s="1"/>
  <c r="Q22" i="1" s="1"/>
  <c r="Q23" i="1" s="1"/>
  <c r="Q24" i="1" s="1"/>
  <c r="Q25" i="1" s="1"/>
  <c r="Q26" i="1" s="1"/>
  <c r="Q27" i="1" s="1"/>
  <c r="Q28" i="1" s="1"/>
  <c r="Q29" i="1" s="1"/>
  <c r="Q30" i="1" s="1"/>
  <c r="Q31" i="1" s="1"/>
  <c r="Q32" i="1" s="1"/>
  <c r="Q33" i="1" s="1"/>
  <c r="Q34" i="1" s="1"/>
  <c r="Q35" i="1" s="1"/>
  <c r="Q36" i="1" s="1"/>
  <c r="Q37" i="1" s="1"/>
  <c r="Q38" i="1" s="1"/>
  <c r="Q39" i="1" s="1"/>
  <c r="Q40" i="1" s="1"/>
  <c r="Q41" i="1" s="1"/>
  <c r="Q42" i="1" s="1"/>
  <c r="Q43" i="1" s="1"/>
  <c r="Q44" i="1" s="1"/>
  <c r="Q45" i="1" s="1"/>
  <c r="Q46" i="1" s="1"/>
  <c r="Q47" i="1" s="1"/>
  <c r="Q48" i="1" s="1"/>
  <c r="Q49" i="1" s="1"/>
  <c r="Q50" i="1" s="1"/>
  <c r="Q51" i="1" s="1"/>
  <c r="Q52" i="1" s="1"/>
  <c r="Q53" i="1" s="1"/>
  <c r="Q54" i="1" s="1"/>
  <c r="Q55" i="1" s="1"/>
  <c r="Q56" i="1" s="1"/>
  <c r="Q57" i="1" s="1"/>
  <c r="Q58" i="1" s="1"/>
  <c r="Q59" i="1" s="1"/>
  <c r="Q60" i="1" s="1"/>
  <c r="Q61" i="1" s="1"/>
  <c r="Q62" i="1" s="1"/>
  <c r="Q63" i="1" s="1"/>
  <c r="Q64" i="1" s="1"/>
  <c r="Q65" i="1" s="1"/>
  <c r="Q66" i="1" s="1"/>
  <c r="Q67" i="1" s="1"/>
  <c r="Q68" i="1" s="1"/>
  <c r="Q69" i="1" s="1"/>
  <c r="Q70" i="1" s="1"/>
  <c r="Q71" i="1" s="1"/>
  <c r="Q72" i="1" s="1"/>
  <c r="Q73" i="1" s="1"/>
  <c r="Q74" i="1" s="1"/>
  <c r="Q75" i="1" s="1"/>
  <c r="Q76" i="1" s="1"/>
  <c r="Q77" i="1" s="1"/>
  <c r="Q78" i="1" s="1"/>
  <c r="Q79" i="1" s="1"/>
  <c r="Q80" i="1" s="1"/>
  <c r="Q81" i="1" s="1"/>
  <c r="Q82" i="1" s="1"/>
  <c r="Q83" i="1" s="1"/>
  <c r="Q84" i="1" s="1"/>
  <c r="Q85" i="1" s="1"/>
  <c r="Q86" i="1" s="1"/>
  <c r="Q87" i="1" s="1"/>
  <c r="Q88" i="1" s="1"/>
  <c r="Q89" i="1" s="1"/>
  <c r="Q90" i="1" s="1"/>
  <c r="Q91" i="1" s="1"/>
  <c r="Q92" i="1" s="1"/>
  <c r="Q93" i="1" s="1"/>
  <c r="Q94" i="1" s="1"/>
  <c r="Q95" i="1" s="1"/>
  <c r="Q96" i="1" s="1"/>
  <c r="Q97" i="1" s="1"/>
  <c r="Q98" i="1" s="1"/>
  <c r="Q99" i="1" s="1"/>
  <c r="Q100" i="1" s="1"/>
  <c r="Q101" i="1" s="1"/>
  <c r="Q102" i="1" s="1"/>
  <c r="Q103" i="1" s="1"/>
  <c r="Q104" i="1" s="1"/>
  <c r="Q105" i="1" s="1"/>
  <c r="Q106" i="1" s="1"/>
  <c r="Q107" i="1" s="1"/>
  <c r="Q108" i="1" s="1"/>
  <c r="Q109" i="1" s="1"/>
  <c r="Q110" i="1" s="1"/>
  <c r="Q111" i="1" s="1"/>
  <c r="Q112" i="1" s="1"/>
  <c r="Q113" i="1" s="1"/>
  <c r="Q114" i="1" s="1"/>
  <c r="Q115" i="1" s="1"/>
  <c r="Q116" i="1" s="1"/>
  <c r="Q117" i="1" s="1"/>
  <c r="Q118" i="1" s="1"/>
  <c r="Q119" i="1" s="1"/>
  <c r="Q120" i="1" s="1"/>
  <c r="Q121" i="1" s="1"/>
  <c r="Q122" i="1" s="1"/>
  <c r="Q123" i="1" s="1"/>
  <c r="Q124" i="1" s="1"/>
  <c r="Q125" i="1" s="1"/>
  <c r="Q126" i="1" s="1"/>
  <c r="Q127" i="1" s="1"/>
  <c r="Q128" i="1" s="1"/>
  <c r="Q129" i="1" s="1"/>
  <c r="Q130" i="1" s="1"/>
  <c r="Q131" i="1" s="1"/>
  <c r="Q132" i="1" s="1"/>
  <c r="Q133" i="1" s="1"/>
  <c r="Q134" i="1" s="1"/>
  <c r="Q135" i="1" s="1"/>
  <c r="Q136" i="1" s="1"/>
  <c r="Q137" i="1" s="1"/>
  <c r="Q138" i="1" s="1"/>
  <c r="Q139" i="1" s="1"/>
  <c r="Q140" i="1" s="1"/>
  <c r="Q141" i="1" s="1"/>
  <c r="Q142" i="1" s="1"/>
  <c r="Q143" i="1" s="1"/>
  <c r="Q144" i="1" s="1"/>
  <c r="Q145" i="1" s="1"/>
  <c r="Q146" i="1" s="1"/>
  <c r="Q147" i="1" s="1"/>
  <c r="Q148" i="1" s="1"/>
  <c r="Q149" i="1" s="1"/>
  <c r="Q150" i="1" s="1"/>
  <c r="Q151" i="1" s="1"/>
  <c r="Q152" i="1" s="1"/>
  <c r="Q153" i="1" s="1"/>
  <c r="Q154" i="1" s="1"/>
  <c r="Q155" i="1" s="1"/>
  <c r="Q156" i="1" s="1"/>
  <c r="Q157" i="1" s="1"/>
  <c r="Q158" i="1" s="1"/>
  <c r="Q159" i="1" s="1"/>
  <c r="Q160" i="1" s="1"/>
  <c r="Q161" i="1" s="1"/>
  <c r="Q162" i="1" s="1"/>
  <c r="Q163" i="1" s="1"/>
  <c r="Q164" i="1" s="1"/>
  <c r="Q165" i="1" s="1"/>
  <c r="Q166" i="1" s="1"/>
  <c r="Q167" i="1" s="1"/>
  <c r="Q168" i="1" s="1"/>
  <c r="Q169" i="1" s="1"/>
  <c r="Q170" i="1" s="1"/>
  <c r="Q171" i="1" s="1"/>
  <c r="Q172" i="1" s="1"/>
  <c r="Q173" i="1" s="1"/>
  <c r="Q174" i="1" s="1"/>
  <c r="Q175" i="1" s="1"/>
  <c r="Q176" i="1" s="1"/>
  <c r="Q177" i="1" s="1"/>
  <c r="Q178" i="1" s="1"/>
  <c r="Q179" i="1" s="1"/>
  <c r="Q180" i="1" s="1"/>
  <c r="Q181" i="1" s="1"/>
  <c r="Q182" i="1" s="1"/>
  <c r="Q183" i="1" s="1"/>
  <c r="Q184" i="1" s="1"/>
  <c r="Q185" i="1" s="1"/>
  <c r="Q186" i="1" s="1"/>
  <c r="Q187" i="1" s="1"/>
  <c r="Q188" i="1" s="1"/>
  <c r="Q189" i="1" s="1"/>
  <c r="Q190" i="1" s="1"/>
  <c r="Q191" i="1" s="1"/>
  <c r="Q192" i="1" s="1"/>
  <c r="Q193" i="1" s="1"/>
  <c r="Q194" i="1" s="1"/>
  <c r="Q195" i="1" s="1"/>
  <c r="Q196" i="1" s="1"/>
  <c r="Q197" i="1" s="1"/>
  <c r="Q198" i="1" s="1"/>
  <c r="Q199" i="1" s="1"/>
  <c r="Q200" i="1" s="1"/>
  <c r="Q201" i="1" s="1"/>
  <c r="Q202" i="1" s="1"/>
  <c r="Q203" i="1" s="1"/>
  <c r="Q204" i="1" s="1"/>
  <c r="Q205" i="1" s="1"/>
  <c r="Q206" i="1" s="1"/>
  <c r="Q207" i="1" s="1"/>
  <c r="Q208" i="1" s="1"/>
  <c r="Q209" i="1" s="1"/>
  <c r="Q210" i="1" s="1"/>
  <c r="Q211" i="1" s="1"/>
  <c r="Q212" i="1" s="1"/>
  <c r="Q213" i="1" s="1"/>
  <c r="Q214" i="1" s="1"/>
  <c r="Q215" i="1" s="1"/>
  <c r="Q216" i="1" s="1"/>
  <c r="Q217" i="1" s="1"/>
  <c r="Q218" i="1" s="1"/>
  <c r="Q219" i="1" s="1"/>
  <c r="Q220" i="1" s="1"/>
  <c r="Q221" i="1" s="1"/>
  <c r="Q222" i="1" s="1"/>
  <c r="Q223" i="1" s="1"/>
  <c r="Q224" i="1" s="1"/>
  <c r="Q225" i="1" s="1"/>
  <c r="Q226" i="1" s="1"/>
  <c r="Q227" i="1" s="1"/>
  <c r="Q228" i="1" s="1"/>
  <c r="Q229" i="1" s="1"/>
  <c r="Q230" i="1" s="1"/>
  <c r="Q231" i="1" s="1"/>
  <c r="Q232" i="1" s="1"/>
  <c r="Q233" i="1" s="1"/>
  <c r="Q234" i="1" s="1"/>
  <c r="Q235" i="1" s="1"/>
  <c r="Q236" i="1" s="1"/>
  <c r="Q237" i="1" s="1"/>
  <c r="Q238" i="1" s="1"/>
  <c r="Q239" i="1" s="1"/>
  <c r="Q240" i="1" s="1"/>
  <c r="Q241" i="1" s="1"/>
  <c r="Q242" i="1" s="1"/>
  <c r="Q243" i="1" s="1"/>
  <c r="Q244" i="1" s="1"/>
  <c r="Q245" i="1" s="1"/>
  <c r="Q246" i="1" s="1"/>
  <c r="Q247" i="1" s="1"/>
  <c r="Q248" i="1" s="1"/>
  <c r="Q249" i="1" s="1"/>
  <c r="Q250" i="1" s="1"/>
  <c r="Q251" i="1" s="1"/>
  <c r="Q252" i="1" s="1"/>
  <c r="Q253" i="1" s="1"/>
  <c r="Q254" i="1" s="1"/>
  <c r="Q255" i="1" s="1"/>
  <c r="Q256" i="1" s="1"/>
  <c r="Q257" i="1" s="1"/>
  <c r="Q258" i="1" s="1"/>
  <c r="Q259" i="1" s="1"/>
  <c r="Q260" i="1" s="1"/>
  <c r="Q261" i="1" s="1"/>
  <c r="Q262" i="1" s="1"/>
  <c r="Q263" i="1" s="1"/>
  <c r="Q264" i="1" s="1"/>
  <c r="Q265" i="1" s="1"/>
  <c r="Q266" i="1" s="1"/>
  <c r="Q267" i="1" s="1"/>
  <c r="Q268" i="1" s="1"/>
  <c r="Q269" i="1" s="1"/>
  <c r="Q270" i="1" s="1"/>
  <c r="Q271" i="1" s="1"/>
  <c r="Q272" i="1" s="1"/>
  <c r="Q273" i="1" s="1"/>
  <c r="Q274" i="1" s="1"/>
  <c r="Q275" i="1" s="1"/>
  <c r="Q276" i="1" s="1"/>
  <c r="Q277" i="1" s="1"/>
  <c r="Q278" i="1" s="1"/>
  <c r="Q279" i="1" s="1"/>
  <c r="Q280" i="1" s="1"/>
  <c r="Q281" i="1" s="1"/>
  <c r="Q282" i="1" s="1"/>
  <c r="Q283" i="1" s="1"/>
  <c r="Q284" i="1" s="1"/>
  <c r="Q285" i="1" s="1"/>
  <c r="Q286" i="1" s="1"/>
  <c r="Q287" i="1" s="1"/>
  <c r="Q288" i="1" s="1"/>
  <c r="Q289" i="1" s="1"/>
  <c r="Q290" i="1" s="1"/>
  <c r="Q291" i="1" s="1"/>
  <c r="Q292" i="1" s="1"/>
  <c r="Q293" i="1" s="1"/>
  <c r="Q294" i="1" s="1"/>
  <c r="Q295" i="1" s="1"/>
  <c r="Q296" i="1" s="1"/>
  <c r="Q297" i="1" s="1"/>
  <c r="Q298" i="1" s="1"/>
  <c r="Q299" i="1" s="1"/>
  <c r="Q300" i="1" s="1"/>
  <c r="Q301" i="1" s="1"/>
  <c r="Q302" i="1" s="1"/>
  <c r="Q303" i="1" s="1"/>
  <c r="Q304" i="1" s="1"/>
  <c r="Q305" i="1" s="1"/>
  <c r="Q306" i="1" s="1"/>
  <c r="Q307" i="1" s="1"/>
  <c r="Q308" i="1" s="1"/>
  <c r="Q309" i="1" s="1"/>
  <c r="Q310" i="1" s="1"/>
  <c r="Q311" i="1" s="1"/>
  <c r="Q312" i="1" s="1"/>
  <c r="Q313" i="1" s="1"/>
  <c r="Q314" i="1" s="1"/>
  <c r="Q315" i="1" s="1"/>
  <c r="Q316" i="1" s="1"/>
  <c r="Q317" i="1" s="1"/>
  <c r="Q318" i="1" s="1"/>
  <c r="Q319" i="1" s="1"/>
  <c r="Q320" i="1" s="1"/>
  <c r="Q321" i="1" s="1"/>
  <c r="Q322" i="1" s="1"/>
  <c r="Q323" i="1" s="1"/>
  <c r="Q324" i="1" s="1"/>
  <c r="Q325" i="1" s="1"/>
  <c r="Q326" i="1" s="1"/>
  <c r="Q327" i="1" s="1"/>
  <c r="Q328" i="1" s="1"/>
  <c r="Q329" i="1" s="1"/>
  <c r="Q330" i="1" s="1"/>
  <c r="Q331" i="1" s="1"/>
  <c r="I333" i="1"/>
  <c r="H333" i="1"/>
  <c r="G333" i="1"/>
  <c r="F333" i="1"/>
  <c r="E333" i="1"/>
  <c r="D333" i="1"/>
  <c r="N7" i="1"/>
  <c r="N8" i="1"/>
  <c r="N11" i="1"/>
  <c r="N12" i="1"/>
  <c r="N13" i="1"/>
  <c r="N14" i="1"/>
  <c r="N15" i="1"/>
  <c r="N16" i="1"/>
  <c r="N17" i="1"/>
  <c r="N209" i="1"/>
  <c r="N18" i="1"/>
  <c r="N19" i="1"/>
  <c r="N20" i="1"/>
  <c r="N21" i="1"/>
  <c r="N22" i="1"/>
  <c r="N23" i="1"/>
  <c r="N219" i="1"/>
  <c r="N24" i="1"/>
  <c r="N25" i="1"/>
  <c r="N26" i="1"/>
  <c r="N10" i="1"/>
  <c r="N27" i="1"/>
  <c r="N28" i="1"/>
  <c r="N29" i="1"/>
  <c r="N30" i="1"/>
  <c r="N31" i="1"/>
  <c r="N32" i="1"/>
  <c r="N33" i="1"/>
  <c r="N34" i="1"/>
  <c r="N35" i="1"/>
  <c r="N36" i="1"/>
  <c r="N106" i="1"/>
  <c r="N37" i="1"/>
  <c r="N38" i="1"/>
  <c r="N39" i="1"/>
  <c r="N317" i="1"/>
  <c r="N41" i="1"/>
  <c r="N212" i="1"/>
  <c r="N42" i="1"/>
  <c r="N45" i="1"/>
  <c r="N43" i="1"/>
  <c r="N44" i="1"/>
  <c r="N46" i="1"/>
  <c r="N47" i="1"/>
  <c r="N48" i="1"/>
  <c r="N49" i="1"/>
  <c r="N50" i="1"/>
  <c r="N51" i="1"/>
  <c r="N52" i="1"/>
  <c r="N53" i="1"/>
  <c r="N58" i="1"/>
  <c r="N54" i="1"/>
  <c r="N57" i="1"/>
  <c r="N55" i="1"/>
  <c r="N56" i="1"/>
  <c r="N59" i="1"/>
  <c r="N61" i="1"/>
  <c r="N62" i="1"/>
  <c r="N63" i="1"/>
  <c r="N64" i="1"/>
  <c r="N65" i="1"/>
  <c r="N66" i="1"/>
  <c r="N67" i="1"/>
  <c r="N68" i="1"/>
  <c r="N69" i="1"/>
  <c r="N71" i="1"/>
  <c r="N72" i="1"/>
  <c r="N73" i="1"/>
  <c r="N74" i="1"/>
  <c r="N75" i="1"/>
  <c r="N76" i="1"/>
  <c r="N77" i="1"/>
  <c r="N78" i="1"/>
  <c r="N79" i="1"/>
  <c r="N80" i="1"/>
  <c r="N81" i="1"/>
  <c r="N82" i="1"/>
  <c r="N83" i="1"/>
  <c r="N84" i="1"/>
  <c r="N85" i="1"/>
  <c r="N86" i="1"/>
  <c r="N87" i="1"/>
  <c r="N88" i="1"/>
  <c r="N89" i="1"/>
  <c r="N90" i="1"/>
  <c r="N91" i="1"/>
  <c r="N92" i="1"/>
  <c r="N93" i="1"/>
  <c r="N94" i="1"/>
  <c r="N95" i="1"/>
  <c r="N40" i="1"/>
  <c r="N96" i="1"/>
  <c r="N97" i="1"/>
  <c r="N98" i="1"/>
  <c r="N99" i="1"/>
  <c r="N105" i="1"/>
  <c r="N100" i="1"/>
  <c r="N103" i="1"/>
  <c r="N104" i="1"/>
  <c r="N246" i="1"/>
  <c r="N107" i="1"/>
  <c r="N108" i="1"/>
  <c r="N109" i="1"/>
  <c r="N110" i="1"/>
  <c r="N111" i="1"/>
  <c r="N112" i="1"/>
  <c r="N113" i="1"/>
  <c r="N114" i="1"/>
  <c r="N115" i="1"/>
  <c r="N116" i="1"/>
  <c r="N117" i="1"/>
  <c r="N118" i="1"/>
  <c r="N119" i="1"/>
  <c r="N120" i="1"/>
  <c r="N121" i="1"/>
  <c r="N122" i="1"/>
  <c r="N123" i="1"/>
  <c r="N124" i="1"/>
  <c r="N125" i="1"/>
  <c r="N126" i="1"/>
  <c r="N128" i="1"/>
  <c r="N208" i="1"/>
  <c r="N127" i="1"/>
  <c r="N130" i="1"/>
  <c r="N131" i="1"/>
  <c r="N132" i="1"/>
  <c r="N133" i="1"/>
  <c r="N70" i="1"/>
  <c r="N141" i="1"/>
  <c r="N134" i="1"/>
  <c r="N135" i="1"/>
  <c r="N136" i="1"/>
  <c r="N137" i="1"/>
  <c r="N138" i="1"/>
  <c r="N139" i="1"/>
  <c r="N140" i="1"/>
  <c r="N142" i="1"/>
  <c r="N143" i="1"/>
  <c r="N144" i="1"/>
  <c r="N145" i="1"/>
  <c r="N147" i="1"/>
  <c r="N148" i="1"/>
  <c r="N149" i="1"/>
  <c r="N150" i="1"/>
  <c r="N151" i="1"/>
  <c r="N152" i="1"/>
  <c r="N146" i="1"/>
  <c r="N153" i="1"/>
  <c r="N129" i="1"/>
  <c r="N154" i="1"/>
  <c r="N155" i="1"/>
  <c r="N156" i="1"/>
  <c r="N157" i="1"/>
  <c r="N158" i="1"/>
  <c r="N159" i="1"/>
  <c r="N160" i="1"/>
  <c r="N161" i="1"/>
  <c r="N162" i="1"/>
  <c r="N163" i="1"/>
  <c r="N164" i="1"/>
  <c r="N165" i="1"/>
  <c r="N166" i="1"/>
  <c r="N210" i="1"/>
  <c r="N167" i="1"/>
  <c r="N168" i="1"/>
  <c r="N169" i="1"/>
  <c r="N170" i="1"/>
  <c r="N171" i="1"/>
  <c r="N172" i="1"/>
  <c r="N173" i="1"/>
  <c r="N174" i="1"/>
  <c r="N101" i="1"/>
  <c r="N175" i="1"/>
  <c r="N176" i="1"/>
  <c r="N177" i="1"/>
  <c r="N178" i="1"/>
  <c r="N179" i="1"/>
  <c r="N180" i="1"/>
  <c r="N181" i="1"/>
  <c r="N182" i="1"/>
  <c r="N183" i="1"/>
  <c r="N190" i="1"/>
  <c r="N184" i="1"/>
  <c r="N185" i="1"/>
  <c r="N187" i="1"/>
  <c r="N188" i="1"/>
  <c r="N189" i="1"/>
  <c r="N186" i="1"/>
  <c r="N191" i="1"/>
  <c r="N192" i="1"/>
  <c r="N193" i="1"/>
  <c r="N194" i="1"/>
  <c r="N195" i="1"/>
  <c r="N196" i="1"/>
  <c r="N197" i="1"/>
  <c r="N198" i="1"/>
  <c r="N199" i="1"/>
  <c r="N200" i="1"/>
  <c r="N201" i="1"/>
  <c r="N202" i="1"/>
  <c r="N203" i="1"/>
  <c r="N206" i="1"/>
  <c r="N204" i="1"/>
  <c r="N205" i="1"/>
  <c r="N207" i="1"/>
  <c r="N60" i="1"/>
  <c r="N220" i="1"/>
  <c r="N211" i="1"/>
  <c r="N215" i="1"/>
  <c r="N214" i="1"/>
  <c r="N213" i="1"/>
  <c r="N216" i="1"/>
  <c r="N217" i="1"/>
  <c r="N218"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7" i="1"/>
  <c r="N248" i="1"/>
  <c r="N249" i="1"/>
  <c r="N250" i="1"/>
  <c r="N251" i="1"/>
  <c r="N278" i="1"/>
  <c r="N252" i="1"/>
  <c r="N253" i="1"/>
  <c r="N254" i="1"/>
  <c r="N255" i="1"/>
  <c r="N256" i="1"/>
  <c r="N316" i="1"/>
  <c r="N257" i="1"/>
  <c r="N258" i="1"/>
  <c r="N259" i="1"/>
  <c r="N260" i="1"/>
  <c r="N261" i="1"/>
  <c r="N262" i="1"/>
  <c r="N263" i="1"/>
  <c r="N264" i="1"/>
  <c r="N266" i="1"/>
  <c r="N265" i="1"/>
  <c r="N273" i="1"/>
  <c r="N267" i="1"/>
  <c r="N274" i="1"/>
  <c r="N269" i="1"/>
  <c r="N270" i="1"/>
  <c r="N268" i="1"/>
  <c r="N271" i="1"/>
  <c r="N272" i="1"/>
  <c r="N275" i="1"/>
  <c r="N276" i="1"/>
  <c r="N277" i="1"/>
  <c r="N279" i="1"/>
  <c r="N280" i="1"/>
  <c r="N281" i="1"/>
  <c r="N282" i="1"/>
  <c r="N313" i="1"/>
  <c r="N283" i="1"/>
  <c r="N284" i="1"/>
  <c r="N285" i="1"/>
  <c r="N286" i="1"/>
  <c r="N287" i="1"/>
  <c r="N288" i="1"/>
  <c r="N289" i="1"/>
  <c r="N290" i="1"/>
  <c r="N291" i="1"/>
  <c r="N292" i="1"/>
  <c r="N293" i="1"/>
  <c r="N294" i="1"/>
  <c r="N295" i="1"/>
  <c r="N296" i="1"/>
  <c r="N297" i="1"/>
  <c r="N298" i="1"/>
  <c r="N299" i="1"/>
  <c r="N300" i="1"/>
  <c r="N102" i="1"/>
  <c r="N301" i="1"/>
  <c r="N302" i="1"/>
  <c r="N303" i="1"/>
  <c r="N304" i="1"/>
  <c r="N305" i="1"/>
  <c r="N306" i="1"/>
  <c r="N307" i="1"/>
  <c r="N308" i="1"/>
  <c r="N309" i="1"/>
  <c r="N310" i="1"/>
  <c r="N311" i="1"/>
  <c r="N312" i="1"/>
  <c r="N314" i="1"/>
  <c r="N315" i="1"/>
  <c r="N324" i="1"/>
  <c r="N318" i="1"/>
  <c r="N319" i="1"/>
  <c r="N320" i="1"/>
  <c r="N321" i="1"/>
  <c r="N322" i="1"/>
  <c r="N323" i="1"/>
  <c r="N325" i="1"/>
  <c r="N326" i="1"/>
  <c r="N327" i="1"/>
  <c r="N328" i="1"/>
  <c r="N329" i="1"/>
  <c r="N330" i="1"/>
  <c r="N331" i="1"/>
  <c r="N9" i="1"/>
  <c r="O11" i="1"/>
  <c r="AC12" i="1"/>
  <c r="AD12" i="1" s="1"/>
  <c r="AE12" i="1" s="1"/>
  <c r="L13" i="1"/>
  <c r="AC14" i="1"/>
  <c r="AD14" i="1" s="1"/>
  <c r="AE14" i="1" s="1"/>
  <c r="O17" i="1"/>
  <c r="O18" i="1"/>
  <c r="L20" i="1"/>
  <c r="O23" i="1"/>
  <c r="L219" i="1"/>
  <c r="O25" i="1"/>
  <c r="O26" i="1"/>
  <c r="O10" i="1"/>
  <c r="L29" i="1"/>
  <c r="O32" i="1"/>
  <c r="L34" i="1"/>
  <c r="O36" i="1"/>
  <c r="O106" i="1"/>
  <c r="O37" i="1"/>
  <c r="O39" i="1"/>
  <c r="L317" i="1"/>
  <c r="O41" i="1"/>
  <c r="O45" i="1"/>
  <c r="O43" i="1"/>
  <c r="O46" i="1"/>
  <c r="L47" i="1"/>
  <c r="AC49" i="1"/>
  <c r="AD49" i="1" s="1"/>
  <c r="AE49" i="1" s="1"/>
  <c r="O50" i="1"/>
  <c r="O51" i="1"/>
  <c r="L52" i="1"/>
  <c r="O58" i="1"/>
  <c r="O56" i="1"/>
  <c r="L59" i="1"/>
  <c r="O61" i="1"/>
  <c r="O63" i="1"/>
  <c r="L65" i="1"/>
  <c r="O67" i="1"/>
  <c r="L68" i="1"/>
  <c r="O69" i="1"/>
  <c r="O72" i="1"/>
  <c r="L73" i="1"/>
  <c r="O76" i="1"/>
  <c r="O77" i="1"/>
  <c r="L78" i="1"/>
  <c r="O80" i="1"/>
  <c r="L81" i="1"/>
  <c r="L82" i="1"/>
  <c r="O84" i="1"/>
  <c r="O85" i="1"/>
  <c r="O86" i="1"/>
  <c r="O88" i="1"/>
  <c r="L89" i="1"/>
  <c r="O90" i="1"/>
  <c r="O92" i="1"/>
  <c r="O93" i="1"/>
  <c r="O94" i="1"/>
  <c r="O40" i="1"/>
  <c r="O96" i="1"/>
  <c r="O97" i="1"/>
  <c r="O99" i="1"/>
  <c r="O105" i="1"/>
  <c r="L246" i="1"/>
  <c r="O107" i="1"/>
  <c r="O109" i="1"/>
  <c r="AC110" i="1"/>
  <c r="AD110" i="1" s="1"/>
  <c r="AE110" i="1" s="1"/>
  <c r="O111" i="1"/>
  <c r="O114" i="1"/>
  <c r="L115" i="1"/>
  <c r="O117" i="1"/>
  <c r="AC118" i="1"/>
  <c r="AD118" i="1" s="1"/>
  <c r="AE118" i="1" s="1"/>
  <c r="O119" i="1"/>
  <c r="AC120" i="1"/>
  <c r="AD120" i="1" s="1"/>
  <c r="AE120" i="1" s="1"/>
  <c r="O121" i="1"/>
  <c r="L122" i="1"/>
  <c r="O123" i="1"/>
  <c r="O125" i="1"/>
  <c r="L128" i="1"/>
  <c r="O127" i="1"/>
  <c r="L130" i="1"/>
  <c r="O131" i="1"/>
  <c r="O141" i="1"/>
  <c r="AC136" i="1"/>
  <c r="AD136" i="1" s="1"/>
  <c r="AE136" i="1" s="1"/>
  <c r="O137" i="1"/>
  <c r="O139" i="1"/>
  <c r="AC140" i="1"/>
  <c r="AD140" i="1" s="1"/>
  <c r="AE140" i="1" s="1"/>
  <c r="O142" i="1"/>
  <c r="O144" i="1"/>
  <c r="L145" i="1"/>
  <c r="O147" i="1"/>
  <c r="AC148" i="1"/>
  <c r="AD148" i="1"/>
  <c r="AE148" i="1" s="1"/>
  <c r="O149" i="1"/>
  <c r="L151" i="1"/>
  <c r="O146" i="1"/>
  <c r="L153" i="1"/>
  <c r="L129" i="1"/>
  <c r="O155" i="1"/>
  <c r="O157" i="1"/>
  <c r="O159" i="1"/>
  <c r="O160" i="1"/>
  <c r="O161" i="1"/>
  <c r="O163" i="1"/>
  <c r="L165" i="1"/>
  <c r="AC166" i="1"/>
  <c r="AD166" i="1" s="1"/>
  <c r="AE166" i="1" s="1"/>
  <c r="O210" i="1"/>
  <c r="L167" i="1"/>
  <c r="O168" i="1"/>
  <c r="O170" i="1"/>
  <c r="O174" i="1"/>
  <c r="O101" i="1"/>
  <c r="O175" i="1"/>
  <c r="O177" i="1"/>
  <c r="AC180" i="1"/>
  <c r="AD180" i="1" s="1"/>
  <c r="AE180" i="1" s="1"/>
  <c r="L182" i="1"/>
  <c r="L183" i="1"/>
  <c r="O184" i="1"/>
  <c r="O186" i="1"/>
  <c r="L191" i="1"/>
  <c r="O193" i="1"/>
  <c r="L195" i="1"/>
  <c r="AC196" i="1"/>
  <c r="AD196" i="1" s="1"/>
  <c r="AE196" i="1" s="1"/>
  <c r="L198" i="1"/>
  <c r="O199" i="1"/>
  <c r="O201" i="1"/>
  <c r="O202" i="1"/>
  <c r="L203" i="1"/>
  <c r="O204" i="1"/>
  <c r="L205" i="1"/>
  <c r="L207" i="1"/>
  <c r="O220" i="1"/>
  <c r="O211" i="1"/>
  <c r="O215" i="1"/>
  <c r="O213" i="1"/>
  <c r="L216" i="1"/>
  <c r="O217" i="1"/>
  <c r="O221" i="1"/>
  <c r="O222" i="1"/>
  <c r="O223" i="1"/>
  <c r="O225" i="1"/>
  <c r="O226" i="1"/>
  <c r="L227" i="1"/>
  <c r="O229" i="1"/>
  <c r="L230" i="1"/>
  <c r="O231" i="1"/>
  <c r="AC232" i="1"/>
  <c r="AD232" i="1" s="1"/>
  <c r="AE232" i="1" s="1"/>
  <c r="O233" i="1"/>
  <c r="L234" i="1"/>
  <c r="O237" i="1"/>
  <c r="O238" i="1"/>
  <c r="O239" i="1"/>
  <c r="O241" i="1"/>
  <c r="O242" i="1"/>
  <c r="O243" i="1"/>
  <c r="O245" i="1"/>
  <c r="O248" i="1"/>
  <c r="O250" i="1"/>
  <c r="L251" i="1"/>
  <c r="O278" i="1"/>
  <c r="O253" i="1"/>
  <c r="O254" i="1"/>
  <c r="O316" i="1"/>
  <c r="O257" i="1"/>
  <c r="L258" i="1"/>
  <c r="O260" i="1"/>
  <c r="O262" i="1"/>
  <c r="O264" i="1"/>
  <c r="L266" i="1"/>
  <c r="O265" i="1"/>
  <c r="O267" i="1"/>
  <c r="L274" i="1"/>
  <c r="L270" i="1"/>
  <c r="O268" i="1"/>
  <c r="L271" i="1"/>
  <c r="L272" i="1"/>
  <c r="O275" i="1"/>
  <c r="O280" i="1"/>
  <c r="O281" i="1"/>
  <c r="L313" i="1"/>
  <c r="O283" i="1"/>
  <c r="O284" i="1"/>
  <c r="O285" i="1"/>
  <c r="O286" i="1"/>
  <c r="O287" i="1"/>
  <c r="O288" i="1"/>
  <c r="O290" i="1"/>
  <c r="O291" i="1"/>
  <c r="O292" i="1"/>
  <c r="O293" i="1"/>
  <c r="L294" i="1"/>
  <c r="O295" i="1"/>
  <c r="O296" i="1"/>
  <c r="O299" i="1"/>
  <c r="O300" i="1"/>
  <c r="O102" i="1"/>
  <c r="O301" i="1"/>
  <c r="O302" i="1"/>
  <c r="O303" i="1"/>
  <c r="O304" i="1"/>
  <c r="O305" i="1"/>
  <c r="O306" i="1"/>
  <c r="O308" i="1"/>
  <c r="O310" i="1"/>
  <c r="O315" i="1"/>
  <c r="O324" i="1"/>
  <c r="O318" i="1"/>
  <c r="O319" i="1"/>
  <c r="O320" i="1"/>
  <c r="O321" i="1"/>
  <c r="O322" i="1"/>
  <c r="O325" i="1"/>
  <c r="O328" i="1"/>
  <c r="O329" i="1"/>
  <c r="O330" i="1"/>
  <c r="O331" i="1"/>
  <c r="AC9" i="1"/>
  <c r="AD9" i="1" s="1"/>
  <c r="AE9" i="1" s="1"/>
  <c r="O22" i="1"/>
  <c r="O133" i="1"/>
  <c r="O276" i="1"/>
  <c r="O13" i="1"/>
  <c r="O42" i="1"/>
  <c r="O52" i="1"/>
  <c r="O59" i="1"/>
  <c r="O104" i="1"/>
  <c r="O110" i="1"/>
  <c r="O113" i="1"/>
  <c r="O126" i="1"/>
  <c r="O128" i="1"/>
  <c r="O135" i="1"/>
  <c r="O181" i="1"/>
  <c r="O182" i="1"/>
  <c r="O189" i="1"/>
  <c r="O197" i="1"/>
  <c r="O258" i="1"/>
  <c r="O271" i="1"/>
  <c r="O289" i="1"/>
  <c r="O311" i="1"/>
  <c r="AC22" i="1"/>
  <c r="AD22" i="1"/>
  <c r="AE22" i="1" s="1"/>
  <c r="AC25" i="1"/>
  <c r="AD25" i="1" s="1"/>
  <c r="AE25" i="1" s="1"/>
  <c r="AC36" i="1"/>
  <c r="AD36" i="1" s="1"/>
  <c r="AE36" i="1" s="1"/>
  <c r="AC46" i="1"/>
  <c r="AD46" i="1" s="1"/>
  <c r="AE46" i="1" s="1"/>
  <c r="AC68" i="1"/>
  <c r="AD68" i="1" s="1"/>
  <c r="AE68" i="1" s="1"/>
  <c r="AC76" i="1"/>
  <c r="AD76" i="1" s="1"/>
  <c r="AE76" i="1" s="1"/>
  <c r="AC92" i="1"/>
  <c r="AD92" i="1" s="1"/>
  <c r="AE92" i="1" s="1"/>
  <c r="AC105" i="1"/>
  <c r="AD105" i="1" s="1"/>
  <c r="AE105" i="1" s="1"/>
  <c r="AC121" i="1"/>
  <c r="AD121" i="1" s="1"/>
  <c r="AE121" i="1" s="1"/>
  <c r="AC144" i="1"/>
  <c r="AD144" i="1" s="1"/>
  <c r="AE144" i="1" s="1"/>
  <c r="AC155" i="1"/>
  <c r="AD155" i="1" s="1"/>
  <c r="AE155" i="1" s="1"/>
  <c r="AC163" i="1"/>
  <c r="AD163" i="1" s="1"/>
  <c r="AE163" i="1" s="1"/>
  <c r="AC184" i="1"/>
  <c r="AD184" i="1" s="1"/>
  <c r="AE184" i="1" s="1"/>
  <c r="AC197" i="1"/>
  <c r="AD197" i="1" s="1"/>
  <c r="AE197" i="1" s="1"/>
  <c r="AC204" i="1"/>
  <c r="AD204" i="1" s="1"/>
  <c r="AE204" i="1" s="1"/>
  <c r="AC220" i="1"/>
  <c r="AD220" i="1" s="1"/>
  <c r="AE220" i="1" s="1"/>
  <c r="AC216" i="1"/>
  <c r="AD216" i="1" s="1"/>
  <c r="AE216" i="1" s="1"/>
  <c r="AC264" i="1"/>
  <c r="AD264" i="1" s="1"/>
  <c r="AE264" i="1" s="1"/>
  <c r="AC267" i="1"/>
  <c r="AD267" i="1" s="1"/>
  <c r="AE267" i="1" s="1"/>
  <c r="AC268" i="1"/>
  <c r="AD268" i="1" s="1"/>
  <c r="AE268" i="1" s="1"/>
  <c r="AC284" i="1"/>
  <c r="AD284" i="1" s="1"/>
  <c r="AE284" i="1" s="1"/>
  <c r="AC292" i="1"/>
  <c r="AD292" i="1" s="1"/>
  <c r="AE292" i="1" s="1"/>
  <c r="AC296" i="1"/>
  <c r="AD296" i="1" s="1"/>
  <c r="AE296" i="1" s="1"/>
  <c r="AC300" i="1"/>
  <c r="AD300" i="1" s="1"/>
  <c r="AE300" i="1" s="1"/>
  <c r="L11" i="1"/>
  <c r="L15" i="1"/>
  <c r="L18" i="1"/>
  <c r="L22" i="1"/>
  <c r="L25" i="1"/>
  <c r="L28" i="1"/>
  <c r="L32" i="1"/>
  <c r="L36" i="1"/>
  <c r="L37" i="1"/>
  <c r="L39" i="1"/>
  <c r="L42" i="1"/>
  <c r="L45" i="1"/>
  <c r="L43" i="1"/>
  <c r="L46" i="1"/>
  <c r="L50" i="1"/>
  <c r="L58" i="1"/>
  <c r="L56" i="1"/>
  <c r="L63" i="1"/>
  <c r="L67" i="1"/>
  <c r="L72" i="1"/>
  <c r="L76" i="1"/>
  <c r="L80" i="1"/>
  <c r="L84" i="1"/>
  <c r="L85" i="1"/>
  <c r="L88" i="1"/>
  <c r="L92" i="1"/>
  <c r="L94" i="1"/>
  <c r="L40" i="1"/>
  <c r="L96" i="1"/>
  <c r="L99" i="1"/>
  <c r="L104" i="1"/>
  <c r="L109" i="1"/>
  <c r="L113" i="1"/>
  <c r="L117" i="1"/>
  <c r="L121" i="1"/>
  <c r="L125" i="1"/>
  <c r="L127" i="1"/>
  <c r="L133" i="1"/>
  <c r="L135" i="1"/>
  <c r="L139" i="1"/>
  <c r="L142" i="1"/>
  <c r="L144" i="1"/>
  <c r="L149" i="1"/>
  <c r="L150" i="1"/>
  <c r="L146" i="1"/>
  <c r="L155" i="1"/>
  <c r="L159" i="1"/>
  <c r="L163" i="1"/>
  <c r="L210" i="1"/>
  <c r="L170" i="1"/>
  <c r="L171" i="1"/>
  <c r="L174" i="1"/>
  <c r="L177" i="1"/>
  <c r="L181" i="1"/>
  <c r="L184" i="1"/>
  <c r="L189" i="1"/>
  <c r="L193" i="1"/>
  <c r="L197" i="1"/>
  <c r="L201" i="1"/>
  <c r="L204" i="1"/>
  <c r="L220" i="1"/>
  <c r="L213" i="1"/>
  <c r="L221" i="1"/>
  <c r="L223" i="1"/>
  <c r="L225" i="1"/>
  <c r="L229" i="1"/>
  <c r="L231" i="1"/>
  <c r="L233" i="1"/>
  <c r="L237" i="1"/>
  <c r="L238" i="1"/>
  <c r="L239" i="1"/>
  <c r="L241" i="1"/>
  <c r="L245" i="1"/>
  <c r="L250" i="1"/>
  <c r="L253" i="1"/>
  <c r="L316" i="1"/>
  <c r="L260" i="1"/>
  <c r="L261" i="1"/>
  <c r="L264" i="1"/>
  <c r="L267" i="1"/>
  <c r="L268" i="1"/>
  <c r="L276" i="1"/>
  <c r="L281" i="1"/>
  <c r="L284" i="1"/>
  <c r="L288" i="1"/>
  <c r="L292" i="1"/>
  <c r="L293" i="1"/>
  <c r="L296" i="1"/>
  <c r="L300" i="1"/>
  <c r="L303" i="1"/>
  <c r="L311" i="1"/>
  <c r="L324" i="1"/>
  <c r="L321" i="1"/>
  <c r="L330" i="1"/>
  <c r="L248" i="1"/>
  <c r="L111" i="1"/>
  <c r="L17" i="1"/>
  <c r="O78" i="1"/>
  <c r="L305" i="1"/>
  <c r="L226" i="1"/>
  <c r="L119" i="1"/>
  <c r="L86" i="1"/>
  <c r="L33" i="1"/>
  <c r="L23" i="1"/>
  <c r="O313" i="1"/>
  <c r="O191" i="1"/>
  <c r="O178" i="1"/>
  <c r="O65" i="1"/>
  <c r="O34" i="1"/>
  <c r="L97" i="1"/>
  <c r="O234" i="1"/>
  <c r="L157" i="1"/>
  <c r="O207" i="1"/>
  <c r="O165" i="1"/>
  <c r="L262" i="1"/>
  <c r="L215" i="1"/>
  <c r="L199" i="1"/>
  <c r="L141" i="1"/>
  <c r="AC251" i="1"/>
  <c r="AD251" i="1" s="1"/>
  <c r="AE251" i="1" s="1"/>
  <c r="O203" i="1"/>
  <c r="O129" i="1"/>
  <c r="O115" i="1"/>
  <c r="O309" i="1"/>
  <c r="O298" i="1"/>
  <c r="L298" i="1"/>
  <c r="O235" i="1"/>
  <c r="L235" i="1"/>
  <c r="O187" i="1"/>
  <c r="L187" i="1"/>
  <c r="O179" i="1"/>
  <c r="L179" i="1"/>
  <c r="L172" i="1"/>
  <c r="O172" i="1"/>
  <c r="L9" i="1"/>
  <c r="O323" i="1"/>
  <c r="O314" i="1"/>
  <c r="O294" i="1"/>
  <c r="O279" i="1"/>
  <c r="L269" i="1"/>
  <c r="O269" i="1"/>
  <c r="L255" i="1"/>
  <c r="O255" i="1"/>
  <c r="O100" i="1"/>
  <c r="L100" i="1"/>
  <c r="L74" i="1"/>
  <c r="O74" i="1"/>
  <c r="O57" i="1"/>
  <c r="L57" i="1"/>
  <c r="L48" i="1"/>
  <c r="O48" i="1"/>
  <c r="L30" i="1"/>
  <c r="O30" i="1"/>
  <c r="L328" i="1"/>
  <c r="L314" i="1"/>
  <c r="L278" i="1"/>
  <c r="L243" i="1"/>
  <c r="L217" i="1"/>
  <c r="L175" i="1"/>
  <c r="L168" i="1"/>
  <c r="L161" i="1"/>
  <c r="L147" i="1"/>
  <c r="L137" i="1"/>
  <c r="L131" i="1"/>
  <c r="L123" i="1"/>
  <c r="L107" i="1"/>
  <c r="L90" i="1"/>
  <c r="L61" i="1"/>
  <c r="O272" i="1"/>
  <c r="O227" i="1"/>
  <c r="O183" i="1"/>
  <c r="O151" i="1"/>
  <c r="O219" i="1"/>
  <c r="L323" i="1"/>
  <c r="L290" i="1"/>
  <c r="L279" i="1"/>
  <c r="L265" i="1"/>
  <c r="L69" i="1"/>
  <c r="L41" i="1"/>
  <c r="L10" i="1"/>
  <c r="O195" i="1"/>
  <c r="O82" i="1"/>
  <c r="O20" i="1"/>
  <c r="L322" i="1"/>
  <c r="L211" i="1"/>
  <c r="L160" i="1"/>
  <c r="L110" i="1"/>
  <c r="O274" i="1"/>
  <c r="O230" i="1"/>
  <c r="O171" i="1"/>
  <c r="O47" i="1"/>
  <c r="O16" i="1"/>
  <c r="L326" i="1"/>
  <c r="O326" i="1"/>
  <c r="AC307" i="1"/>
  <c r="AD307" i="1" s="1"/>
  <c r="AE307" i="1" s="1"/>
  <c r="O307" i="1"/>
  <c r="O28" i="1"/>
  <c r="AC28" i="1"/>
  <c r="AD28" i="1"/>
  <c r="AE28" i="1" s="1"/>
  <c r="O15" i="1"/>
  <c r="AC15" i="1"/>
  <c r="AD15" i="1" s="1"/>
  <c r="AE15" i="1" s="1"/>
  <c r="O297" i="1"/>
  <c r="L297" i="1"/>
  <c r="AC282" i="1"/>
  <c r="AD282" i="1" s="1"/>
  <c r="AE282" i="1" s="1"/>
  <c r="L282" i="1"/>
  <c r="O156" i="1"/>
  <c r="AC156" i="1"/>
  <c r="AD156" i="1" s="1"/>
  <c r="AE156" i="1" s="1"/>
  <c r="O54" i="1"/>
  <c r="L54" i="1"/>
  <c r="L304" i="1"/>
  <c r="L285" i="1"/>
  <c r="L254" i="1"/>
  <c r="L126" i="1"/>
  <c r="L114" i="1"/>
  <c r="L105" i="1"/>
  <c r="O277" i="1"/>
  <c r="O261" i="1"/>
  <c r="O251" i="1"/>
  <c r="O247" i="1"/>
  <c r="O205" i="1"/>
  <c r="O194" i="1"/>
  <c r="O185" i="1"/>
  <c r="O140" i="1"/>
  <c r="O130" i="1"/>
  <c r="O81" i="1"/>
  <c r="O64" i="1"/>
  <c r="O19" i="1"/>
  <c r="L327" i="1"/>
  <c r="L318" i="1"/>
  <c r="L309" i="1"/>
  <c r="L277" i="1"/>
  <c r="L247" i="1"/>
  <c r="L202" i="1"/>
  <c r="L186" i="1"/>
  <c r="L178" i="1"/>
  <c r="L140" i="1"/>
  <c r="L118" i="1"/>
  <c r="L77" i="1"/>
  <c r="L64" i="1"/>
  <c r="L51" i="1"/>
  <c r="L16" i="1"/>
  <c r="AC328" i="1"/>
  <c r="AD328" i="1" s="1"/>
  <c r="AE328" i="1" s="1"/>
  <c r="AC145" i="1"/>
  <c r="AD145" i="1" s="1"/>
  <c r="AE145" i="1" s="1"/>
  <c r="AC54" i="1"/>
  <c r="AD54" i="1" s="1"/>
  <c r="AE54" i="1" s="1"/>
  <c r="O327" i="1"/>
  <c r="O282" i="1"/>
  <c r="O266" i="1"/>
  <c r="O198" i="1"/>
  <c r="O145" i="1"/>
  <c r="O89" i="1"/>
  <c r="O73" i="1"/>
  <c r="O68" i="1"/>
  <c r="O317" i="1"/>
  <c r="O29" i="1"/>
  <c r="O312" i="1"/>
  <c r="L312" i="1"/>
  <c r="O136" i="1"/>
  <c r="L136" i="1"/>
  <c r="O70" i="1"/>
  <c r="L26" i="1"/>
  <c r="O12" i="1"/>
  <c r="L12" i="1"/>
  <c r="L242" i="1"/>
  <c r="L185" i="1"/>
  <c r="L101" i="1"/>
  <c r="L164" i="1"/>
  <c r="L106" i="1"/>
  <c r="L331" i="1"/>
  <c r="L308" i="1"/>
  <c r="L102" i="1"/>
  <c r="L289" i="1"/>
  <c r="L257" i="1"/>
  <c r="L222" i="1"/>
  <c r="L194" i="1"/>
  <c r="L156" i="1"/>
  <c r="L70" i="1"/>
  <c r="L93" i="1"/>
  <c r="L19" i="1"/>
  <c r="AC308" i="1"/>
  <c r="AD308" i="1" s="1"/>
  <c r="AE308" i="1" s="1"/>
  <c r="AC102" i="1"/>
  <c r="AD102" i="1" s="1"/>
  <c r="AE102" i="1" s="1"/>
  <c r="AC153" i="1"/>
  <c r="AD153" i="1" s="1"/>
  <c r="AE153" i="1" s="1"/>
  <c r="O216" i="1"/>
  <c r="O167" i="1"/>
  <c r="O164" i="1"/>
  <c r="O153" i="1"/>
  <c r="O150" i="1"/>
  <c r="O122" i="1"/>
  <c r="O118" i="1"/>
  <c r="O246" i="1"/>
  <c r="O33" i="1"/>
  <c r="AC319" i="1"/>
  <c r="AD319" i="1" s="1"/>
  <c r="AE319" i="1" s="1"/>
  <c r="L319" i="1"/>
  <c r="L301" i="1"/>
  <c r="L286" i="1"/>
  <c r="L307" i="1"/>
  <c r="O263" i="1"/>
  <c r="L263" i="1"/>
  <c r="O252" i="1"/>
  <c r="L252" i="1"/>
  <c r="O240" i="1"/>
  <c r="L240" i="1"/>
  <c r="O228" i="1"/>
  <c r="L228" i="1"/>
  <c r="O214" i="1"/>
  <c r="L214" i="1"/>
  <c r="O200" i="1"/>
  <c r="L200" i="1"/>
  <c r="O188" i="1"/>
  <c r="AC188" i="1"/>
  <c r="AD188" i="1" s="1"/>
  <c r="AE188" i="1" s="1"/>
  <c r="L188" i="1"/>
  <c r="O176" i="1"/>
  <c r="L176" i="1"/>
  <c r="O154" i="1"/>
  <c r="L154" i="1"/>
  <c r="L329" i="1"/>
  <c r="L320" i="1"/>
  <c r="L310" i="1"/>
  <c r="L302" i="1"/>
  <c r="L295" i="1"/>
  <c r="L287" i="1"/>
  <c r="L280" i="1"/>
  <c r="AC299" i="1"/>
  <c r="AD299" i="1"/>
  <c r="AE299" i="1" s="1"/>
  <c r="O273" i="1"/>
  <c r="L273" i="1"/>
  <c r="O256" i="1"/>
  <c r="L256" i="1"/>
  <c r="O244" i="1"/>
  <c r="L244" i="1"/>
  <c r="O232" i="1"/>
  <c r="L232" i="1"/>
  <c r="O218" i="1"/>
  <c r="L218" i="1"/>
  <c r="O206" i="1"/>
  <c r="L206" i="1"/>
  <c r="O192" i="1"/>
  <c r="L192" i="1"/>
  <c r="O190" i="1"/>
  <c r="L190" i="1"/>
  <c r="O173" i="1"/>
  <c r="L173" i="1"/>
  <c r="O152" i="1"/>
  <c r="L152" i="1"/>
  <c r="L325" i="1"/>
  <c r="L315" i="1"/>
  <c r="L306" i="1"/>
  <c r="L299" i="1"/>
  <c r="L291" i="1"/>
  <c r="L283" i="1"/>
  <c r="L275" i="1"/>
  <c r="AC291" i="1"/>
  <c r="AD291" i="1" s="1"/>
  <c r="AE291" i="1" s="1"/>
  <c r="AC228" i="1"/>
  <c r="AD228" i="1" s="1"/>
  <c r="AE228" i="1" s="1"/>
  <c r="AC192" i="1"/>
  <c r="AD192" i="1" s="1"/>
  <c r="AE192" i="1" s="1"/>
  <c r="O9" i="1"/>
  <c r="O7" i="1"/>
  <c r="L7" i="1"/>
  <c r="O270" i="1"/>
  <c r="O259" i="1"/>
  <c r="L259" i="1"/>
  <c r="O249" i="1"/>
  <c r="L249" i="1"/>
  <c r="O236" i="1"/>
  <c r="L236" i="1"/>
  <c r="O224" i="1"/>
  <c r="AC224" i="1"/>
  <c r="AD224" i="1" s="1"/>
  <c r="AE224" i="1" s="1"/>
  <c r="L224" i="1"/>
  <c r="O60" i="1"/>
  <c r="L60" i="1"/>
  <c r="O196" i="1"/>
  <c r="L196" i="1"/>
  <c r="O180" i="1"/>
  <c r="L180" i="1"/>
  <c r="O169" i="1"/>
  <c r="L169" i="1"/>
  <c r="O166" i="1"/>
  <c r="L166" i="1"/>
  <c r="O162" i="1"/>
  <c r="L162" i="1"/>
  <c r="O158" i="1"/>
  <c r="AC158" i="1"/>
  <c r="AD158" i="1" s="1"/>
  <c r="AE158" i="1" s="1"/>
  <c r="L158" i="1"/>
  <c r="O148" i="1"/>
  <c r="L148" i="1"/>
  <c r="O143" i="1"/>
  <c r="AC143" i="1"/>
  <c r="AD143" i="1" s="1"/>
  <c r="AE143" i="1" s="1"/>
  <c r="L143" i="1"/>
  <c r="O138" i="1"/>
  <c r="L138" i="1"/>
  <c r="O134" i="1"/>
  <c r="L134" i="1"/>
  <c r="O132" i="1"/>
  <c r="L132" i="1"/>
  <c r="O208" i="1"/>
  <c r="AE208" i="1"/>
  <c r="L208" i="1"/>
  <c r="O124" i="1"/>
  <c r="L124" i="1"/>
  <c r="O120" i="1"/>
  <c r="L120" i="1"/>
  <c r="O116" i="1"/>
  <c r="L116" i="1"/>
  <c r="O112" i="1"/>
  <c r="L112" i="1"/>
  <c r="O108" i="1"/>
  <c r="L108" i="1"/>
  <c r="O103" i="1"/>
  <c r="L103" i="1"/>
  <c r="O98" i="1"/>
  <c r="L98" i="1"/>
  <c r="O95" i="1"/>
  <c r="L95" i="1"/>
  <c r="O91" i="1"/>
  <c r="L91" i="1"/>
  <c r="O87" i="1"/>
  <c r="L87" i="1"/>
  <c r="O83" i="1"/>
  <c r="L83" i="1"/>
  <c r="O79" i="1"/>
  <c r="L79" i="1"/>
  <c r="O75" i="1"/>
  <c r="L75" i="1"/>
  <c r="O71" i="1"/>
  <c r="L71" i="1"/>
  <c r="O66" i="1"/>
  <c r="L66" i="1"/>
  <c r="O62" i="1"/>
  <c r="AC62" i="1"/>
  <c r="AD62" i="1" s="1"/>
  <c r="AE62" i="1" s="1"/>
  <c r="L62" i="1"/>
  <c r="O55" i="1"/>
  <c r="AC55" i="1"/>
  <c r="AD55" i="1" s="1"/>
  <c r="AE55" i="1" s="1"/>
  <c r="L55" i="1"/>
  <c r="O53" i="1"/>
  <c r="L53" i="1"/>
  <c r="O49" i="1"/>
  <c r="L49" i="1"/>
  <c r="O44" i="1"/>
  <c r="AC44" i="1"/>
  <c r="AD44" i="1" s="1"/>
  <c r="AE44" i="1" s="1"/>
  <c r="L44" i="1"/>
  <c r="O212" i="1"/>
  <c r="L212" i="1"/>
  <c r="O38" i="1"/>
  <c r="L38" i="1"/>
  <c r="O35" i="1"/>
  <c r="L35" i="1"/>
  <c r="O31" i="1"/>
  <c r="AC31" i="1"/>
  <c r="AD31" i="1" s="1"/>
  <c r="AE31" i="1" s="1"/>
  <c r="L31" i="1"/>
  <c r="O27" i="1"/>
  <c r="L27" i="1"/>
  <c r="O24" i="1"/>
  <c r="L24" i="1"/>
  <c r="O21" i="1"/>
  <c r="L21" i="1"/>
  <c r="O209" i="1"/>
  <c r="L209" i="1"/>
  <c r="O14" i="1"/>
  <c r="L14" i="1"/>
  <c r="O8" i="1"/>
  <c r="L8" i="1"/>
  <c r="AC235" i="1"/>
  <c r="AD235" i="1" s="1"/>
  <c r="AE235" i="1" s="1"/>
  <c r="AC207" i="1"/>
  <c r="AD207" i="1" s="1"/>
  <c r="AE207" i="1" s="1"/>
  <c r="AC195" i="1"/>
  <c r="AD195" i="1" s="1"/>
  <c r="AE195" i="1" s="1"/>
  <c r="AC78" i="1"/>
  <c r="AD78" i="1" s="1"/>
  <c r="AE78" i="1" s="1"/>
  <c r="AC52" i="1"/>
  <c r="AD52" i="1" s="1"/>
  <c r="AE52" i="1" s="1"/>
  <c r="AC41" i="1"/>
  <c r="AD41" i="1" s="1"/>
  <c r="AE41" i="1" s="1"/>
  <c r="AC30" i="1"/>
  <c r="AD30" i="1" s="1"/>
  <c r="AE30" i="1" s="1"/>
  <c r="AC239" i="1"/>
  <c r="AD239" i="1" s="1"/>
  <c r="AE239" i="1" s="1"/>
  <c r="AC94" i="1"/>
  <c r="AD94" i="1" s="1"/>
  <c r="AE94" i="1" s="1"/>
  <c r="AC243" i="1"/>
  <c r="AD243" i="1" s="1"/>
  <c r="AE243" i="1" s="1"/>
  <c r="AC217" i="1"/>
  <c r="AD217" i="1" s="1"/>
  <c r="AE217" i="1" s="1"/>
  <c r="AC168" i="1"/>
  <c r="AD168" i="1" s="1"/>
  <c r="AE168" i="1" s="1"/>
  <c r="AC97" i="1"/>
  <c r="AD97" i="1" s="1"/>
  <c r="AE97" i="1" s="1"/>
  <c r="AC86" i="1"/>
  <c r="AD86" i="1" s="1"/>
  <c r="AE86" i="1" s="1"/>
  <c r="AC17" i="1"/>
  <c r="AD17" i="1" s="1"/>
  <c r="AE17" i="1" s="1"/>
  <c r="AC293" i="1"/>
  <c r="AD293" i="1" s="1"/>
  <c r="AE293" i="1" s="1"/>
  <c r="AC205" i="1"/>
  <c r="AD205" i="1" s="1"/>
  <c r="AE205" i="1" s="1"/>
  <c r="AC149" i="1"/>
  <c r="AD149" i="1" s="1"/>
  <c r="AE149" i="1" s="1"/>
  <c r="AC93" i="1"/>
  <c r="AD93" i="1" s="1"/>
  <c r="AE93" i="1" s="1"/>
  <c r="AC301" i="1"/>
  <c r="AD301" i="1" s="1"/>
  <c r="AE301" i="1" s="1"/>
  <c r="AC45" i="1"/>
  <c r="AD45" i="1" s="1"/>
  <c r="AE45" i="1" s="1"/>
  <c r="AC317" i="1"/>
  <c r="AD317" i="1" s="1"/>
  <c r="AE317" i="1" s="1"/>
  <c r="AC77" i="1"/>
  <c r="AD77" i="1" s="1"/>
  <c r="AE77" i="1" s="1"/>
  <c r="AC253" i="1"/>
  <c r="AD253" i="1" s="1"/>
  <c r="AE253" i="1" s="1"/>
  <c r="AC53" i="1"/>
  <c r="AD53" i="1" s="1"/>
  <c r="AE53" i="1" s="1"/>
  <c r="AC309" i="1"/>
  <c r="AD309" i="1" s="1"/>
  <c r="AE309" i="1" s="1"/>
  <c r="AC133" i="1"/>
  <c r="AD133" i="1" s="1"/>
  <c r="AE133" i="1" s="1"/>
  <c r="AC181" i="1"/>
  <c r="AD181" i="1" s="1"/>
  <c r="AE181" i="1" s="1"/>
  <c r="AC109" i="1"/>
  <c r="AD109" i="1" s="1"/>
  <c r="AE109" i="1" s="1"/>
  <c r="AC141" i="1"/>
  <c r="AD141" i="1" s="1"/>
  <c r="AE141" i="1" s="1"/>
  <c r="AC187" i="1"/>
  <c r="AD187" i="1" s="1"/>
  <c r="AE187" i="1" s="1"/>
  <c r="AC48" i="1"/>
  <c r="AD48" i="1" s="1"/>
  <c r="AE48" i="1" s="1"/>
  <c r="AC61" i="1"/>
  <c r="AD61" i="1" s="1"/>
  <c r="AE61" i="1" s="1"/>
  <c r="AC236" i="1"/>
  <c r="AD236" i="1" s="1"/>
  <c r="AE236" i="1" s="1"/>
  <c r="AC176" i="1"/>
  <c r="AD176" i="1" s="1"/>
  <c r="AE176" i="1" s="1"/>
  <c r="AC70" i="1"/>
  <c r="AD70" i="1" s="1"/>
  <c r="AE70" i="1" s="1"/>
  <c r="AC60" i="1"/>
  <c r="AD60" i="1" s="1"/>
  <c r="AE60" i="1" s="1"/>
  <c r="AC20" i="1"/>
  <c r="AD20" i="1" s="1"/>
  <c r="AE20" i="1" s="1"/>
  <c r="AC124" i="1"/>
  <c r="AD124" i="1" s="1"/>
  <c r="AE124" i="1" s="1"/>
  <c r="AC324" i="1"/>
  <c r="AD324" i="1" s="1"/>
  <c r="AE324" i="1" s="1"/>
  <c r="AC84" i="1"/>
  <c r="AD84" i="1" s="1"/>
  <c r="AE84" i="1" s="1"/>
  <c r="AC23" i="1"/>
  <c r="AD23" i="1" s="1"/>
  <c r="AE23" i="1" s="1"/>
  <c r="AC116" i="1"/>
  <c r="AD116" i="1" s="1"/>
  <c r="AE116" i="1" s="1"/>
  <c r="AC101" i="1"/>
  <c r="AD101" i="1" s="1"/>
  <c r="AE101" i="1" s="1"/>
  <c r="AC212" i="1"/>
  <c r="AD212" i="1" s="1"/>
  <c r="AE212" i="1" s="1"/>
  <c r="AC160" i="1"/>
  <c r="AD160" i="1" s="1"/>
  <c r="AE160" i="1" s="1"/>
  <c r="AD135" i="1"/>
  <c r="AE135" i="1" s="1"/>
  <c r="AC113" i="1"/>
  <c r="AD113" i="1" s="1"/>
  <c r="AE113" i="1" s="1"/>
  <c r="AC132" i="1"/>
  <c r="AD132" i="1" s="1"/>
  <c r="AE132" i="1" s="1"/>
  <c r="AC7" i="1"/>
  <c r="AD7" i="1" s="1"/>
  <c r="AE7" i="1" s="1"/>
  <c r="AC275" i="1"/>
  <c r="AD275" i="1" s="1"/>
  <c r="AE275" i="1" s="1"/>
  <c r="AC234" i="1" l="1"/>
  <c r="AD234" i="1" s="1"/>
  <c r="AE234" i="1" s="1"/>
  <c r="AC183" i="1"/>
  <c r="AD183" i="1" s="1"/>
  <c r="AE183" i="1" s="1"/>
  <c r="AC231" i="1"/>
  <c r="AD231" i="1" s="1"/>
  <c r="AE231" i="1" s="1"/>
  <c r="AC103" i="1"/>
  <c r="AD103" i="1" s="1"/>
  <c r="AE103" i="1" s="1"/>
  <c r="AC314" i="1"/>
  <c r="AD314" i="1" s="1"/>
  <c r="AE314" i="1" s="1"/>
  <c r="AC258" i="1"/>
  <c r="AD258" i="1" s="1"/>
  <c r="AE258" i="1" s="1"/>
  <c r="AC146" i="1"/>
  <c r="AD146" i="1" s="1"/>
  <c r="AE146" i="1" s="1"/>
  <c r="F336" i="2"/>
  <c r="AC139" i="1"/>
  <c r="AD139" i="1" s="1"/>
  <c r="AE139" i="1" s="1"/>
  <c r="AC175" i="1"/>
  <c r="AD175" i="1" s="1"/>
  <c r="AE175" i="1" s="1"/>
  <c r="AC240" i="1"/>
  <c r="AD240" i="1" s="1"/>
  <c r="AE240" i="1" s="1"/>
  <c r="AC312" i="1"/>
  <c r="AD312" i="1" s="1"/>
  <c r="AE312" i="1" s="1"/>
  <c r="I334" i="1"/>
  <c r="AC123" i="1"/>
  <c r="AD123" i="1" s="1"/>
  <c r="AE123" i="1" s="1"/>
  <c r="AC154" i="1"/>
  <c r="AD154" i="1" s="1"/>
  <c r="AE154" i="1" s="1"/>
  <c r="AC82" i="1"/>
  <c r="AD82" i="1" s="1"/>
  <c r="AE82" i="1" s="1"/>
  <c r="AC202" i="1"/>
  <c r="AD202" i="1" s="1"/>
  <c r="AE202" i="1" s="1"/>
  <c r="AC246" i="1"/>
  <c r="AD246" i="1" s="1"/>
  <c r="AE246" i="1" s="1"/>
  <c r="AC313" i="1"/>
  <c r="AD313" i="1" s="1"/>
  <c r="AE313" i="1" s="1"/>
  <c r="AC281" i="1"/>
  <c r="AD281" i="1" s="1"/>
  <c r="AE281" i="1" s="1"/>
  <c r="AC130" i="1"/>
  <c r="AD130" i="1" s="1"/>
  <c r="AE130" i="1" s="1"/>
  <c r="AC72" i="1"/>
  <c r="AD72" i="1" s="1"/>
  <c r="AE72" i="1" s="1"/>
  <c r="AC248" i="1"/>
  <c r="AD248" i="1" s="1"/>
  <c r="AE248" i="1" s="1"/>
  <c r="AC270" i="1"/>
  <c r="AD270" i="1" s="1"/>
  <c r="AE270" i="1" s="1"/>
  <c r="AC238" i="1"/>
  <c r="AD238" i="1" s="1"/>
  <c r="AE238" i="1" s="1"/>
  <c r="AC167" i="1"/>
  <c r="AD167" i="1" s="1"/>
  <c r="AE167" i="1" s="1"/>
  <c r="AC297" i="1"/>
  <c r="AD297" i="1" s="1"/>
  <c r="AE297" i="1" s="1"/>
  <c r="AC186" i="1"/>
  <c r="AD186" i="1" s="1"/>
  <c r="AE186" i="1" s="1"/>
  <c r="AC249" i="1"/>
  <c r="AD249" i="1" s="1"/>
  <c r="AE249" i="1" s="1"/>
  <c r="AC254" i="1"/>
  <c r="AD254" i="1" s="1"/>
  <c r="AE254" i="1" s="1"/>
  <c r="AC226" i="1"/>
  <c r="AD226" i="1" s="1"/>
  <c r="AE226" i="1" s="1"/>
  <c r="AC59" i="1"/>
  <c r="AD59" i="1" s="1"/>
  <c r="AE59" i="1" s="1"/>
  <c r="AC201" i="1"/>
  <c r="AD201" i="1" s="1"/>
  <c r="AE201" i="1" s="1"/>
  <c r="AC122" i="1"/>
  <c r="AD122" i="1" s="1"/>
  <c r="AE122" i="1" s="1"/>
  <c r="P203" i="1"/>
  <c r="P89" i="1"/>
  <c r="P154" i="1"/>
  <c r="P317" i="1"/>
  <c r="P290" i="1"/>
  <c r="P207" i="1"/>
  <c r="P138" i="1"/>
  <c r="P323" i="1"/>
  <c r="P113" i="1"/>
  <c r="P223" i="1"/>
  <c r="P272" i="1"/>
  <c r="P100" i="1"/>
  <c r="P82" i="1"/>
  <c r="P296" i="1"/>
  <c r="P40" i="1"/>
  <c r="P135" i="1"/>
  <c r="P183" i="1"/>
  <c r="P79" i="1"/>
  <c r="P31" i="1"/>
  <c r="P303" i="1"/>
  <c r="P153" i="1"/>
  <c r="P240" i="1"/>
  <c r="P305" i="1"/>
  <c r="AC129" i="1"/>
  <c r="AD129" i="1" s="1"/>
  <c r="AE129" i="1" s="1"/>
  <c r="AC306" i="1"/>
  <c r="AD306" i="1" s="1"/>
  <c r="AE306" i="1" s="1"/>
  <c r="AC318" i="1"/>
  <c r="AD318" i="1" s="1"/>
  <c r="AE318" i="1" s="1"/>
  <c r="AC174" i="1"/>
  <c r="AD174" i="1" s="1"/>
  <c r="AE174" i="1" s="1"/>
  <c r="AC67" i="1"/>
  <c r="AD67" i="1" s="1"/>
  <c r="AE67" i="1" s="1"/>
  <c r="AC64" i="1"/>
  <c r="AD64" i="1" s="1"/>
  <c r="AE64" i="1" s="1"/>
  <c r="P169" i="1"/>
  <c r="P329" i="1"/>
  <c r="P221" i="1"/>
  <c r="P91" i="1"/>
  <c r="P15" i="1"/>
  <c r="P131" i="1"/>
  <c r="P9" i="1"/>
  <c r="P143" i="1"/>
  <c r="P27" i="1"/>
  <c r="P148" i="1"/>
  <c r="P64" i="1"/>
  <c r="P151" i="1"/>
  <c r="P99" i="1"/>
  <c r="P185" i="1"/>
  <c r="P76" i="1"/>
  <c r="P43" i="1"/>
  <c r="P21" i="1"/>
  <c r="P225" i="1"/>
  <c r="AC283" i="1"/>
  <c r="AD283" i="1" s="1"/>
  <c r="AE283" i="1" s="1"/>
  <c r="AC40" i="1"/>
  <c r="AD40" i="1" s="1"/>
  <c r="AE40" i="1" s="1"/>
  <c r="AC157" i="1"/>
  <c r="AD157" i="1" s="1"/>
  <c r="AE157" i="1" s="1"/>
  <c r="P105" i="1"/>
  <c r="P51" i="1"/>
  <c r="P149" i="1"/>
  <c r="P23" i="1"/>
  <c r="P327" i="1"/>
  <c r="P276" i="1"/>
  <c r="P112" i="1"/>
  <c r="P234" i="1"/>
  <c r="P108" i="1"/>
  <c r="P63" i="1"/>
  <c r="P170" i="1"/>
  <c r="P304" i="1"/>
  <c r="P271" i="1"/>
  <c r="P291" i="1"/>
  <c r="P134" i="1"/>
  <c r="P140" i="1"/>
  <c r="P139" i="1"/>
  <c r="P174" i="1"/>
  <c r="P231" i="1"/>
  <c r="AC8" i="1"/>
  <c r="AD8" i="1" s="1"/>
  <c r="AE8" i="1" s="1"/>
  <c r="AC190" i="1"/>
  <c r="AD190" i="1" s="1"/>
  <c r="AE190" i="1" s="1"/>
  <c r="AC280" i="1"/>
  <c r="AD280" i="1" s="1"/>
  <c r="AE280" i="1" s="1"/>
  <c r="P239" i="1"/>
  <c r="P228" i="1"/>
  <c r="P159" i="1"/>
  <c r="P244" i="1"/>
  <c r="P41" i="1"/>
  <c r="P37" i="1"/>
  <c r="P190" i="1"/>
  <c r="P180" i="1"/>
  <c r="P47" i="1"/>
  <c r="P48" i="1"/>
  <c r="P33" i="1"/>
  <c r="P22" i="1"/>
  <c r="P39" i="1"/>
  <c r="P150" i="1"/>
  <c r="P115" i="1"/>
  <c r="P104" i="1"/>
  <c r="P72" i="1"/>
  <c r="P166" i="1"/>
  <c r="P216" i="1"/>
  <c r="P142" i="1"/>
  <c r="AC321" i="1"/>
  <c r="AD321" i="1" s="1"/>
  <c r="AE321" i="1" s="1"/>
  <c r="P280" i="1"/>
  <c r="P133" i="1"/>
  <c r="P208" i="1"/>
  <c r="P197" i="1"/>
  <c r="P211" i="1"/>
  <c r="P319" i="1"/>
  <c r="P75" i="1"/>
  <c r="P324" i="1"/>
  <c r="P194" i="1"/>
  <c r="P199" i="1"/>
  <c r="P81" i="1"/>
  <c r="P279" i="1"/>
  <c r="P106" i="1"/>
  <c r="P164" i="1"/>
  <c r="P172" i="1"/>
  <c r="P330" i="1"/>
  <c r="P173" i="1"/>
  <c r="P90" i="1"/>
  <c r="P243" i="1"/>
  <c r="AC142" i="1"/>
  <c r="AD142" i="1" s="1"/>
  <c r="AE142" i="1" s="1"/>
  <c r="P70" i="1"/>
  <c r="P147" i="1"/>
  <c r="P128" i="1"/>
  <c r="P8" i="1"/>
  <c r="P123" i="1"/>
  <c r="P141" i="1"/>
  <c r="P192" i="1"/>
  <c r="P214" i="1"/>
  <c r="P257" i="1"/>
  <c r="P116" i="1"/>
  <c r="P152" i="1"/>
  <c r="P187" i="1"/>
  <c r="P146" i="1"/>
  <c r="P175" i="1"/>
  <c r="P189" i="1"/>
  <c r="P83" i="1"/>
  <c r="P14" i="1"/>
  <c r="P55" i="1"/>
  <c r="P145" i="1"/>
  <c r="P209" i="1"/>
  <c r="AC303" i="1"/>
  <c r="AD303" i="1" s="1"/>
  <c r="AE303" i="1" s="1"/>
  <c r="AC214" i="1"/>
  <c r="AD214" i="1" s="1"/>
  <c r="AE214" i="1" s="1"/>
  <c r="AC260" i="1"/>
  <c r="AD260" i="1" s="1"/>
  <c r="AE260" i="1" s="1"/>
  <c r="AC89" i="1"/>
  <c r="AD89" i="1" s="1"/>
  <c r="AE89" i="1" s="1"/>
  <c r="AC66" i="1"/>
  <c r="AD66" i="1" s="1"/>
  <c r="AE66" i="1" s="1"/>
  <c r="AC42" i="1"/>
  <c r="AD42" i="1" s="1"/>
  <c r="AE42" i="1" s="1"/>
  <c r="AC18" i="1"/>
  <c r="AD18" i="1" s="1"/>
  <c r="AE18" i="1" s="1"/>
  <c r="AC237" i="1"/>
  <c r="AD237" i="1" s="1"/>
  <c r="AE237" i="1" s="1"/>
  <c r="AC27" i="1"/>
  <c r="AD27" i="1" s="1"/>
  <c r="AE27" i="1" s="1"/>
  <c r="AC244" i="1"/>
  <c r="AD244" i="1" s="1"/>
  <c r="AE244" i="1" s="1"/>
  <c r="AC81" i="1"/>
  <c r="AD81" i="1" s="1"/>
  <c r="AE81" i="1" s="1"/>
  <c r="AC26" i="1"/>
  <c r="AD26" i="1" s="1"/>
  <c r="AE26" i="1" s="1"/>
  <c r="AC222" i="1"/>
  <c r="AD222" i="1" s="1"/>
  <c r="AE222" i="1" s="1"/>
  <c r="AC35" i="1"/>
  <c r="AD35" i="1" s="1"/>
  <c r="AE35" i="1" s="1"/>
  <c r="AC73" i="1"/>
  <c r="AD73" i="1" s="1"/>
  <c r="AE73" i="1" s="1"/>
  <c r="AC58" i="1"/>
  <c r="AD58" i="1" s="1"/>
  <c r="AE58" i="1" s="1"/>
  <c r="AC34" i="1"/>
  <c r="AD34" i="1" s="1"/>
  <c r="AE34" i="1" s="1"/>
  <c r="AC10" i="1"/>
  <c r="AD10" i="1" s="1"/>
  <c r="AE10" i="1" s="1"/>
  <c r="AC19" i="1"/>
  <c r="AD19" i="1" s="1"/>
  <c r="AE19" i="1" s="1"/>
  <c r="AC252" i="1"/>
  <c r="AD252" i="1" s="1"/>
  <c r="AE252" i="1" s="1"/>
  <c r="AC50" i="1"/>
  <c r="AD50" i="1" s="1"/>
  <c r="AE50" i="1" s="1"/>
  <c r="AC259" i="1"/>
  <c r="AD259" i="1" s="1"/>
  <c r="AE259" i="1" s="1"/>
  <c r="P268" i="1"/>
  <c r="P321" i="1"/>
  <c r="P314" i="1"/>
  <c r="P176" i="1"/>
  <c r="P325" i="1"/>
  <c r="P206" i="1"/>
  <c r="P213" i="1"/>
  <c r="P283" i="1"/>
  <c r="P32" i="1"/>
  <c r="P270" i="1"/>
  <c r="P254" i="1"/>
  <c r="P201" i="1"/>
  <c r="P181" i="1"/>
  <c r="P191" i="1"/>
  <c r="P188" i="1"/>
  <c r="P160" i="1"/>
  <c r="P53" i="1"/>
  <c r="P35" i="1"/>
  <c r="P195" i="1"/>
  <c r="P252" i="1"/>
  <c r="P52" i="1"/>
  <c r="P24" i="1"/>
  <c r="P124" i="1"/>
  <c r="P236" i="1"/>
  <c r="P298" i="1"/>
  <c r="P204" i="1"/>
  <c r="P30" i="1"/>
  <c r="P7" i="1"/>
  <c r="P259" i="1"/>
  <c r="P157" i="1"/>
  <c r="P308" i="1"/>
  <c r="P255" i="1"/>
  <c r="P71" i="1"/>
  <c r="P68" i="1"/>
  <c r="P297" i="1"/>
  <c r="P127" i="1"/>
  <c r="P44" i="1"/>
  <c r="P242" i="1"/>
  <c r="P167" i="1"/>
  <c r="P310" i="1"/>
  <c r="P122" i="1"/>
  <c r="P269" i="1"/>
  <c r="P224" i="1"/>
  <c r="P49" i="1"/>
  <c r="P277" i="1"/>
  <c r="P253" i="1"/>
  <c r="P260" i="1"/>
  <c r="P320" i="1"/>
  <c r="P28" i="1"/>
  <c r="P77" i="1"/>
  <c r="P220" i="1"/>
  <c r="P256" i="1"/>
  <c r="P92" i="1"/>
  <c r="P326" i="1"/>
  <c r="P292" i="1"/>
  <c r="P230" i="1"/>
  <c r="P163" i="1"/>
  <c r="P20" i="1"/>
  <c r="P248" i="1"/>
  <c r="P38" i="1"/>
  <c r="P267" i="1"/>
  <c r="P162" i="1"/>
  <c r="P261" i="1"/>
  <c r="P184" i="1"/>
  <c r="P98" i="1"/>
  <c r="P328" i="1"/>
  <c r="P186" i="1"/>
  <c r="P60" i="1"/>
  <c r="P264" i="1"/>
  <c r="P274" i="1"/>
  <c r="P10" i="1"/>
  <c r="P284" i="1"/>
  <c r="P109" i="1"/>
  <c r="P182" i="1"/>
  <c r="P275" i="1"/>
  <c r="P94" i="1"/>
  <c r="P93" i="1"/>
  <c r="P168" i="1"/>
  <c r="P155" i="1"/>
  <c r="P222" i="1"/>
  <c r="P158" i="1"/>
  <c r="P16" i="1"/>
  <c r="P102" i="1"/>
  <c r="P278" i="1"/>
  <c r="P218" i="1"/>
  <c r="P287" i="1"/>
  <c r="P12" i="1"/>
  <c r="P281" i="1"/>
  <c r="P315" i="1"/>
  <c r="P111" i="1"/>
  <c r="P73" i="1"/>
  <c r="P29" i="1"/>
  <c r="P316" i="1"/>
  <c r="P205" i="1"/>
  <c r="P62" i="1"/>
  <c r="AC165" i="1"/>
  <c r="AD165" i="1" s="1"/>
  <c r="AE165" i="1" s="1"/>
  <c r="AC104" i="1"/>
  <c r="AD104" i="1" s="1"/>
  <c r="AE104" i="1" s="1"/>
  <c r="AC88" i="1"/>
  <c r="AD88" i="1" s="1"/>
  <c r="AE88" i="1" s="1"/>
  <c r="AC57" i="1"/>
  <c r="AD57" i="1" s="1"/>
  <c r="AE57" i="1" s="1"/>
  <c r="AC302" i="1"/>
  <c r="AD302" i="1" s="1"/>
  <c r="AE302" i="1" s="1"/>
  <c r="AC279" i="1"/>
  <c r="AD279" i="1" s="1"/>
  <c r="AE279" i="1" s="1"/>
  <c r="AC272" i="1"/>
  <c r="AD272" i="1" s="1"/>
  <c r="AE272" i="1" s="1"/>
  <c r="AC119" i="1"/>
  <c r="AD119" i="1" s="1"/>
  <c r="AE119" i="1" s="1"/>
  <c r="AC95" i="1"/>
  <c r="AD95" i="1" s="1"/>
  <c r="AE95" i="1" s="1"/>
  <c r="AC286" i="1"/>
  <c r="AD286" i="1" s="1"/>
  <c r="AE286" i="1" s="1"/>
  <c r="AC278" i="1"/>
  <c r="AD278" i="1" s="1"/>
  <c r="AE278" i="1" s="1"/>
  <c r="AC194" i="1"/>
  <c r="AD194" i="1" s="1"/>
  <c r="AE194" i="1" s="1"/>
  <c r="AC178" i="1"/>
  <c r="AD178" i="1" s="1"/>
  <c r="AE178" i="1" s="1"/>
  <c r="AC171" i="1"/>
  <c r="AD171" i="1" s="1"/>
  <c r="AE171" i="1" s="1"/>
  <c r="AC323" i="1"/>
  <c r="AD323" i="1" s="1"/>
  <c r="AE323" i="1" s="1"/>
  <c r="AC315" i="1"/>
  <c r="AD315" i="1" s="1"/>
  <c r="AE315" i="1" s="1"/>
  <c r="AC209" i="1"/>
  <c r="AD209" i="1" s="1"/>
  <c r="AE209" i="1" s="1"/>
  <c r="AC245" i="1"/>
  <c r="AD245" i="1" s="1"/>
  <c r="AE245" i="1" s="1"/>
  <c r="AC230" i="1"/>
  <c r="AD230" i="1" s="1"/>
  <c r="AE230" i="1" s="1"/>
  <c r="AC223" i="1"/>
  <c r="AD223" i="1" s="1"/>
  <c r="AE223" i="1" s="1"/>
  <c r="AC11" i="1"/>
  <c r="AD11" i="1" s="1"/>
  <c r="AE11" i="1" s="1"/>
  <c r="AC16" i="1"/>
  <c r="AD16" i="1" s="1"/>
  <c r="AE16" i="1" s="1"/>
  <c r="P87" i="1"/>
  <c r="P289" i="1"/>
  <c r="P302" i="1"/>
  <c r="P249" i="1"/>
  <c r="P246" i="1"/>
  <c r="P78" i="1"/>
  <c r="P311" i="1"/>
  <c r="P198" i="1"/>
  <c r="P235" i="1"/>
  <c r="P130" i="1"/>
  <c r="P210" i="1"/>
  <c r="P196" i="1"/>
  <c r="P107" i="1"/>
  <c r="P250" i="1"/>
  <c r="P45" i="1"/>
  <c r="P18" i="1"/>
  <c r="P114" i="1"/>
  <c r="P25" i="1"/>
  <c r="P34" i="1"/>
  <c r="P232" i="1"/>
  <c r="P318" i="1"/>
  <c r="P101" i="1"/>
  <c r="P42" i="1"/>
  <c r="P233" i="1"/>
  <c r="P67" i="1"/>
  <c r="P120" i="1"/>
  <c r="P288" i="1"/>
  <c r="P226" i="1"/>
  <c r="P322" i="1"/>
  <c r="P238" i="1"/>
  <c r="P306" i="1"/>
  <c r="P137" i="1"/>
  <c r="P58" i="1"/>
  <c r="P273" i="1"/>
  <c r="P312" i="1"/>
  <c r="P95" i="1"/>
  <c r="P265" i="1"/>
  <c r="P313" i="1"/>
  <c r="P300" i="1"/>
  <c r="P59" i="1"/>
  <c r="P19" i="1"/>
  <c r="P74" i="1"/>
  <c r="P17" i="1"/>
  <c r="P251" i="1"/>
  <c r="P97" i="1"/>
  <c r="P247" i="1"/>
  <c r="P57" i="1"/>
  <c r="P165" i="1"/>
  <c r="P26" i="1"/>
  <c r="P178" i="1"/>
  <c r="P212" i="1"/>
  <c r="P156" i="1"/>
  <c r="P66" i="1"/>
  <c r="P294" i="1"/>
  <c r="P200" i="1"/>
  <c r="P263" i="1"/>
  <c r="P293" i="1"/>
  <c r="P179" i="1"/>
  <c r="P193" i="1"/>
  <c r="P217" i="1"/>
  <c r="P309" i="1"/>
  <c r="P61" i="1"/>
  <c r="P307" i="1"/>
  <c r="AC193" i="1"/>
  <c r="AD193" i="1" s="1"/>
  <c r="AE193" i="1" s="1"/>
  <c r="AC126" i="1"/>
  <c r="AD126" i="1" s="1"/>
  <c r="AE126" i="1" s="1"/>
  <c r="AC65" i="1"/>
  <c r="AD65" i="1" s="1"/>
  <c r="AE65" i="1" s="1"/>
  <c r="AC108" i="1"/>
  <c r="AD108" i="1" s="1"/>
  <c r="AE108" i="1" s="1"/>
  <c r="AC100" i="1"/>
  <c r="AD100" i="1" s="1"/>
  <c r="AE100" i="1" s="1"/>
  <c r="O333" i="1"/>
  <c r="AA4" i="1" s="1"/>
  <c r="AC87" i="1"/>
  <c r="AD87" i="1" s="1"/>
  <c r="AE87" i="1" s="1"/>
  <c r="N18" i="6"/>
  <c r="R18" i="6" l="1"/>
  <c r="I18" i="6" a="1"/>
  <c r="I18" i="6" s="1"/>
  <c r="G18" i="6" a="1"/>
  <c r="G18" i="6" s="1"/>
  <c r="E18" i="6" a="1"/>
  <c r="E18" i="6" s="1"/>
  <c r="P161" i="1"/>
  <c r="P262" i="1"/>
  <c r="P13" i="1"/>
  <c r="P301" i="1"/>
  <c r="P121" i="1"/>
  <c r="P119" i="1"/>
  <c r="P126" i="1"/>
  <c r="P132" i="1"/>
  <c r="P56" i="1"/>
  <c r="P110" i="1"/>
  <c r="P36" i="1"/>
  <c r="P80" i="1"/>
  <c r="P65" i="1"/>
  <c r="P229" i="1"/>
  <c r="P117" i="1"/>
  <c r="P171" i="1"/>
  <c r="P69" i="1"/>
  <c r="P85" i="1"/>
  <c r="P285" i="1"/>
  <c r="P227" i="1"/>
  <c r="P136" i="1"/>
  <c r="P241" i="1"/>
  <c r="P11" i="1"/>
  <c r="P266" i="1"/>
  <c r="P258" i="1"/>
  <c r="P282" i="1"/>
  <c r="P286" i="1"/>
  <c r="P219" i="1"/>
  <c r="P237" i="1"/>
  <c r="P215" i="1"/>
  <c r="P202" i="1"/>
  <c r="P144" i="1"/>
  <c r="P245" i="1"/>
  <c r="P84" i="1"/>
  <c r="P299" i="1"/>
  <c r="P86" i="1"/>
  <c r="P295" i="1"/>
  <c r="P46" i="1"/>
  <c r="P88" i="1"/>
  <c r="P125" i="1"/>
  <c r="P118" i="1"/>
  <c r="P129" i="1"/>
  <c r="P54" i="1"/>
  <c r="P103" i="1"/>
  <c r="P331" i="1"/>
  <c r="P177" i="1"/>
  <c r="P96" i="1"/>
  <c r="P50" i="1"/>
  <c r="J340" i="2"/>
  <c r="AE333" i="1"/>
  <c r="AE5" i="1" s="1"/>
  <c r="AG4" i="1"/>
  <c r="J341" i="2"/>
  <c r="AE1" i="1"/>
  <c r="J342" i="2" l="1"/>
  <c r="R182" i="1"/>
  <c r="S182" i="1" s="1"/>
  <c r="R24" i="1"/>
  <c r="S24" i="1" s="1"/>
  <c r="R288" i="1"/>
  <c r="S288" i="1" s="1"/>
  <c r="R286" i="1"/>
  <c r="S286" i="1" s="1"/>
  <c r="R274" i="1"/>
  <c r="S274" i="1" s="1"/>
  <c r="R43" i="1"/>
  <c r="S43" i="1" s="1"/>
  <c r="R175" i="1"/>
  <c r="S175" i="1" s="1"/>
  <c r="R312" i="1"/>
  <c r="S312" i="1" s="1"/>
  <c r="R229" i="1"/>
  <c r="S229" i="1" s="1"/>
  <c r="R131" i="1"/>
  <c r="S131" i="1" s="1"/>
  <c r="R165" i="1"/>
  <c r="S165" i="1" s="1"/>
  <c r="R122" i="1"/>
  <c r="S122" i="1" s="1"/>
  <c r="R94" i="1"/>
  <c r="S94" i="1" s="1"/>
  <c r="R198" i="1"/>
  <c r="S198" i="1" s="1"/>
  <c r="R130" i="1"/>
  <c r="S130" i="1" s="1"/>
  <c r="R329" i="1"/>
  <c r="S329" i="1" s="1"/>
  <c r="R117" i="1"/>
  <c r="S117" i="1" s="1"/>
  <c r="R155" i="1"/>
  <c r="S155" i="1" s="1"/>
  <c r="R258" i="1"/>
  <c r="S258" i="1" s="1"/>
  <c r="R114" i="1"/>
  <c r="S114" i="1" s="1"/>
  <c r="R275" i="1"/>
  <c r="S275" i="1" s="1"/>
  <c r="R324" i="1"/>
  <c r="S324" i="1" s="1"/>
  <c r="R266" i="1"/>
  <c r="S266" i="1" s="1"/>
  <c r="R299" i="1"/>
  <c r="S299" i="1" s="1"/>
  <c r="R47" i="1"/>
  <c r="S47" i="1" s="1"/>
  <c r="R139" i="1"/>
  <c r="S139" i="1" s="1"/>
  <c r="R201" i="1"/>
  <c r="S201" i="1" s="1"/>
  <c r="R60" i="1"/>
  <c r="S60" i="1" s="1"/>
  <c r="R49" i="1"/>
  <c r="S49" i="1" s="1"/>
  <c r="R87" i="1"/>
  <c r="S87" i="1" s="1"/>
  <c r="R227" i="1"/>
  <c r="S227" i="1" s="1"/>
  <c r="R91" i="1"/>
  <c r="S91" i="1" s="1"/>
  <c r="R236" i="1"/>
  <c r="S236" i="1" s="1"/>
  <c r="R110" i="1"/>
  <c r="S110" i="1" s="1"/>
  <c r="R136" i="1"/>
  <c r="S136" i="1" s="1"/>
  <c r="R302" i="1"/>
  <c r="S302" i="1" s="1"/>
  <c r="R134" i="1"/>
  <c r="S134" i="1" s="1"/>
  <c r="R174" i="1"/>
  <c r="S174" i="1" s="1"/>
  <c r="R159" i="1"/>
  <c r="S159" i="1" s="1"/>
  <c r="R265" i="1"/>
  <c r="S265" i="1" s="1"/>
  <c r="R215" i="1"/>
  <c r="S215" i="1" s="1"/>
  <c r="R154" i="1"/>
  <c r="S154" i="1" s="1"/>
  <c r="R192" i="1"/>
  <c r="S192" i="1" s="1"/>
  <c r="R82" i="1"/>
  <c r="S82" i="1" s="1"/>
  <c r="R101" i="1"/>
  <c r="S101" i="1" s="1"/>
  <c r="R100" i="1"/>
  <c r="S100" i="1" s="1"/>
  <c r="R97" i="1"/>
  <c r="S97" i="1" s="1"/>
  <c r="R242" i="1"/>
  <c r="S242" i="1" s="1"/>
  <c r="R125" i="1"/>
  <c r="S125" i="1" s="1"/>
  <c r="R304" i="1"/>
  <c r="S304" i="1" s="1"/>
  <c r="R238" i="1"/>
  <c r="S238" i="1" s="1"/>
  <c r="R176" i="1"/>
  <c r="S176" i="1" s="1"/>
  <c r="R219" i="1"/>
  <c r="S219" i="1" s="1"/>
  <c r="R118" i="1"/>
  <c r="S118" i="1" s="1"/>
  <c r="R283" i="1"/>
  <c r="S283" i="1" s="1"/>
  <c r="R145" i="1"/>
  <c r="S145" i="1" s="1"/>
  <c r="R123" i="1"/>
  <c r="S123" i="1" s="1"/>
  <c r="R44" i="1"/>
  <c r="S44" i="1" s="1"/>
  <c r="R330" i="1"/>
  <c r="S330" i="1" s="1"/>
  <c r="R126" i="1"/>
  <c r="S126" i="1" s="1"/>
  <c r="R264" i="1"/>
  <c r="S264" i="1" s="1"/>
  <c r="R95" i="1"/>
  <c r="S95" i="1" s="1"/>
  <c r="R184" i="1"/>
  <c r="S184" i="1" s="1"/>
  <c r="R84" i="1"/>
  <c r="S84" i="1" s="1"/>
  <c r="R113" i="1"/>
  <c r="S113" i="1" s="1"/>
  <c r="R119" i="1"/>
  <c r="S119" i="1" s="1"/>
  <c r="R20" i="1"/>
  <c r="S20" i="1" s="1"/>
  <c r="R69" i="1"/>
  <c r="S69" i="1" s="1"/>
  <c r="R248" i="1"/>
  <c r="S248" i="1" s="1"/>
  <c r="R143" i="1"/>
  <c r="S143" i="1" s="1"/>
  <c r="R78" i="1"/>
  <c r="S78" i="1" s="1"/>
  <c r="R168" i="1"/>
  <c r="S168" i="1" s="1"/>
  <c r="R106" i="1"/>
  <c r="S106" i="1" s="1"/>
  <c r="R285" i="1"/>
  <c r="S285" i="1" s="1"/>
  <c r="R14" i="1"/>
  <c r="S14" i="1" s="1"/>
  <c r="R124" i="1"/>
  <c r="S124" i="1" s="1"/>
  <c r="R98" i="1"/>
  <c r="S98" i="1" s="1"/>
  <c r="R293" i="1"/>
  <c r="S293" i="1" s="1"/>
  <c r="R284" i="1"/>
  <c r="S284" i="1" s="1"/>
  <c r="R225" i="1"/>
  <c r="S225" i="1" s="1"/>
  <c r="R308" i="1"/>
  <c r="S308" i="1" s="1"/>
  <c r="R55" i="1"/>
  <c r="S55" i="1" s="1"/>
  <c r="R28" i="1"/>
  <c r="S28" i="1" s="1"/>
  <c r="R59" i="1"/>
  <c r="S59" i="1" s="1"/>
  <c r="R51" i="1"/>
  <c r="S51" i="1" s="1"/>
  <c r="R65" i="1"/>
  <c r="S65" i="1" s="1"/>
  <c r="R68" i="1"/>
  <c r="S68" i="1" s="1"/>
  <c r="R197" i="1"/>
  <c r="S197" i="1" s="1"/>
  <c r="R80" i="1"/>
  <c r="S80" i="1" s="1"/>
  <c r="R193" i="1"/>
  <c r="S193" i="1" s="1"/>
  <c r="R157" i="1"/>
  <c r="S157" i="1" s="1"/>
  <c r="R253" i="1"/>
  <c r="S253" i="1" s="1"/>
  <c r="R102" i="1"/>
  <c r="S102" i="1" s="1"/>
  <c r="R287" i="1"/>
  <c r="S287" i="1" s="1"/>
  <c r="R167" i="1"/>
  <c r="S167" i="1" s="1"/>
  <c r="R292" i="1"/>
  <c r="S292" i="1" s="1"/>
  <c r="R313" i="1"/>
  <c r="S313" i="1" s="1"/>
  <c r="R137" i="1"/>
  <c r="S137" i="1" s="1"/>
  <c r="R282" i="1"/>
  <c r="S282" i="1" s="1"/>
  <c r="R146" i="1"/>
  <c r="S146" i="1" s="1"/>
  <c r="R331" i="1"/>
  <c r="S331" i="1" s="1"/>
  <c r="R54" i="1"/>
  <c r="S54" i="1" s="1"/>
  <c r="R327" i="1"/>
  <c r="S327" i="1" s="1"/>
  <c r="R289" i="1"/>
  <c r="S289" i="1" s="1"/>
  <c r="R83" i="1"/>
  <c r="S83" i="1" s="1"/>
  <c r="R191" i="1"/>
  <c r="S191" i="1" s="1"/>
  <c r="R269" i="1"/>
  <c r="S269" i="1" s="1"/>
  <c r="R52" i="1"/>
  <c r="S52" i="1" s="1"/>
  <c r="R170" i="1"/>
  <c r="S170" i="1" s="1"/>
  <c r="R57" i="1"/>
  <c r="S57" i="1" s="1"/>
  <c r="R150" i="1"/>
  <c r="S150" i="1" s="1"/>
  <c r="R271" i="1"/>
  <c r="S271" i="1" s="1"/>
  <c r="R186" i="1"/>
  <c r="S186" i="1" s="1"/>
  <c r="R63" i="1"/>
  <c r="S63" i="1" s="1"/>
  <c r="R109" i="1"/>
  <c r="S109" i="1" s="1"/>
  <c r="R290" i="1"/>
  <c r="S290" i="1" s="1"/>
  <c r="R99" i="1"/>
  <c r="S99" i="1" s="1"/>
  <c r="R188" i="1"/>
  <c r="S188" i="1" s="1"/>
  <c r="R315" i="1"/>
  <c r="S315" i="1" s="1"/>
  <c r="R305" i="1"/>
  <c r="S305" i="1" s="1"/>
  <c r="R211" i="1"/>
  <c r="S211" i="1" s="1"/>
  <c r="R46" i="1"/>
  <c r="S46" i="1" s="1"/>
  <c r="R153" i="1"/>
  <c r="S153" i="1" s="1"/>
  <c r="R281" i="1"/>
  <c r="S281" i="1" s="1"/>
  <c r="R311" i="1"/>
  <c r="S311" i="1" s="1"/>
  <c r="R164" i="1"/>
  <c r="S164" i="1" s="1"/>
  <c r="R138" i="1"/>
  <c r="S138" i="1" s="1"/>
  <c r="R37" i="1"/>
  <c r="S37" i="1" s="1"/>
  <c r="R41" i="1"/>
  <c r="S41" i="1" s="1"/>
  <c r="R61" i="1"/>
  <c r="S61" i="1" s="1"/>
  <c r="R301" i="1"/>
  <c r="S301" i="1" s="1"/>
  <c r="R226" i="1"/>
  <c r="S226" i="1" s="1"/>
  <c r="R326" i="1"/>
  <c r="S326" i="1" s="1"/>
  <c r="R127" i="1"/>
  <c r="S127" i="1" s="1"/>
  <c r="R233" i="1"/>
  <c r="S233" i="1" s="1"/>
  <c r="R291" i="1"/>
  <c r="S291" i="1" s="1"/>
  <c r="R220" i="1"/>
  <c r="S220" i="1" s="1"/>
  <c r="R245" i="1"/>
  <c r="S245" i="1" s="1"/>
  <c r="R133" i="1"/>
  <c r="S133" i="1" s="1"/>
  <c r="R257" i="1"/>
  <c r="S257" i="1" s="1"/>
  <c r="R13" i="1"/>
  <c r="S13" i="1" s="1"/>
  <c r="R212" i="1"/>
  <c r="S212" i="1" s="1"/>
  <c r="R178" i="1"/>
  <c r="S178" i="1" s="1"/>
  <c r="R210" i="1"/>
  <c r="S210" i="1" s="1"/>
  <c r="R177" i="1"/>
  <c r="S177" i="1" s="1"/>
  <c r="R234" i="1"/>
  <c r="S234" i="1" s="1"/>
  <c r="R316" i="1"/>
  <c r="S316" i="1" s="1"/>
  <c r="R156" i="1"/>
  <c r="S156" i="1" s="1"/>
  <c r="R205" i="1"/>
  <c r="S205" i="1" s="1"/>
  <c r="R254" i="1"/>
  <c r="S254" i="1" s="1"/>
  <c r="R140" i="1"/>
  <c r="S140" i="1" s="1"/>
  <c r="R272" i="1"/>
  <c r="S272" i="1" s="1"/>
  <c r="R96" i="1"/>
  <c r="S96" i="1" s="1"/>
  <c r="R296" i="1"/>
  <c r="S296" i="1" s="1"/>
  <c r="R56" i="1"/>
  <c r="S56" i="1" s="1"/>
  <c r="R158" i="1"/>
  <c r="S158" i="1" s="1"/>
  <c r="R250" i="1"/>
  <c r="S250" i="1" s="1"/>
  <c r="R71" i="1"/>
  <c r="S71" i="1" s="1"/>
  <c r="R195" i="1"/>
  <c r="S195" i="1" s="1"/>
  <c r="R221" i="1"/>
  <c r="S221" i="1" s="1"/>
  <c r="R306" i="1"/>
  <c r="S306" i="1" s="1"/>
  <c r="R273" i="1"/>
  <c r="S273" i="1" s="1"/>
  <c r="R307" i="1"/>
  <c r="S307" i="1" s="1"/>
  <c r="R194" i="1"/>
  <c r="S194" i="1" s="1"/>
  <c r="R48" i="1"/>
  <c r="S48" i="1" s="1"/>
  <c r="R151" i="1"/>
  <c r="S151" i="1" s="1"/>
  <c r="R163" i="1"/>
  <c r="S163" i="1" s="1"/>
  <c r="R216" i="1"/>
  <c r="S216" i="1" s="1"/>
  <c r="R161" i="1"/>
  <c r="S161" i="1" s="1"/>
  <c r="R263" i="1"/>
  <c r="S263" i="1" s="1"/>
  <c r="R183" i="1"/>
  <c r="S183" i="1" s="1"/>
  <c r="R247" i="1"/>
  <c r="S247" i="1" s="1"/>
  <c r="R217" i="1"/>
  <c r="S217" i="1" s="1"/>
  <c r="R173" i="1"/>
  <c r="S173" i="1" s="1"/>
  <c r="R86" i="1"/>
  <c r="S86" i="1" s="1"/>
  <c r="R268" i="1"/>
  <c r="S268" i="1" s="1"/>
  <c r="R196" i="1"/>
  <c r="S196" i="1" s="1"/>
  <c r="R85" i="1"/>
  <c r="S85" i="1" s="1"/>
  <c r="R112" i="1"/>
  <c r="S112" i="1" s="1"/>
  <c r="R166" i="1"/>
  <c r="S166" i="1" s="1"/>
  <c r="R321" i="1"/>
  <c r="S321" i="1" s="1"/>
  <c r="R185" i="1"/>
  <c r="S185" i="1" s="1"/>
  <c r="R149" i="1"/>
  <c r="S149" i="1" s="1"/>
  <c r="R30" i="1"/>
  <c r="S30" i="1" s="1"/>
  <c r="R31" i="1"/>
  <c r="S31" i="1" s="1"/>
  <c r="R189" i="1"/>
  <c r="S189" i="1" s="1"/>
  <c r="R259" i="1"/>
  <c r="S259" i="1" s="1"/>
  <c r="R314" i="1"/>
  <c r="S314" i="1" s="1"/>
  <c r="R279" i="1"/>
  <c r="S279" i="1" s="1"/>
  <c r="R270" i="1"/>
  <c r="S270" i="1" s="1"/>
  <c r="R67" i="1"/>
  <c r="S67" i="1" s="1"/>
  <c r="R107" i="1"/>
  <c r="S107" i="1" s="1"/>
  <c r="R53" i="1"/>
  <c r="S53" i="1" s="1"/>
  <c r="R29" i="1"/>
  <c r="S29" i="1" s="1"/>
  <c r="R276" i="1"/>
  <c r="S276" i="1" s="1"/>
  <c r="R241" i="1"/>
  <c r="S241" i="1" s="1"/>
  <c r="R103" i="1"/>
  <c r="S103" i="1" s="1"/>
  <c r="R223" i="1"/>
  <c r="S223" i="1" s="1"/>
  <c r="R297" i="1"/>
  <c r="S297" i="1" s="1"/>
  <c r="R64" i="1"/>
  <c r="S64" i="1" s="1"/>
  <c r="R298" i="1"/>
  <c r="S298" i="1" s="1"/>
  <c r="R9" i="1"/>
  <c r="S9" i="1" s="1"/>
  <c r="R318" i="1"/>
  <c r="S318" i="1" s="1"/>
  <c r="R40" i="1"/>
  <c r="S40" i="1" s="1"/>
  <c r="R255" i="1"/>
  <c r="S255" i="1" s="1"/>
  <c r="R148" i="1"/>
  <c r="S148" i="1" s="1"/>
  <c r="R202" i="1"/>
  <c r="S202" i="1" s="1"/>
  <c r="R21" i="1"/>
  <c r="S21" i="1" s="1"/>
  <c r="R232" i="1"/>
  <c r="S232" i="1" s="1"/>
  <c r="R213" i="1"/>
  <c r="S213" i="1" s="1"/>
  <c r="R322" i="1"/>
  <c r="S322" i="1" s="1"/>
  <c r="R32" i="1"/>
  <c r="S32" i="1" s="1"/>
  <c r="R36" i="1"/>
  <c r="S36" i="1" s="1"/>
  <c r="R262" i="1"/>
  <c r="S262" i="1" s="1"/>
  <c r="R294" i="1"/>
  <c r="S294" i="1" s="1"/>
  <c r="R79" i="1"/>
  <c r="S79" i="1" s="1"/>
  <c r="R249" i="1"/>
  <c r="S249" i="1" s="1"/>
  <c r="R209" i="1"/>
  <c r="S209" i="1" s="1"/>
  <c r="R243" i="1"/>
  <c r="S243" i="1" s="1"/>
  <c r="R200" i="1"/>
  <c r="S200" i="1" s="1"/>
  <c r="R320" i="1"/>
  <c r="S320" i="1" s="1"/>
  <c r="R92" i="1"/>
  <c r="S92" i="1" s="1"/>
  <c r="R8" i="1"/>
  <c r="S8" i="1" s="1"/>
  <c r="R251" i="1"/>
  <c r="S251" i="1" s="1"/>
  <c r="R115" i="1"/>
  <c r="S115" i="1" s="1"/>
  <c r="R72" i="1"/>
  <c r="S72" i="1" s="1"/>
  <c r="R181" i="1"/>
  <c r="S181" i="1" s="1"/>
  <c r="R224" i="1"/>
  <c r="S224" i="1" s="1"/>
  <c r="R15" i="1"/>
  <c r="S15" i="1" s="1"/>
  <c r="R317" i="1"/>
  <c r="S317" i="1" s="1"/>
  <c r="R121" i="1"/>
  <c r="S121" i="1" s="1"/>
  <c r="R222" i="1"/>
  <c r="S222" i="1" s="1"/>
  <c r="R246" i="1"/>
  <c r="S246" i="1" s="1"/>
  <c r="R244" i="1"/>
  <c r="S244" i="1" s="1"/>
  <c r="R116" i="1"/>
  <c r="S116" i="1" s="1"/>
  <c r="R228" i="1"/>
  <c r="S228" i="1" s="1"/>
  <c r="R295" i="1"/>
  <c r="S295" i="1" s="1"/>
  <c r="R105" i="1"/>
  <c r="S105" i="1" s="1"/>
  <c r="R180" i="1"/>
  <c r="S180" i="1" s="1"/>
  <c r="R147" i="1"/>
  <c r="S147" i="1" s="1"/>
  <c r="R111" i="1"/>
  <c r="S111" i="1" s="1"/>
  <c r="R267" i="1"/>
  <c r="S267" i="1" s="1"/>
  <c r="R25" i="1"/>
  <c r="S25" i="1" s="1"/>
  <c r="R35" i="1"/>
  <c r="S35" i="1" s="1"/>
  <c r="R207" i="1"/>
  <c r="S207" i="1" s="1"/>
  <c r="R128" i="1"/>
  <c r="S128" i="1" s="1"/>
  <c r="R73" i="1"/>
  <c r="S73" i="1" s="1"/>
  <c r="R10" i="1"/>
  <c r="S10" i="1" s="1"/>
  <c r="R93" i="1"/>
  <c r="S93" i="1" s="1"/>
  <c r="R280" i="1"/>
  <c r="S280" i="1" s="1"/>
  <c r="R19" i="1"/>
  <c r="S19" i="1" s="1"/>
  <c r="R58" i="1"/>
  <c r="S58" i="1" s="1"/>
  <c r="R235" i="1"/>
  <c r="S235" i="1" s="1"/>
  <c r="R239" i="1"/>
  <c r="S239" i="1" s="1"/>
  <c r="R206" i="1"/>
  <c r="S206" i="1" s="1"/>
  <c r="R169" i="1"/>
  <c r="S169" i="1" s="1"/>
  <c r="R208" i="1"/>
  <c r="S208" i="1" s="1"/>
  <c r="R187" i="1"/>
  <c r="S187" i="1" s="1"/>
  <c r="R132" i="1"/>
  <c r="S132" i="1" s="1"/>
  <c r="R277" i="1"/>
  <c r="S277" i="1" s="1"/>
  <c r="R199" i="1"/>
  <c r="S199" i="1" s="1"/>
  <c r="R152" i="1"/>
  <c r="S152" i="1" s="1"/>
  <c r="R66" i="1"/>
  <c r="S66" i="1" s="1"/>
  <c r="R50" i="1"/>
  <c r="S50" i="1" s="1"/>
  <c r="R300" i="1"/>
  <c r="S300" i="1" s="1"/>
  <c r="R89" i="1"/>
  <c r="S89" i="1" s="1"/>
  <c r="R18" i="1"/>
  <c r="S18" i="1" s="1"/>
  <c r="R325" i="1"/>
  <c r="S325" i="1" s="1"/>
  <c r="R77" i="1"/>
  <c r="S77" i="1" s="1"/>
  <c r="R190" i="1"/>
  <c r="S190" i="1" s="1"/>
  <c r="R142" i="1"/>
  <c r="S142" i="1" s="1"/>
  <c r="R76" i="1"/>
  <c r="S76" i="1" s="1"/>
  <c r="R278" i="1"/>
  <c r="S278" i="1" s="1"/>
  <c r="R75" i="1"/>
  <c r="S75" i="1" s="1"/>
  <c r="R22" i="1"/>
  <c r="S22" i="1" s="1"/>
  <c r="R88" i="1"/>
  <c r="S88" i="1" s="1"/>
  <c r="R230" i="1"/>
  <c r="S230" i="1" s="1"/>
  <c r="R303" i="1"/>
  <c r="S303" i="1" s="1"/>
  <c r="R34" i="1"/>
  <c r="S34" i="1" s="1"/>
  <c r="R252" i="1"/>
  <c r="S252" i="1" s="1"/>
  <c r="R261" i="1"/>
  <c r="S261" i="1" s="1"/>
  <c r="R231" i="1"/>
  <c r="S231" i="1" s="1"/>
  <c r="R74" i="1"/>
  <c r="S74" i="1" s="1"/>
  <c r="R38" i="1"/>
  <c r="S38" i="1" s="1"/>
  <c r="R16" i="1"/>
  <c r="S16" i="1" s="1"/>
  <c r="R162" i="1"/>
  <c r="S162" i="1" s="1"/>
  <c r="R17" i="1"/>
  <c r="S17" i="1" s="1"/>
  <c r="R62" i="1"/>
  <c r="S62" i="1" s="1"/>
  <c r="R42" i="1"/>
  <c r="S42" i="1" s="1"/>
  <c r="R218" i="1"/>
  <c r="S218" i="1" s="1"/>
  <c r="R45" i="1"/>
  <c r="S45" i="1" s="1"/>
  <c r="R160" i="1"/>
  <c r="S160" i="1" s="1"/>
  <c r="R214" i="1"/>
  <c r="S214" i="1" s="1"/>
  <c r="R237" i="1"/>
  <c r="S237" i="1" s="1"/>
  <c r="R81" i="1"/>
  <c r="S81" i="1" s="1"/>
  <c r="R11" i="1"/>
  <c r="S11" i="1" s="1"/>
  <c r="R129" i="1"/>
  <c r="S129" i="1" s="1"/>
  <c r="R240" i="1"/>
  <c r="S240" i="1" s="1"/>
  <c r="R323" i="1"/>
  <c r="S323" i="1" s="1"/>
  <c r="R310" i="1"/>
  <c r="S310" i="1" s="1"/>
  <c r="R141" i="1"/>
  <c r="S141" i="1" s="1"/>
  <c r="R256" i="1"/>
  <c r="S256" i="1" s="1"/>
  <c r="R319" i="1"/>
  <c r="S319" i="1" s="1"/>
  <c r="R12" i="1"/>
  <c r="S12" i="1" s="1"/>
  <c r="R108" i="1"/>
  <c r="S108" i="1" s="1"/>
  <c r="R179" i="1"/>
  <c r="S179" i="1" s="1"/>
  <c r="R309" i="1"/>
  <c r="S309" i="1" s="1"/>
  <c r="R23" i="1"/>
  <c r="S23" i="1" s="1"/>
  <c r="R120" i="1"/>
  <c r="S120" i="1" s="1"/>
  <c r="R104" i="1"/>
  <c r="S104" i="1" s="1"/>
  <c r="R172" i="1"/>
  <c r="S172" i="1" s="1"/>
  <c r="R144" i="1"/>
  <c r="S144" i="1" s="1"/>
  <c r="R260" i="1"/>
  <c r="S260" i="1" s="1"/>
  <c r="R27" i="1"/>
  <c r="S27" i="1" s="1"/>
  <c r="R26" i="1"/>
  <c r="S26" i="1" s="1"/>
  <c r="R39" i="1"/>
  <c r="S39" i="1" s="1"/>
  <c r="R135" i="1"/>
  <c r="S135" i="1" s="1"/>
  <c r="R33" i="1"/>
  <c r="S33" i="1" s="1"/>
  <c r="R171" i="1"/>
  <c r="S171" i="1" s="1"/>
  <c r="R204" i="1"/>
  <c r="S204" i="1" s="1"/>
  <c r="R328" i="1"/>
  <c r="S328" i="1" s="1"/>
  <c r="R90" i="1"/>
  <c r="S90" i="1" s="1"/>
  <c r="R203" i="1"/>
  <c r="S203" i="1" s="1"/>
  <c r="R70" i="1"/>
  <c r="S70" i="1" s="1"/>
  <c r="AE2" i="1"/>
  <c r="AE3" i="1" s="1"/>
  <c r="AE4" i="1" s="1"/>
  <c r="S1" i="1" l="1"/>
  <c r="AA6" i="1"/>
  <c r="T162" i="1"/>
  <c r="V162" i="1"/>
  <c r="T105" i="1"/>
  <c r="V105" i="1"/>
  <c r="T270" i="1"/>
  <c r="V270" i="1"/>
  <c r="V212" i="1"/>
  <c r="T212" i="1"/>
  <c r="T150" i="1"/>
  <c r="V150" i="1"/>
  <c r="T184" i="1"/>
  <c r="V184" i="1"/>
  <c r="T130" i="1"/>
  <c r="V130" i="1"/>
  <c r="T204" i="1"/>
  <c r="V204" i="1"/>
  <c r="V12" i="1"/>
  <c r="T12" i="1"/>
  <c r="T62" i="1"/>
  <c r="V62" i="1"/>
  <c r="T76" i="1"/>
  <c r="V76" i="1"/>
  <c r="V10" i="1"/>
  <c r="T10" i="1"/>
  <c r="T147" i="1"/>
  <c r="V147" i="1"/>
  <c r="T251" i="1"/>
  <c r="V251" i="1"/>
  <c r="V21" i="1"/>
  <c r="T21" i="1"/>
  <c r="T107" i="1"/>
  <c r="V107" i="1"/>
  <c r="V30" i="1"/>
  <c r="T30" i="1"/>
  <c r="T216" i="1"/>
  <c r="V216" i="1"/>
  <c r="V272" i="1"/>
  <c r="T272" i="1"/>
  <c r="V291" i="1"/>
  <c r="T291" i="1"/>
  <c r="T125" i="1"/>
  <c r="V125" i="1"/>
  <c r="T171" i="1"/>
  <c r="V171" i="1"/>
  <c r="T172" i="1"/>
  <c r="V172" i="1"/>
  <c r="T319" i="1"/>
  <c r="V319" i="1"/>
  <c r="V81" i="1"/>
  <c r="T81" i="1"/>
  <c r="T17" i="1"/>
  <c r="V17" i="1"/>
  <c r="V34" i="1"/>
  <c r="T34" i="1"/>
  <c r="V142" i="1"/>
  <c r="T142" i="1"/>
  <c r="V66" i="1"/>
  <c r="T66" i="1"/>
  <c r="T206" i="1"/>
  <c r="V206" i="1"/>
  <c r="V73" i="1"/>
  <c r="T73" i="1"/>
  <c r="V180" i="1"/>
  <c r="T180" i="1"/>
  <c r="V121" i="1"/>
  <c r="T121" i="1"/>
  <c r="T8" i="1"/>
  <c r="V8" i="1"/>
  <c r="V294" i="1"/>
  <c r="T294" i="1"/>
  <c r="T202" i="1"/>
  <c r="V202" i="1"/>
  <c r="V297" i="1"/>
  <c r="T297" i="1"/>
  <c r="T67" i="1"/>
  <c r="V67" i="1"/>
  <c r="T149" i="1"/>
  <c r="V149" i="1"/>
  <c r="V86" i="1"/>
  <c r="T86" i="1"/>
  <c r="T163" i="1"/>
  <c r="V163" i="1"/>
  <c r="T195" i="1"/>
  <c r="V195" i="1"/>
  <c r="T140" i="1"/>
  <c r="V140" i="1"/>
  <c r="V178" i="1"/>
  <c r="T178" i="1"/>
  <c r="T233" i="1"/>
  <c r="V233" i="1"/>
  <c r="T138" i="1"/>
  <c r="V138" i="1"/>
  <c r="T305" i="1"/>
  <c r="V305" i="1"/>
  <c r="V271" i="1"/>
  <c r="T271" i="1"/>
  <c r="V289" i="1"/>
  <c r="T289" i="1"/>
  <c r="V292" i="1"/>
  <c r="T292" i="1"/>
  <c r="T197" i="1"/>
  <c r="V197" i="1"/>
  <c r="T225" i="1"/>
  <c r="V225" i="1"/>
  <c r="T168" i="1"/>
  <c r="V168" i="1"/>
  <c r="V84" i="1"/>
  <c r="T84" i="1"/>
  <c r="T145" i="1"/>
  <c r="V145" i="1"/>
  <c r="V242" i="1"/>
  <c r="T242" i="1"/>
  <c r="T265" i="1"/>
  <c r="V265" i="1"/>
  <c r="V91" i="1"/>
  <c r="T91" i="1"/>
  <c r="V299" i="1"/>
  <c r="T299" i="1"/>
  <c r="T329" i="1"/>
  <c r="V329" i="1"/>
  <c r="V312" i="1"/>
  <c r="T312" i="1"/>
  <c r="T152" i="1"/>
  <c r="V152" i="1"/>
  <c r="V262" i="1"/>
  <c r="T262" i="1"/>
  <c r="V254" i="1"/>
  <c r="T254" i="1"/>
  <c r="T97" i="1"/>
  <c r="V97" i="1"/>
  <c r="T135" i="1"/>
  <c r="V135" i="1"/>
  <c r="T141" i="1"/>
  <c r="V141" i="1"/>
  <c r="V16" i="1"/>
  <c r="T16" i="1"/>
  <c r="V77" i="1"/>
  <c r="T77" i="1"/>
  <c r="T235" i="1"/>
  <c r="V235" i="1"/>
  <c r="T295" i="1"/>
  <c r="V295" i="1"/>
  <c r="V320" i="1"/>
  <c r="T320" i="1"/>
  <c r="V255" i="1"/>
  <c r="T255" i="1"/>
  <c r="V279" i="1"/>
  <c r="T279" i="1"/>
  <c r="T48" i="1"/>
  <c r="V48" i="1"/>
  <c r="T205" i="1"/>
  <c r="V205" i="1"/>
  <c r="V13" i="1"/>
  <c r="T13" i="1"/>
  <c r="T311" i="1"/>
  <c r="V311" i="1"/>
  <c r="V57" i="1"/>
  <c r="T57" i="1"/>
  <c r="V287" i="1"/>
  <c r="T287" i="1"/>
  <c r="T293" i="1"/>
  <c r="V293" i="1"/>
  <c r="V118" i="1"/>
  <c r="T118" i="1"/>
  <c r="T198" i="1"/>
  <c r="V198" i="1"/>
  <c r="T70" i="1"/>
  <c r="V70" i="1"/>
  <c r="T39" i="1"/>
  <c r="V39" i="1"/>
  <c r="T23" i="1"/>
  <c r="V23" i="1"/>
  <c r="V310" i="1"/>
  <c r="T310" i="1"/>
  <c r="V160" i="1"/>
  <c r="T160" i="1"/>
  <c r="V38" i="1"/>
  <c r="T38" i="1"/>
  <c r="T88" i="1"/>
  <c r="V88" i="1"/>
  <c r="V325" i="1"/>
  <c r="T325" i="1"/>
  <c r="V277" i="1"/>
  <c r="T277" i="1"/>
  <c r="V58" i="1"/>
  <c r="T58" i="1"/>
  <c r="V35" i="1"/>
  <c r="T35" i="1"/>
  <c r="V228" i="1"/>
  <c r="T228" i="1"/>
  <c r="V224" i="1"/>
  <c r="T224" i="1"/>
  <c r="V200" i="1"/>
  <c r="T200" i="1"/>
  <c r="T32" i="1"/>
  <c r="V32" i="1"/>
  <c r="T40" i="1"/>
  <c r="V40" i="1"/>
  <c r="T241" i="1"/>
  <c r="V241" i="1"/>
  <c r="V314" i="1"/>
  <c r="T314" i="1"/>
  <c r="T166" i="1"/>
  <c r="V166" i="1"/>
  <c r="V247" i="1"/>
  <c r="T247" i="1"/>
  <c r="T194" i="1"/>
  <c r="V194" i="1"/>
  <c r="T158" i="1"/>
  <c r="V158" i="1"/>
  <c r="T156" i="1"/>
  <c r="V156" i="1"/>
  <c r="T257" i="1"/>
  <c r="V257" i="1"/>
  <c r="V226" i="1"/>
  <c r="T226" i="1"/>
  <c r="V281" i="1"/>
  <c r="T281" i="1"/>
  <c r="V99" i="1"/>
  <c r="T99" i="1"/>
  <c r="T170" i="1"/>
  <c r="V170" i="1"/>
  <c r="V331" i="1"/>
  <c r="T331" i="1"/>
  <c r="V102" i="1"/>
  <c r="T102" i="1"/>
  <c r="T51" i="1"/>
  <c r="V51" i="1"/>
  <c r="T98" i="1"/>
  <c r="V98" i="1"/>
  <c r="V248" i="1"/>
  <c r="T248" i="1"/>
  <c r="T264" i="1"/>
  <c r="V264" i="1"/>
  <c r="T219" i="1"/>
  <c r="V219" i="1"/>
  <c r="V101" i="1"/>
  <c r="T101" i="1"/>
  <c r="T134" i="1"/>
  <c r="V134" i="1"/>
  <c r="V49" i="1"/>
  <c r="T49" i="1"/>
  <c r="T275" i="1"/>
  <c r="V275" i="1"/>
  <c r="V94" i="1"/>
  <c r="T94" i="1"/>
  <c r="V274" i="1"/>
  <c r="T274" i="1"/>
  <c r="T104" i="1"/>
  <c r="V104" i="1"/>
  <c r="T190" i="1"/>
  <c r="V190" i="1"/>
  <c r="T317" i="1"/>
  <c r="V317" i="1"/>
  <c r="V185" i="1"/>
  <c r="T185" i="1"/>
  <c r="T127" i="1"/>
  <c r="V127" i="1"/>
  <c r="T167" i="1"/>
  <c r="V167" i="1"/>
  <c r="T78" i="1"/>
  <c r="V78" i="1"/>
  <c r="T283" i="1"/>
  <c r="V283" i="1"/>
  <c r="T159" i="1"/>
  <c r="V159" i="1"/>
  <c r="T120" i="1"/>
  <c r="V120" i="1"/>
  <c r="T214" i="1"/>
  <c r="V214" i="1"/>
  <c r="T230" i="1"/>
  <c r="V230" i="1"/>
  <c r="T199" i="1"/>
  <c r="V199" i="1"/>
  <c r="V207" i="1"/>
  <c r="T207" i="1"/>
  <c r="V15" i="1"/>
  <c r="T15" i="1"/>
  <c r="T36" i="1"/>
  <c r="V36" i="1"/>
  <c r="V103" i="1"/>
  <c r="T103" i="1"/>
  <c r="V321" i="1"/>
  <c r="T321" i="1"/>
  <c r="V217" i="1"/>
  <c r="T217" i="1"/>
  <c r="T250" i="1"/>
  <c r="V250" i="1"/>
  <c r="V326" i="1"/>
  <c r="T326" i="1"/>
  <c r="V188" i="1"/>
  <c r="T188" i="1"/>
  <c r="T54" i="1"/>
  <c r="V54" i="1"/>
  <c r="V65" i="1"/>
  <c r="T65" i="1"/>
  <c r="T143" i="1"/>
  <c r="V143" i="1"/>
  <c r="T95" i="1"/>
  <c r="V95" i="1"/>
  <c r="V100" i="1"/>
  <c r="T100" i="1"/>
  <c r="T174" i="1"/>
  <c r="V174" i="1"/>
  <c r="V87" i="1"/>
  <c r="T87" i="1"/>
  <c r="V324" i="1"/>
  <c r="T324" i="1"/>
  <c r="V43" i="1"/>
  <c r="T43" i="1"/>
  <c r="V203" i="1"/>
  <c r="T203" i="1"/>
  <c r="T26" i="1"/>
  <c r="V26" i="1"/>
  <c r="V309" i="1"/>
  <c r="T309" i="1"/>
  <c r="V323" i="1"/>
  <c r="T323" i="1"/>
  <c r="T45" i="1"/>
  <c r="V45" i="1"/>
  <c r="V74" i="1"/>
  <c r="T74" i="1"/>
  <c r="T22" i="1"/>
  <c r="V22" i="1"/>
  <c r="V18" i="1"/>
  <c r="T18" i="1"/>
  <c r="T132" i="1"/>
  <c r="V132" i="1"/>
  <c r="T19" i="1"/>
  <c r="V19" i="1"/>
  <c r="V25" i="1"/>
  <c r="T25" i="1"/>
  <c r="V116" i="1"/>
  <c r="T116" i="1"/>
  <c r="T181" i="1"/>
  <c r="V181" i="1"/>
  <c r="T243" i="1"/>
  <c r="V243" i="1"/>
  <c r="T322" i="1"/>
  <c r="V322" i="1"/>
  <c r="T318" i="1"/>
  <c r="V318" i="1"/>
  <c r="T276" i="1"/>
  <c r="V276" i="1"/>
  <c r="T259" i="1"/>
  <c r="V259" i="1"/>
  <c r="T112" i="1"/>
  <c r="V112" i="1"/>
  <c r="T183" i="1"/>
  <c r="V183" i="1"/>
  <c r="V307" i="1"/>
  <c r="T307" i="1"/>
  <c r="T56" i="1"/>
  <c r="V56" i="1"/>
  <c r="T316" i="1"/>
  <c r="V316" i="1"/>
  <c r="V133" i="1"/>
  <c r="T133" i="1"/>
  <c r="T301" i="1"/>
  <c r="V301" i="1"/>
  <c r="T153" i="1"/>
  <c r="V153" i="1"/>
  <c r="T290" i="1"/>
  <c r="V290" i="1"/>
  <c r="V52" i="1"/>
  <c r="T52" i="1"/>
  <c r="T146" i="1"/>
  <c r="V146" i="1"/>
  <c r="T253" i="1"/>
  <c r="V253" i="1"/>
  <c r="T59" i="1"/>
  <c r="V59" i="1"/>
  <c r="T124" i="1"/>
  <c r="V124" i="1"/>
  <c r="T69" i="1"/>
  <c r="V69" i="1"/>
  <c r="V126" i="1"/>
  <c r="T126" i="1"/>
  <c r="V176" i="1"/>
  <c r="T176" i="1"/>
  <c r="V82" i="1"/>
  <c r="T82" i="1"/>
  <c r="V302" i="1"/>
  <c r="T302" i="1"/>
  <c r="V60" i="1"/>
  <c r="T60" i="1"/>
  <c r="V114" i="1"/>
  <c r="T114" i="1"/>
  <c r="T122" i="1"/>
  <c r="V122" i="1"/>
  <c r="T286" i="1"/>
  <c r="V286" i="1"/>
  <c r="T256" i="1"/>
  <c r="V256" i="1"/>
  <c r="T239" i="1"/>
  <c r="V239" i="1"/>
  <c r="T148" i="1"/>
  <c r="V148" i="1"/>
  <c r="T151" i="1"/>
  <c r="V151" i="1"/>
  <c r="T315" i="1"/>
  <c r="V315" i="1"/>
  <c r="V68" i="1"/>
  <c r="T68" i="1"/>
  <c r="T175" i="1"/>
  <c r="V175" i="1"/>
  <c r="T90" i="1"/>
  <c r="V90" i="1"/>
  <c r="T179" i="1"/>
  <c r="V179" i="1"/>
  <c r="V218" i="1"/>
  <c r="T218" i="1"/>
  <c r="T75" i="1"/>
  <c r="V75" i="1"/>
  <c r="T187" i="1"/>
  <c r="V187" i="1"/>
  <c r="V267" i="1"/>
  <c r="T267" i="1"/>
  <c r="V209" i="1"/>
  <c r="T209" i="1"/>
  <c r="T9" i="1"/>
  <c r="V9" i="1"/>
  <c r="T189" i="1"/>
  <c r="V189" i="1"/>
  <c r="T263" i="1"/>
  <c r="V263" i="1"/>
  <c r="V273" i="1"/>
  <c r="T273" i="1"/>
  <c r="V234" i="1"/>
  <c r="T234" i="1"/>
  <c r="T245" i="1"/>
  <c r="V245" i="1"/>
  <c r="V61" i="1"/>
  <c r="T61" i="1"/>
  <c r="T46" i="1"/>
  <c r="V46" i="1"/>
  <c r="T109" i="1"/>
  <c r="V109" i="1"/>
  <c r="T269" i="1"/>
  <c r="V269" i="1"/>
  <c r="T282" i="1"/>
  <c r="V282" i="1"/>
  <c r="V157" i="1"/>
  <c r="T157" i="1"/>
  <c r="V28" i="1"/>
  <c r="T28" i="1"/>
  <c r="T20" i="1"/>
  <c r="V20" i="1"/>
  <c r="T330" i="1"/>
  <c r="V330" i="1"/>
  <c r="T238" i="1"/>
  <c r="V238" i="1"/>
  <c r="T192" i="1"/>
  <c r="V192" i="1"/>
  <c r="T136" i="1"/>
  <c r="V136" i="1"/>
  <c r="V201" i="1"/>
  <c r="T201" i="1"/>
  <c r="V258" i="1"/>
  <c r="T258" i="1"/>
  <c r="T165" i="1"/>
  <c r="V165" i="1"/>
  <c r="V288" i="1"/>
  <c r="T288" i="1"/>
  <c r="V237" i="1"/>
  <c r="T237" i="1"/>
  <c r="V128" i="1"/>
  <c r="T128" i="1"/>
  <c r="V223" i="1"/>
  <c r="T223" i="1"/>
  <c r="V71" i="1"/>
  <c r="T71" i="1"/>
  <c r="V327" i="1"/>
  <c r="T327" i="1"/>
  <c r="T227" i="1"/>
  <c r="V227" i="1"/>
  <c r="V27" i="1"/>
  <c r="T27" i="1"/>
  <c r="V240" i="1"/>
  <c r="T240" i="1"/>
  <c r="T231" i="1"/>
  <c r="V231" i="1"/>
  <c r="V89" i="1"/>
  <c r="T89" i="1"/>
  <c r="T280" i="1"/>
  <c r="V280" i="1"/>
  <c r="T244" i="1"/>
  <c r="V244" i="1"/>
  <c r="V72" i="1"/>
  <c r="T72" i="1"/>
  <c r="T213" i="1"/>
  <c r="V213" i="1"/>
  <c r="T29" i="1"/>
  <c r="V29" i="1"/>
  <c r="V85" i="1"/>
  <c r="T85" i="1"/>
  <c r="V296" i="1"/>
  <c r="T296" i="1"/>
  <c r="V14" i="1"/>
  <c r="T14" i="1"/>
  <c r="T328" i="1"/>
  <c r="V328" i="1"/>
  <c r="T260" i="1"/>
  <c r="V260" i="1"/>
  <c r="V108" i="1"/>
  <c r="T108" i="1"/>
  <c r="T129" i="1"/>
  <c r="V129" i="1"/>
  <c r="V42" i="1"/>
  <c r="T42" i="1"/>
  <c r="V261" i="1"/>
  <c r="T261" i="1"/>
  <c r="V278" i="1"/>
  <c r="T278" i="1"/>
  <c r="V300" i="1"/>
  <c r="T300" i="1"/>
  <c r="V208" i="1"/>
  <c r="T208" i="1"/>
  <c r="T93" i="1"/>
  <c r="V93" i="1"/>
  <c r="V111" i="1"/>
  <c r="T111" i="1"/>
  <c r="V246" i="1"/>
  <c r="T246" i="1"/>
  <c r="V115" i="1"/>
  <c r="T115" i="1"/>
  <c r="V249" i="1"/>
  <c r="T249" i="1"/>
  <c r="V232" i="1"/>
  <c r="T232" i="1"/>
  <c r="V298" i="1"/>
  <c r="T298" i="1"/>
  <c r="T53" i="1"/>
  <c r="V53" i="1"/>
  <c r="T31" i="1"/>
  <c r="V31" i="1"/>
  <c r="T196" i="1"/>
  <c r="V196" i="1"/>
  <c r="V161" i="1"/>
  <c r="T161" i="1"/>
  <c r="T306" i="1"/>
  <c r="V306" i="1"/>
  <c r="T96" i="1"/>
  <c r="V96" i="1"/>
  <c r="T177" i="1"/>
  <c r="V177" i="1"/>
  <c r="V220" i="1"/>
  <c r="T220" i="1"/>
  <c r="V41" i="1"/>
  <c r="T41" i="1"/>
  <c r="T7" i="1"/>
  <c r="S333" i="1"/>
  <c r="V7" i="1"/>
  <c r="S3" i="1"/>
  <c r="P8" i="2" s="1"/>
  <c r="V63" i="1"/>
  <c r="T63" i="1"/>
  <c r="T191" i="1"/>
  <c r="V191" i="1"/>
  <c r="V137" i="1"/>
  <c r="T137" i="1"/>
  <c r="V193" i="1"/>
  <c r="T193" i="1"/>
  <c r="T55" i="1"/>
  <c r="V55" i="1"/>
  <c r="V285" i="1"/>
  <c r="T285" i="1"/>
  <c r="V119" i="1"/>
  <c r="T119" i="1"/>
  <c r="V44" i="1"/>
  <c r="T44" i="1"/>
  <c r="V304" i="1"/>
  <c r="T304" i="1"/>
  <c r="V154" i="1"/>
  <c r="T154" i="1"/>
  <c r="V110" i="1"/>
  <c r="T110" i="1"/>
  <c r="T139" i="1"/>
  <c r="V139" i="1"/>
  <c r="V155" i="1"/>
  <c r="T155" i="1"/>
  <c r="T131" i="1"/>
  <c r="V131" i="1"/>
  <c r="T24" i="1"/>
  <c r="V24" i="1"/>
  <c r="V33" i="1"/>
  <c r="T33" i="1"/>
  <c r="V303" i="1"/>
  <c r="T303" i="1"/>
  <c r="V92" i="1"/>
  <c r="T92" i="1"/>
  <c r="V173" i="1"/>
  <c r="T173" i="1"/>
  <c r="V164" i="1"/>
  <c r="T164" i="1"/>
  <c r="V284" i="1"/>
  <c r="T284" i="1"/>
  <c r="T266" i="1"/>
  <c r="V266" i="1"/>
  <c r="V144" i="1"/>
  <c r="T144" i="1"/>
  <c r="V11" i="1"/>
  <c r="T11" i="1"/>
  <c r="V252" i="1"/>
  <c r="T252" i="1"/>
  <c r="V50" i="1"/>
  <c r="T50" i="1"/>
  <c r="V169" i="1"/>
  <c r="T169" i="1"/>
  <c r="T222" i="1"/>
  <c r="V222" i="1"/>
  <c r="T79" i="1"/>
  <c r="V79" i="1"/>
  <c r="V64" i="1"/>
  <c r="T64" i="1"/>
  <c r="V268" i="1"/>
  <c r="T268" i="1"/>
  <c r="V221" i="1"/>
  <c r="T221" i="1"/>
  <c r="V210" i="1"/>
  <c r="T210" i="1"/>
  <c r="T37" i="1"/>
  <c r="V37" i="1"/>
  <c r="T211" i="1"/>
  <c r="V211" i="1"/>
  <c r="T186" i="1"/>
  <c r="V186" i="1"/>
  <c r="T83" i="1"/>
  <c r="V83" i="1"/>
  <c r="T313" i="1"/>
  <c r="V313" i="1"/>
  <c r="T80" i="1"/>
  <c r="V80" i="1"/>
  <c r="T308" i="1"/>
  <c r="V308" i="1"/>
  <c r="T106" i="1"/>
  <c r="V106" i="1"/>
  <c r="T113" i="1"/>
  <c r="V113" i="1"/>
  <c r="T123" i="1"/>
  <c r="V123" i="1"/>
  <c r="T215" i="1"/>
  <c r="V215" i="1"/>
  <c r="V236" i="1"/>
  <c r="T236" i="1"/>
  <c r="V47" i="1"/>
  <c r="T47" i="1"/>
  <c r="T117" i="1"/>
  <c r="V117" i="1"/>
  <c r="V229" i="1"/>
  <c r="T229" i="1"/>
  <c r="T182" i="1"/>
  <c r="V182" i="1"/>
  <c r="X17" i="1" l="1"/>
  <c r="X22" i="1"/>
  <c r="X153" i="1"/>
  <c r="X169" i="1"/>
  <c r="X162" i="1"/>
  <c r="X123" i="1"/>
  <c r="X164" i="1"/>
  <c r="X124" i="1"/>
  <c r="X267" i="1"/>
  <c r="X15" i="1"/>
  <c r="X279" i="1"/>
  <c r="X165" i="1"/>
  <c r="X182" i="1"/>
  <c r="X154" i="1"/>
  <c r="X232" i="1"/>
  <c r="X109" i="1"/>
  <c r="X168" i="1"/>
  <c r="X160" i="1"/>
  <c r="X11" i="1"/>
  <c r="X73" i="1"/>
  <c r="X172" i="1"/>
  <c r="X222" i="1"/>
  <c r="X97" i="1"/>
  <c r="X128" i="1"/>
  <c r="X99" i="1"/>
  <c r="X37" i="1"/>
  <c r="X12" i="1"/>
  <c r="X176" i="1"/>
  <c r="X29" i="1"/>
  <c r="X203" i="1"/>
  <c r="X303" i="1"/>
  <c r="X263" i="1"/>
  <c r="X135" i="1"/>
  <c r="X179" i="1"/>
  <c r="X57" i="1"/>
  <c r="X240" i="1"/>
  <c r="X178" i="1"/>
  <c r="X300" i="1"/>
  <c r="X77" i="1"/>
  <c r="X194" i="1"/>
  <c r="X324" i="1"/>
  <c r="X39" i="1"/>
  <c r="X323" i="1"/>
  <c r="X108" i="1"/>
  <c r="X236" i="1"/>
  <c r="X41" i="1"/>
  <c r="X67" i="1"/>
  <c r="X51" i="1"/>
  <c r="X275" i="1"/>
  <c r="X110" i="1"/>
  <c r="X241" i="1"/>
  <c r="X80" i="1"/>
  <c r="X271" i="1"/>
  <c r="X98" i="1"/>
  <c r="X84" i="1"/>
  <c r="X92" i="1"/>
  <c r="X137" i="1"/>
  <c r="X34" i="1"/>
  <c r="X93" i="1"/>
  <c r="X121" i="1"/>
  <c r="X90" i="1"/>
  <c r="X210" i="1"/>
  <c r="X320" i="1"/>
  <c r="X115" i="1"/>
  <c r="X224" i="1"/>
  <c r="X40" i="1"/>
  <c r="X180" i="1"/>
  <c r="X317" i="1"/>
  <c r="X50" i="1"/>
  <c r="X220" i="1"/>
  <c r="X64" i="1"/>
  <c r="X205" i="1"/>
  <c r="X255" i="1"/>
  <c r="X318" i="1"/>
  <c r="X177" i="1"/>
  <c r="X184" i="1"/>
  <c r="X218" i="1"/>
  <c r="X19" i="1"/>
  <c r="X130" i="1"/>
  <c r="X231" i="1"/>
  <c r="X13" i="1"/>
  <c r="X302" i="1"/>
  <c r="X295" i="1"/>
  <c r="X82" i="1"/>
  <c r="X306" i="1"/>
  <c r="X106" i="1"/>
  <c r="X216" i="1"/>
  <c r="X156" i="1"/>
  <c r="X191" i="1"/>
  <c r="X125" i="1"/>
  <c r="X308" i="1"/>
  <c r="X25" i="1"/>
  <c r="X239" i="1"/>
  <c r="X198" i="1"/>
  <c r="X52" i="1"/>
  <c r="X207" i="1"/>
  <c r="X68" i="1"/>
  <c r="X270" i="1"/>
  <c r="X325" i="1"/>
  <c r="X141" i="1"/>
  <c r="X49" i="1"/>
  <c r="X315" i="1"/>
  <c r="X103" i="1"/>
  <c r="X36" i="1"/>
  <c r="X30" i="1"/>
  <c r="X261" i="1"/>
  <c r="X157" i="1"/>
  <c r="X46" i="1"/>
  <c r="X316" i="1"/>
  <c r="X163" i="1"/>
  <c r="X76" i="1"/>
  <c r="X204" i="1"/>
  <c r="X195" i="1"/>
  <c r="X35" i="1"/>
  <c r="X59" i="1"/>
  <c r="X192" i="1"/>
  <c r="X278" i="1"/>
  <c r="X120" i="1"/>
  <c r="X26" i="1"/>
  <c r="X96" i="1"/>
  <c r="X208" i="1"/>
  <c r="X158" i="1"/>
  <c r="X196" i="1"/>
  <c r="X166" i="1"/>
  <c r="X277" i="1"/>
  <c r="X269" i="1"/>
  <c r="X119" i="1"/>
  <c r="X249" i="1"/>
  <c r="X74" i="1"/>
  <c r="X44" i="1"/>
  <c r="X173" i="1"/>
  <c r="X200" i="1"/>
  <c r="X117" i="1"/>
  <c r="X221" i="1"/>
  <c r="X72" i="1"/>
  <c r="X63" i="1"/>
  <c r="X174" i="1"/>
  <c r="X70" i="1"/>
  <c r="X27" i="1"/>
  <c r="X256" i="1"/>
  <c r="X310" i="1"/>
  <c r="X237" i="1"/>
  <c r="X287" i="1"/>
  <c r="X225" i="1"/>
  <c r="X330" i="1"/>
  <c r="X284" i="1"/>
  <c r="X87" i="1"/>
  <c r="X201" i="1"/>
  <c r="X212" i="1"/>
  <c r="X89" i="1"/>
  <c r="X312" i="1"/>
  <c r="X133" i="1"/>
  <c r="X264" i="1"/>
  <c r="X116" i="1"/>
  <c r="X307" i="1"/>
  <c r="X181" i="1"/>
  <c r="X244" i="1"/>
  <c r="X266" i="1"/>
  <c r="X138" i="1"/>
  <c r="X304" i="1"/>
  <c r="X170" i="1"/>
  <c r="X47" i="1"/>
  <c r="X33" i="1"/>
  <c r="X16" i="1"/>
  <c r="X145" i="1"/>
  <c r="X262" i="1"/>
  <c r="X95" i="1"/>
  <c r="X42" i="1"/>
  <c r="X276" i="1"/>
  <c r="X234" i="1"/>
  <c r="X113" i="1"/>
  <c r="X126" i="1"/>
  <c r="X193" i="1"/>
  <c r="X56" i="1"/>
  <c r="X322" i="1"/>
  <c r="X280" i="1"/>
  <c r="X260" i="1"/>
  <c r="X294" i="1"/>
  <c r="X21" i="1"/>
  <c r="X175" i="1"/>
  <c r="X61" i="1"/>
  <c r="X144" i="1"/>
  <c r="X228" i="1"/>
  <c r="X140" i="1"/>
  <c r="X246" i="1"/>
  <c r="X102" i="1"/>
  <c r="X183" i="1"/>
  <c r="X69" i="1"/>
  <c r="X38" i="1"/>
  <c r="X32" i="1"/>
  <c r="X101" i="1"/>
  <c r="X219" i="1"/>
  <c r="X185" i="1"/>
  <c r="X282" i="1"/>
  <c r="X297" i="1"/>
  <c r="X23" i="1"/>
  <c r="X251" i="1"/>
  <c r="X202" i="1"/>
  <c r="X314" i="1"/>
  <c r="X197" i="1"/>
  <c r="X62" i="1"/>
  <c r="X188" i="1"/>
  <c r="X233" i="1"/>
  <c r="X114" i="1"/>
  <c r="X143" i="1"/>
  <c r="X292" i="1"/>
  <c r="X226" i="1"/>
  <c r="X187" i="1"/>
  <c r="X94" i="1"/>
  <c r="X250" i="1"/>
  <c r="X86" i="1"/>
  <c r="X132" i="1"/>
  <c r="X20" i="1"/>
  <c r="X149" i="1"/>
  <c r="X286" i="1"/>
  <c r="X242" i="1"/>
  <c r="X78" i="1"/>
  <c r="X213" i="1"/>
  <c r="X31" i="1"/>
  <c r="X54" i="1"/>
  <c r="X291" i="1"/>
  <c r="X8" i="1"/>
  <c r="X285" i="1"/>
  <c r="X10" i="1"/>
  <c r="X217" i="1"/>
  <c r="X206" i="1"/>
  <c r="X58" i="1"/>
  <c r="X235" i="1"/>
  <c r="X254" i="1"/>
  <c r="X229" i="1"/>
  <c r="X161" i="1"/>
  <c r="X268" i="1"/>
  <c r="X9" i="1"/>
  <c r="X60" i="1"/>
  <c r="X326" i="1"/>
  <c r="X238" i="1"/>
  <c r="X66" i="1"/>
  <c r="X227" i="1"/>
  <c r="X305" i="1"/>
  <c r="X293" i="1"/>
  <c r="X134" i="1"/>
  <c r="X122" i="1"/>
  <c r="X112" i="1"/>
  <c r="X91" i="1"/>
  <c r="X55" i="1"/>
  <c r="X100" i="1"/>
  <c r="X18" i="1"/>
  <c r="X118" i="1"/>
  <c r="X209" i="1"/>
  <c r="X75" i="1"/>
  <c r="X211" i="1"/>
  <c r="X199" i="1"/>
  <c r="X7" i="1"/>
  <c r="X247" i="1"/>
  <c r="X136" i="1"/>
  <c r="X43" i="1"/>
  <c r="X259" i="1"/>
  <c r="X139" i="1"/>
  <c r="X327" i="1"/>
  <c r="X186" i="1"/>
  <c r="X274" i="1"/>
  <c r="X127" i="1"/>
  <c r="X171" i="1"/>
  <c r="X104" i="1"/>
  <c r="X245" i="1"/>
  <c r="X83" i="1"/>
  <c r="X48" i="1"/>
  <c r="X215" i="1"/>
  <c r="X189" i="1"/>
  <c r="X328" i="1"/>
  <c r="X111" i="1"/>
  <c r="X107" i="1"/>
  <c r="X253" i="1"/>
  <c r="X301" i="1"/>
  <c r="X273" i="1"/>
  <c r="X283" i="1"/>
  <c r="X152" i="1"/>
  <c r="X65" i="1"/>
  <c r="X296" i="1"/>
  <c r="X329" i="1"/>
  <c r="X155" i="1"/>
  <c r="X71" i="1"/>
  <c r="X313" i="1"/>
  <c r="X265" i="1"/>
  <c r="X290" i="1"/>
  <c r="X28" i="1"/>
  <c r="X45" i="1"/>
  <c r="X150" i="1"/>
  <c r="X105" i="1"/>
  <c r="X79" i="1"/>
  <c r="X243" i="1"/>
  <c r="X258" i="1"/>
  <c r="X319" i="1"/>
  <c r="X159" i="1"/>
  <c r="X272" i="1"/>
  <c r="X151" i="1"/>
  <c r="X129" i="1"/>
  <c r="X146" i="1"/>
  <c r="X252" i="1"/>
  <c r="X311" i="1"/>
  <c r="X131" i="1"/>
  <c r="X299" i="1"/>
  <c r="X81" i="1"/>
  <c r="X248" i="1"/>
  <c r="X167" i="1"/>
  <c r="V18" i="6"/>
  <c r="Z18" i="6" s="1"/>
  <c r="X214" i="1"/>
  <c r="X321" i="1"/>
  <c r="X257" i="1"/>
  <c r="X288" i="1"/>
  <c r="X281" i="1"/>
  <c r="X142" i="1"/>
  <c r="X53" i="1"/>
  <c r="X309" i="1"/>
  <c r="X147" i="1"/>
  <c r="X230" i="1"/>
  <c r="X190" i="1"/>
  <c r="X148" i="1"/>
  <c r="X331" i="1"/>
  <c r="X88" i="1"/>
  <c r="X24" i="1"/>
  <c r="X223" i="1"/>
  <c r="X85" i="1"/>
  <c r="X289" i="1"/>
  <c r="X298" i="1"/>
  <c r="X14" i="1"/>
  <c r="L336" i="2"/>
  <c r="S4" i="1"/>
  <c r="T3" i="1"/>
  <c r="L338" i="2"/>
  <c r="Y88" i="1" l="1"/>
  <c r="U91" i="2" s="1"/>
  <c r="S145" i="2"/>
  <c r="Y142" i="1"/>
  <c r="U145" i="2" s="1"/>
  <c r="S251" i="2"/>
  <c r="Y248" i="1"/>
  <c r="U251" i="2" s="1"/>
  <c r="Y151" i="1"/>
  <c r="U154" i="2" s="1"/>
  <c r="S154" i="2"/>
  <c r="Y150" i="1"/>
  <c r="U153" i="2" s="1"/>
  <c r="S153" i="2"/>
  <c r="Y329" i="1"/>
  <c r="U332" i="2" s="1"/>
  <c r="S332" i="2"/>
  <c r="Y107" i="1"/>
  <c r="U110" i="2" s="1"/>
  <c r="S110" i="2"/>
  <c r="Y104" i="1"/>
  <c r="U107" i="2" s="1"/>
  <c r="S107" i="2"/>
  <c r="S46" i="2"/>
  <c r="Y43" i="1"/>
  <c r="U46" i="2" s="1"/>
  <c r="S121" i="2"/>
  <c r="Y118" i="1"/>
  <c r="U121" i="2" s="1"/>
  <c r="S296" i="2"/>
  <c r="Y293" i="1"/>
  <c r="U296" i="2" s="1"/>
  <c r="Y268" i="1"/>
  <c r="U271" i="2" s="1"/>
  <c r="S271" i="2"/>
  <c r="Y10" i="1"/>
  <c r="U13" i="2" s="1"/>
  <c r="S13" i="2"/>
  <c r="Y242" i="1"/>
  <c r="U245" i="2" s="1"/>
  <c r="S245" i="2"/>
  <c r="S190" i="2"/>
  <c r="Y187" i="1"/>
  <c r="U190" i="2" s="1"/>
  <c r="S200" i="2"/>
  <c r="Y197" i="1"/>
  <c r="U200" i="2" s="1"/>
  <c r="S222" i="2"/>
  <c r="Y219" i="1"/>
  <c r="U222" i="2" s="1"/>
  <c r="S143" i="2"/>
  <c r="Y140" i="1"/>
  <c r="U143" i="2" s="1"/>
  <c r="S283" i="2"/>
  <c r="Y280" i="1"/>
  <c r="U283" i="2" s="1"/>
  <c r="S45" i="2"/>
  <c r="Y42" i="1"/>
  <c r="U45" i="2" s="1"/>
  <c r="S307" i="2"/>
  <c r="Y304" i="1"/>
  <c r="U307" i="2" s="1"/>
  <c r="S136" i="2"/>
  <c r="Y133" i="1"/>
  <c r="U136" i="2" s="1"/>
  <c r="Y225" i="1"/>
  <c r="U228" i="2" s="1"/>
  <c r="S228" i="2"/>
  <c r="Y63" i="1"/>
  <c r="U66" i="2" s="1"/>
  <c r="S66" i="2"/>
  <c r="S252" i="2"/>
  <c r="Y249" i="1"/>
  <c r="U252" i="2" s="1"/>
  <c r="S99" i="2"/>
  <c r="Y96" i="1"/>
  <c r="U99" i="2" s="1"/>
  <c r="S207" i="2"/>
  <c r="Y204" i="1"/>
  <c r="U207" i="2" s="1"/>
  <c r="Y36" i="1"/>
  <c r="U39" i="2" s="1"/>
  <c r="S39" i="2"/>
  <c r="S210" i="2"/>
  <c r="Y207" i="1"/>
  <c r="U210" i="2" s="1"/>
  <c r="Y156" i="1"/>
  <c r="U159" i="2" s="1"/>
  <c r="S159" i="2"/>
  <c r="S234" i="2"/>
  <c r="Y231" i="1"/>
  <c r="U234" i="2" s="1"/>
  <c r="S208" i="2"/>
  <c r="Y205" i="1"/>
  <c r="U208" i="2" s="1"/>
  <c r="Y115" i="1"/>
  <c r="U118" i="2" s="1"/>
  <c r="S118" i="2"/>
  <c r="S95" i="2"/>
  <c r="Y92" i="1"/>
  <c r="U95" i="2" s="1"/>
  <c r="Y51" i="1"/>
  <c r="U54" i="2" s="1"/>
  <c r="S54" i="2"/>
  <c r="S197" i="2"/>
  <c r="Y194" i="1"/>
  <c r="U197" i="2" s="1"/>
  <c r="S266" i="2"/>
  <c r="Y263" i="1"/>
  <c r="U266" i="2" s="1"/>
  <c r="Y128" i="1"/>
  <c r="U131" i="2" s="1"/>
  <c r="S131" i="2"/>
  <c r="S112" i="2"/>
  <c r="Y109" i="1"/>
  <c r="U112" i="2" s="1"/>
  <c r="Y124" i="1"/>
  <c r="U127" i="2" s="1"/>
  <c r="S127" i="2"/>
  <c r="Y331" i="1"/>
  <c r="U334" i="2" s="1"/>
  <c r="S334" i="2"/>
  <c r="Y281" i="1"/>
  <c r="U284" i="2" s="1"/>
  <c r="S284" i="2"/>
  <c r="Y81" i="1"/>
  <c r="U84" i="2" s="1"/>
  <c r="S84" i="2"/>
  <c r="Y272" i="1"/>
  <c r="U275" i="2" s="1"/>
  <c r="S275" i="2"/>
  <c r="S48" i="2"/>
  <c r="Y45" i="1"/>
  <c r="U48" i="2" s="1"/>
  <c r="S299" i="2"/>
  <c r="Y296" i="1"/>
  <c r="U299" i="2" s="1"/>
  <c r="S114" i="2"/>
  <c r="Y111" i="1"/>
  <c r="U114" i="2" s="1"/>
  <c r="Y171" i="1"/>
  <c r="U174" i="2" s="1"/>
  <c r="S174" i="2"/>
  <c r="S139" i="2"/>
  <c r="Y136" i="1"/>
  <c r="U139" i="2" s="1"/>
  <c r="S21" i="2"/>
  <c r="Y18" i="1"/>
  <c r="U21" i="2" s="1"/>
  <c r="Y305" i="1"/>
  <c r="U308" i="2" s="1"/>
  <c r="S308" i="2"/>
  <c r="S164" i="2"/>
  <c r="Y161" i="1"/>
  <c r="U164" i="2" s="1"/>
  <c r="S288" i="2"/>
  <c r="Y285" i="1"/>
  <c r="U288" i="2" s="1"/>
  <c r="S289" i="2"/>
  <c r="Y286" i="1"/>
  <c r="U289" i="2" s="1"/>
  <c r="S229" i="2"/>
  <c r="Y226" i="1"/>
  <c r="U229" i="2" s="1"/>
  <c r="Y314" i="1"/>
  <c r="U317" i="2" s="1"/>
  <c r="S317" i="2"/>
  <c r="S104" i="2"/>
  <c r="Y101" i="1"/>
  <c r="U104" i="2" s="1"/>
  <c r="S231" i="2"/>
  <c r="Y228" i="1"/>
  <c r="U231" i="2" s="1"/>
  <c r="S325" i="2"/>
  <c r="Y322" i="1"/>
  <c r="U325" i="2" s="1"/>
  <c r="S98" i="2"/>
  <c r="Y95" i="1"/>
  <c r="U98" i="2" s="1"/>
  <c r="S141" i="2"/>
  <c r="Y138" i="1"/>
  <c r="U141" i="2" s="1"/>
  <c r="S315" i="2"/>
  <c r="Y312" i="1"/>
  <c r="U315" i="2" s="1"/>
  <c r="S290" i="2"/>
  <c r="Y287" i="1"/>
  <c r="U290" i="2" s="1"/>
  <c r="Y72" i="1"/>
  <c r="U75" i="2" s="1"/>
  <c r="S75" i="2"/>
  <c r="S122" i="2"/>
  <c r="Y119" i="1"/>
  <c r="U122" i="2" s="1"/>
  <c r="S29" i="2"/>
  <c r="Y26" i="1"/>
  <c r="U29" i="2" s="1"/>
  <c r="S79" i="2"/>
  <c r="Y76" i="1"/>
  <c r="U79" i="2" s="1"/>
  <c r="S106" i="2"/>
  <c r="Y103" i="1"/>
  <c r="U106" i="2" s="1"/>
  <c r="Y52" i="1"/>
  <c r="U55" i="2" s="1"/>
  <c r="S55" i="2"/>
  <c r="S219" i="2"/>
  <c r="Y216" i="1"/>
  <c r="U219" i="2" s="1"/>
  <c r="S133" i="2"/>
  <c r="Y130" i="1"/>
  <c r="U133" i="2" s="1"/>
  <c r="S67" i="2"/>
  <c r="Y64" i="1"/>
  <c r="U67" i="2" s="1"/>
  <c r="Y320" i="1"/>
  <c r="U323" i="2" s="1"/>
  <c r="S323" i="2"/>
  <c r="Y84" i="1"/>
  <c r="U87" i="2" s="1"/>
  <c r="S87" i="2"/>
  <c r="Y67" i="1"/>
  <c r="U70" i="2" s="1"/>
  <c r="S70" i="2"/>
  <c r="S80" i="2"/>
  <c r="Y77" i="1"/>
  <c r="U80" i="2" s="1"/>
  <c r="S306" i="2"/>
  <c r="Y303" i="1"/>
  <c r="U306" i="2" s="1"/>
  <c r="S100" i="2"/>
  <c r="Y97" i="1"/>
  <c r="U100" i="2" s="1"/>
  <c r="Y232" i="1"/>
  <c r="U235" i="2" s="1"/>
  <c r="S235" i="2"/>
  <c r="Y164" i="1"/>
  <c r="U167" i="2" s="1"/>
  <c r="S167" i="2"/>
  <c r="S17" i="2"/>
  <c r="Y14" i="1"/>
  <c r="U17" i="2" s="1"/>
  <c r="S302" i="2"/>
  <c r="Y299" i="1"/>
  <c r="U302" i="2" s="1"/>
  <c r="S31" i="2"/>
  <c r="Y28" i="1"/>
  <c r="U31" i="2" s="1"/>
  <c r="S68" i="2"/>
  <c r="Y65" i="1"/>
  <c r="U68" i="2" s="1"/>
  <c r="S331" i="2"/>
  <c r="Y328" i="1"/>
  <c r="U331" i="2" s="1"/>
  <c r="S130" i="2"/>
  <c r="Y127" i="1"/>
  <c r="U130" i="2" s="1"/>
  <c r="S250" i="2"/>
  <c r="Y247" i="1"/>
  <c r="U250" i="2" s="1"/>
  <c r="S230" i="2"/>
  <c r="Y227" i="1"/>
  <c r="U230" i="2" s="1"/>
  <c r="S11" i="2"/>
  <c r="Y8" i="1"/>
  <c r="U11" i="2" s="1"/>
  <c r="Y149" i="1"/>
  <c r="U152" i="2" s="1"/>
  <c r="S152" i="2"/>
  <c r="Y292" i="1"/>
  <c r="U295" i="2" s="1"/>
  <c r="S295" i="2"/>
  <c r="Y202" i="1"/>
  <c r="U205" i="2" s="1"/>
  <c r="S205" i="2"/>
  <c r="S35" i="2"/>
  <c r="Y32" i="1"/>
  <c r="U35" i="2" s="1"/>
  <c r="Y144" i="1"/>
  <c r="U147" i="2" s="1"/>
  <c r="S147" i="2"/>
  <c r="S59" i="2"/>
  <c r="Y56" i="1"/>
  <c r="U59" i="2" s="1"/>
  <c r="Y262" i="1"/>
  <c r="U265" i="2" s="1"/>
  <c r="S265" i="2"/>
  <c r="Y266" i="1"/>
  <c r="U269" i="2" s="1"/>
  <c r="S269" i="2"/>
  <c r="Y89" i="1"/>
  <c r="U92" i="2" s="1"/>
  <c r="S92" i="2"/>
  <c r="Y237" i="1"/>
  <c r="U240" i="2" s="1"/>
  <c r="S240" i="2"/>
  <c r="Y221" i="1"/>
  <c r="U224" i="2" s="1"/>
  <c r="S224" i="2"/>
  <c r="Y269" i="1"/>
  <c r="U272" i="2" s="1"/>
  <c r="S272" i="2"/>
  <c r="S123" i="2"/>
  <c r="Y120" i="1"/>
  <c r="U123" i="2" s="1"/>
  <c r="Y163" i="1"/>
  <c r="U166" i="2" s="1"/>
  <c r="S166" i="2"/>
  <c r="S318" i="2"/>
  <c r="Y315" i="1"/>
  <c r="U318" i="2" s="1"/>
  <c r="S201" i="2"/>
  <c r="Y198" i="1"/>
  <c r="U201" i="2" s="1"/>
  <c r="S109" i="2"/>
  <c r="Y106" i="1"/>
  <c r="U109" i="2" s="1"/>
  <c r="Y19" i="1"/>
  <c r="U22" i="2" s="1"/>
  <c r="S22" i="2"/>
  <c r="S223" i="2"/>
  <c r="Y220" i="1"/>
  <c r="U223" i="2" s="1"/>
  <c r="S213" i="2"/>
  <c r="Y210" i="1"/>
  <c r="U213" i="2" s="1"/>
  <c r="S101" i="2"/>
  <c r="Y98" i="1"/>
  <c r="U101" i="2" s="1"/>
  <c r="Y41" i="1"/>
  <c r="U44" i="2" s="1"/>
  <c r="S44" i="2"/>
  <c r="S303" i="2"/>
  <c r="Y300" i="1"/>
  <c r="U303" i="2" s="1"/>
  <c r="S206" i="2"/>
  <c r="Y203" i="1"/>
  <c r="U206" i="2" s="1"/>
  <c r="Y222" i="1"/>
  <c r="U225" i="2" s="1"/>
  <c r="S225" i="2"/>
  <c r="S157" i="2"/>
  <c r="Y154" i="1"/>
  <c r="U157" i="2" s="1"/>
  <c r="Y123" i="1"/>
  <c r="U126" i="2" s="1"/>
  <c r="S126" i="2"/>
  <c r="S151" i="2"/>
  <c r="Y148" i="1"/>
  <c r="U151" i="2" s="1"/>
  <c r="S162" i="2"/>
  <c r="Y159" i="1"/>
  <c r="U162" i="2" s="1"/>
  <c r="S103" i="2"/>
  <c r="Y100" i="1"/>
  <c r="U103" i="2" s="1"/>
  <c r="S155" i="2"/>
  <c r="Y152" i="1"/>
  <c r="U155" i="2" s="1"/>
  <c r="S257" i="2"/>
  <c r="Y254" i="1"/>
  <c r="U257" i="2" s="1"/>
  <c r="S64" i="2"/>
  <c r="Y61" i="1"/>
  <c r="U64" i="2" s="1"/>
  <c r="S280" i="2"/>
  <c r="Y277" i="1"/>
  <c r="U280" i="2" s="1"/>
  <c r="S274" i="2"/>
  <c r="Y271" i="1"/>
  <c r="U274" i="2" s="1"/>
  <c r="S291" i="2"/>
  <c r="Y288" i="1"/>
  <c r="U291" i="2" s="1"/>
  <c r="S232" i="2"/>
  <c r="Y229" i="1"/>
  <c r="U232" i="2" s="1"/>
  <c r="S193" i="2"/>
  <c r="Y190" i="1"/>
  <c r="U193" i="2" s="1"/>
  <c r="S134" i="2"/>
  <c r="Y131" i="1"/>
  <c r="U134" i="2" s="1"/>
  <c r="S293" i="2"/>
  <c r="Y290" i="1"/>
  <c r="U293" i="2" s="1"/>
  <c r="Y274" i="1"/>
  <c r="U277" i="2" s="1"/>
  <c r="S277" i="2"/>
  <c r="Y66" i="1"/>
  <c r="U69" i="2" s="1"/>
  <c r="S69" i="2"/>
  <c r="S146" i="2"/>
  <c r="Y143" i="1"/>
  <c r="U146" i="2" s="1"/>
  <c r="S247" i="2"/>
  <c r="Y244" i="1"/>
  <c r="U247" i="2" s="1"/>
  <c r="S185" i="2"/>
  <c r="Y182" i="1"/>
  <c r="U185" i="2" s="1"/>
  <c r="S292" i="2"/>
  <c r="Y289" i="1"/>
  <c r="U292" i="2" s="1"/>
  <c r="Y230" i="1"/>
  <c r="U233" i="2" s="1"/>
  <c r="S233" i="2"/>
  <c r="Y321" i="1"/>
  <c r="U324" i="2" s="1"/>
  <c r="S324" i="2"/>
  <c r="S314" i="2"/>
  <c r="Y311" i="1"/>
  <c r="U314" i="2" s="1"/>
  <c r="Y258" i="1"/>
  <c r="U261" i="2" s="1"/>
  <c r="S261" i="2"/>
  <c r="Y265" i="1"/>
  <c r="U268" i="2" s="1"/>
  <c r="S268" i="2"/>
  <c r="Y283" i="1"/>
  <c r="U286" i="2" s="1"/>
  <c r="S286" i="2"/>
  <c r="S218" i="2"/>
  <c r="Y215" i="1"/>
  <c r="U218" i="2" s="1"/>
  <c r="Y186" i="1"/>
  <c r="U189" i="2" s="1"/>
  <c r="S189" i="2"/>
  <c r="Y199" i="1"/>
  <c r="U202" i="2" s="1"/>
  <c r="S202" i="2"/>
  <c r="S94" i="2"/>
  <c r="Y91" i="1"/>
  <c r="U94" i="2" s="1"/>
  <c r="S241" i="2"/>
  <c r="Y238" i="1"/>
  <c r="U241" i="2" s="1"/>
  <c r="Y235" i="1"/>
  <c r="U238" i="2" s="1"/>
  <c r="S238" i="2"/>
  <c r="Y54" i="1"/>
  <c r="U57" i="2" s="1"/>
  <c r="S57" i="2"/>
  <c r="S135" i="2"/>
  <c r="Y132" i="1"/>
  <c r="U135" i="2" s="1"/>
  <c r="Y114" i="1"/>
  <c r="U117" i="2" s="1"/>
  <c r="S117" i="2"/>
  <c r="S26" i="2"/>
  <c r="Y23" i="1"/>
  <c r="U26" i="2" s="1"/>
  <c r="S72" i="2"/>
  <c r="Y69" i="1"/>
  <c r="U72" i="2" s="1"/>
  <c r="S178" i="2"/>
  <c r="Y175" i="1"/>
  <c r="U178" i="2" s="1"/>
  <c r="Y126" i="1"/>
  <c r="U129" i="2" s="1"/>
  <c r="S129" i="2"/>
  <c r="S19" i="2"/>
  <c r="Y16" i="1"/>
  <c r="U19" i="2" s="1"/>
  <c r="S184" i="2"/>
  <c r="Y181" i="1"/>
  <c r="U184" i="2" s="1"/>
  <c r="Y201" i="1"/>
  <c r="U204" i="2" s="1"/>
  <c r="S204" i="2"/>
  <c r="Y256" i="1"/>
  <c r="U259" i="2" s="1"/>
  <c r="S259" i="2"/>
  <c r="S203" i="2"/>
  <c r="Y200" i="1"/>
  <c r="U203" i="2" s="1"/>
  <c r="Y166" i="1"/>
  <c r="U169" i="2" s="1"/>
  <c r="S169" i="2"/>
  <c r="S195" i="2"/>
  <c r="Y192" i="1"/>
  <c r="U195" i="2" s="1"/>
  <c r="Y46" i="1"/>
  <c r="U49" i="2" s="1"/>
  <c r="S49" i="2"/>
  <c r="S144" i="2"/>
  <c r="Y141" i="1"/>
  <c r="U144" i="2" s="1"/>
  <c r="S28" i="2"/>
  <c r="Y25" i="1"/>
  <c r="U28" i="2" s="1"/>
  <c r="S85" i="2"/>
  <c r="Y82" i="1"/>
  <c r="U85" i="2" s="1"/>
  <c r="S187" i="2"/>
  <c r="Y184" i="1"/>
  <c r="U187" i="2" s="1"/>
  <c r="S320" i="2"/>
  <c r="Y317" i="1"/>
  <c r="U320" i="2" s="1"/>
  <c r="S124" i="2"/>
  <c r="Y121" i="1"/>
  <c r="U124" i="2" s="1"/>
  <c r="Y80" i="1"/>
  <c r="U83" i="2" s="1"/>
  <c r="S83" i="2"/>
  <c r="Y108" i="1"/>
  <c r="U111" i="2" s="1"/>
  <c r="S111" i="2"/>
  <c r="S243" i="2"/>
  <c r="Y240" i="1"/>
  <c r="U243" i="2" s="1"/>
  <c r="S179" i="2"/>
  <c r="Y176" i="1"/>
  <c r="U179" i="2" s="1"/>
  <c r="S76" i="2"/>
  <c r="Y73" i="1"/>
  <c r="U76" i="2" s="1"/>
  <c r="Y165" i="1"/>
  <c r="U168" i="2" s="1"/>
  <c r="S168" i="2"/>
  <c r="S172" i="2"/>
  <c r="Y169" i="1"/>
  <c r="U172" i="2" s="1"/>
  <c r="S301" i="2"/>
  <c r="Y298" i="1"/>
  <c r="U301" i="2" s="1"/>
  <c r="S260" i="2"/>
  <c r="Y257" i="1"/>
  <c r="U260" i="2" s="1"/>
  <c r="Y319" i="1"/>
  <c r="U322" i="2" s="1"/>
  <c r="S322" i="2"/>
  <c r="S192" i="2"/>
  <c r="Y189" i="1"/>
  <c r="U192" i="2" s="1"/>
  <c r="Y7" i="1"/>
  <c r="U10" i="2" s="1"/>
  <c r="Y55" i="1"/>
  <c r="U58" i="2" s="1"/>
  <c r="S58" i="2"/>
  <c r="S294" i="2"/>
  <c r="Y291" i="1"/>
  <c r="U294" i="2" s="1"/>
  <c r="S23" i="2"/>
  <c r="Y20" i="1"/>
  <c r="U23" i="2" s="1"/>
  <c r="Y251" i="1"/>
  <c r="U254" i="2" s="1"/>
  <c r="S254" i="2"/>
  <c r="S41" i="2"/>
  <c r="Y38" i="1"/>
  <c r="U41" i="2" s="1"/>
  <c r="S196" i="2"/>
  <c r="Y193" i="1"/>
  <c r="U196" i="2" s="1"/>
  <c r="S148" i="2"/>
  <c r="Y145" i="1"/>
  <c r="U148" i="2" s="1"/>
  <c r="Y212" i="1"/>
  <c r="U215" i="2" s="1"/>
  <c r="S215" i="2"/>
  <c r="S313" i="2"/>
  <c r="Y310" i="1"/>
  <c r="U313" i="2" s="1"/>
  <c r="Y117" i="1"/>
  <c r="U120" i="2" s="1"/>
  <c r="S120" i="2"/>
  <c r="S281" i="2"/>
  <c r="Y278" i="1"/>
  <c r="U281" i="2" s="1"/>
  <c r="S319" i="2"/>
  <c r="Y316" i="1"/>
  <c r="U319" i="2" s="1"/>
  <c r="S52" i="2"/>
  <c r="Y49" i="1"/>
  <c r="U52" i="2" s="1"/>
  <c r="Y239" i="1"/>
  <c r="U242" i="2" s="1"/>
  <c r="S242" i="2"/>
  <c r="S309" i="2"/>
  <c r="Y306" i="1"/>
  <c r="U309" i="2" s="1"/>
  <c r="Y218" i="1"/>
  <c r="U221" i="2" s="1"/>
  <c r="S221" i="2"/>
  <c r="S53" i="2"/>
  <c r="Y50" i="1"/>
  <c r="U53" i="2" s="1"/>
  <c r="S93" i="2"/>
  <c r="Y90" i="1"/>
  <c r="U93" i="2" s="1"/>
  <c r="S239" i="2"/>
  <c r="Y236" i="1"/>
  <c r="U239" i="2" s="1"/>
  <c r="S181" i="2"/>
  <c r="Y178" i="1"/>
  <c r="U181" i="2" s="1"/>
  <c r="Y29" i="1"/>
  <c r="U32" i="2" s="1"/>
  <c r="S32" i="2"/>
  <c r="S175" i="2"/>
  <c r="Y172" i="1"/>
  <c r="U175" i="2" s="1"/>
  <c r="Y162" i="1"/>
  <c r="U165" i="2" s="1"/>
  <c r="S165" i="2"/>
  <c r="S88" i="2"/>
  <c r="Y85" i="1"/>
  <c r="U88" i="2" s="1"/>
  <c r="Y147" i="1"/>
  <c r="U150" i="2" s="1"/>
  <c r="S150" i="2"/>
  <c r="Y214" i="1"/>
  <c r="U217" i="2" s="1"/>
  <c r="S217" i="2"/>
  <c r="S255" i="2"/>
  <c r="Y252" i="1"/>
  <c r="U255" i="2" s="1"/>
  <c r="S246" i="2"/>
  <c r="Y243" i="1"/>
  <c r="U246" i="2" s="1"/>
  <c r="S316" i="2"/>
  <c r="Y313" i="1"/>
  <c r="U316" i="2" s="1"/>
  <c r="S276" i="2"/>
  <c r="Y273" i="1"/>
  <c r="U276" i="2" s="1"/>
  <c r="S51" i="2"/>
  <c r="Y48" i="1"/>
  <c r="U51" i="2" s="1"/>
  <c r="S330" i="2"/>
  <c r="Y327" i="1"/>
  <c r="U330" i="2" s="1"/>
  <c r="S214" i="2"/>
  <c r="Y211" i="1"/>
  <c r="U214" i="2" s="1"/>
  <c r="S115" i="2"/>
  <c r="Y112" i="1"/>
  <c r="U115" i="2" s="1"/>
  <c r="S329" i="2"/>
  <c r="Y326" i="1"/>
  <c r="U329" i="2" s="1"/>
  <c r="S61" i="2"/>
  <c r="Y58" i="1"/>
  <c r="U61" i="2" s="1"/>
  <c r="S34" i="2"/>
  <c r="Y31" i="1"/>
  <c r="U34" i="2" s="1"/>
  <c r="S89" i="2"/>
  <c r="Y86" i="1"/>
  <c r="U89" i="2" s="1"/>
  <c r="S236" i="2"/>
  <c r="Y233" i="1"/>
  <c r="U236" i="2" s="1"/>
  <c r="Y297" i="1"/>
  <c r="U300" i="2" s="1"/>
  <c r="S300" i="2"/>
  <c r="S186" i="2"/>
  <c r="Y183" i="1"/>
  <c r="U186" i="2" s="1"/>
  <c r="Y21" i="1"/>
  <c r="U24" i="2" s="1"/>
  <c r="S24" i="2"/>
  <c r="S116" i="2"/>
  <c r="Y113" i="1"/>
  <c r="U116" i="2" s="1"/>
  <c r="S36" i="2"/>
  <c r="Y33" i="1"/>
  <c r="U36" i="2" s="1"/>
  <c r="S310" i="2"/>
  <c r="Y307" i="1"/>
  <c r="U310" i="2" s="1"/>
  <c r="S90" i="2"/>
  <c r="Y87" i="1"/>
  <c r="U90" i="2" s="1"/>
  <c r="S30" i="2"/>
  <c r="Y27" i="1"/>
  <c r="U30" i="2" s="1"/>
  <c r="S176" i="2"/>
  <c r="Y173" i="1"/>
  <c r="U176" i="2" s="1"/>
  <c r="S199" i="2"/>
  <c r="Y196" i="1"/>
  <c r="U199" i="2" s="1"/>
  <c r="Y59" i="1"/>
  <c r="U62" i="2" s="1"/>
  <c r="S62" i="2"/>
  <c r="S160" i="2"/>
  <c r="Y157" i="1"/>
  <c r="U160" i="2" s="1"/>
  <c r="S328" i="2"/>
  <c r="Y325" i="1"/>
  <c r="U328" i="2" s="1"/>
  <c r="S311" i="2"/>
  <c r="Y308" i="1"/>
  <c r="U311" i="2" s="1"/>
  <c r="S298" i="2"/>
  <c r="Y295" i="1"/>
  <c r="U298" i="2" s="1"/>
  <c r="S180" i="2"/>
  <c r="Y177" i="1"/>
  <c r="U180" i="2" s="1"/>
  <c r="S183" i="2"/>
  <c r="Y180" i="1"/>
  <c r="U183" i="2" s="1"/>
  <c r="Y93" i="1"/>
  <c r="U96" i="2" s="1"/>
  <c r="S96" i="2"/>
  <c r="S244" i="2"/>
  <c r="Y241" i="1"/>
  <c r="U244" i="2" s="1"/>
  <c r="Y323" i="1"/>
  <c r="U326" i="2" s="1"/>
  <c r="S326" i="2"/>
  <c r="S60" i="2"/>
  <c r="Y57" i="1"/>
  <c r="U60" i="2" s="1"/>
  <c r="S15" i="2"/>
  <c r="Y12" i="1"/>
  <c r="U15" i="2" s="1"/>
  <c r="Y11" i="1"/>
  <c r="U14" i="2" s="1"/>
  <c r="S14" i="2"/>
  <c r="Y279" i="1"/>
  <c r="U282" i="2" s="1"/>
  <c r="S282" i="2"/>
  <c r="S156" i="2"/>
  <c r="Y153" i="1"/>
  <c r="U156" i="2" s="1"/>
  <c r="S226" i="2"/>
  <c r="Y223" i="1"/>
  <c r="U226" i="2" s="1"/>
  <c r="S312" i="2"/>
  <c r="Y309" i="1"/>
  <c r="U312" i="2" s="1"/>
  <c r="S149" i="2"/>
  <c r="Y146" i="1"/>
  <c r="U149" i="2" s="1"/>
  <c r="S82" i="2"/>
  <c r="Y79" i="1"/>
  <c r="U82" i="2" s="1"/>
  <c r="S74" i="2"/>
  <c r="Y71" i="1"/>
  <c r="U74" i="2" s="1"/>
  <c r="S304" i="2"/>
  <c r="Y301" i="1"/>
  <c r="U304" i="2" s="1"/>
  <c r="S86" i="2"/>
  <c r="Y83" i="1"/>
  <c r="U86" i="2" s="1"/>
  <c r="S142" i="2"/>
  <c r="Y139" i="1"/>
  <c r="U142" i="2" s="1"/>
  <c r="S78" i="2"/>
  <c r="Y75" i="1"/>
  <c r="U78" i="2" s="1"/>
  <c r="Y122" i="1"/>
  <c r="U125" i="2" s="1"/>
  <c r="S125" i="2"/>
  <c r="S63" i="2"/>
  <c r="Y60" i="1"/>
  <c r="U63" i="2" s="1"/>
  <c r="S209" i="2"/>
  <c r="Y206" i="1"/>
  <c r="U209" i="2" s="1"/>
  <c r="S216" i="2"/>
  <c r="Y213" i="1"/>
  <c r="U216" i="2" s="1"/>
  <c r="Y250" i="1"/>
  <c r="U253" i="2" s="1"/>
  <c r="S253" i="2"/>
  <c r="S191" i="2"/>
  <c r="Y188" i="1"/>
  <c r="U191" i="2" s="1"/>
  <c r="S285" i="2"/>
  <c r="Y282" i="1"/>
  <c r="U285" i="2" s="1"/>
  <c r="Y102" i="1"/>
  <c r="U105" i="2" s="1"/>
  <c r="S105" i="2"/>
  <c r="Y294" i="1"/>
  <c r="U297" i="2" s="1"/>
  <c r="S297" i="2"/>
  <c r="Y234" i="1"/>
  <c r="U237" i="2" s="1"/>
  <c r="S237" i="2"/>
  <c r="Y47" i="1"/>
  <c r="U50" i="2" s="1"/>
  <c r="S50" i="2"/>
  <c r="Y116" i="1"/>
  <c r="U119" i="2" s="1"/>
  <c r="S119" i="2"/>
  <c r="S287" i="2"/>
  <c r="Y284" i="1"/>
  <c r="U287" i="2" s="1"/>
  <c r="Y70" i="1"/>
  <c r="U73" i="2" s="1"/>
  <c r="S73" i="2"/>
  <c r="S47" i="2"/>
  <c r="Y44" i="1"/>
  <c r="U47" i="2" s="1"/>
  <c r="S161" i="2"/>
  <c r="Y158" i="1"/>
  <c r="U161" i="2" s="1"/>
  <c r="Y35" i="1"/>
  <c r="U38" i="2" s="1"/>
  <c r="S38" i="2"/>
  <c r="S264" i="2"/>
  <c r="Y261" i="1"/>
  <c r="U264" i="2" s="1"/>
  <c r="Y270" i="1"/>
  <c r="U273" i="2" s="1"/>
  <c r="S273" i="2"/>
  <c r="S128" i="2"/>
  <c r="Y125" i="1"/>
  <c r="U128" i="2" s="1"/>
  <c r="S305" i="2"/>
  <c r="Y302" i="1"/>
  <c r="U305" i="2" s="1"/>
  <c r="S321" i="2"/>
  <c r="Y318" i="1"/>
  <c r="U321" i="2" s="1"/>
  <c r="S43" i="2"/>
  <c r="Y40" i="1"/>
  <c r="U43" i="2" s="1"/>
  <c r="S37" i="2"/>
  <c r="Y34" i="1"/>
  <c r="U37" i="2" s="1"/>
  <c r="S113" i="2"/>
  <c r="Y110" i="1"/>
  <c r="U113" i="2" s="1"/>
  <c r="S42" i="2"/>
  <c r="Y39" i="1"/>
  <c r="U42" i="2" s="1"/>
  <c r="S182" i="2"/>
  <c r="Y179" i="1"/>
  <c r="U182" i="2" s="1"/>
  <c r="S40" i="2"/>
  <c r="Y37" i="1"/>
  <c r="U40" i="2" s="1"/>
  <c r="S163" i="2"/>
  <c r="Y160" i="1"/>
  <c r="U163" i="2" s="1"/>
  <c r="S18" i="2"/>
  <c r="Y15" i="1"/>
  <c r="U18" i="2" s="1"/>
  <c r="S25" i="2"/>
  <c r="Y22" i="1"/>
  <c r="U25" i="2" s="1"/>
  <c r="S27" i="2"/>
  <c r="Y24" i="1"/>
  <c r="U27" i="2" s="1"/>
  <c r="Y53" i="1"/>
  <c r="U56" i="2" s="1"/>
  <c r="S56" i="2"/>
  <c r="S170" i="2"/>
  <c r="Y167" i="1"/>
  <c r="U170" i="2" s="1"/>
  <c r="Y129" i="1"/>
  <c r="U132" i="2" s="1"/>
  <c r="S132" i="2"/>
  <c r="S108" i="2"/>
  <c r="Y105" i="1"/>
  <c r="U108" i="2" s="1"/>
  <c r="S158" i="2"/>
  <c r="Y155" i="1"/>
  <c r="U158" i="2" s="1"/>
  <c r="S256" i="2"/>
  <c r="Y253" i="1"/>
  <c r="U256" i="2" s="1"/>
  <c r="S248" i="2"/>
  <c r="Y245" i="1"/>
  <c r="U248" i="2" s="1"/>
  <c r="Y259" i="1"/>
  <c r="U262" i="2" s="1"/>
  <c r="S262" i="2"/>
  <c r="Y209" i="1"/>
  <c r="U212" i="2" s="1"/>
  <c r="S212" i="2"/>
  <c r="S137" i="2"/>
  <c r="Y134" i="1"/>
  <c r="U137" i="2" s="1"/>
  <c r="S12" i="2"/>
  <c r="Y9" i="1"/>
  <c r="U12" i="2" s="1"/>
  <c r="S220" i="2"/>
  <c r="Y217" i="1"/>
  <c r="U220" i="2" s="1"/>
  <c r="Y78" i="1"/>
  <c r="U81" i="2" s="1"/>
  <c r="S81" i="2"/>
  <c r="Y94" i="1"/>
  <c r="U97" i="2" s="1"/>
  <c r="S97" i="2"/>
  <c r="Y62" i="1"/>
  <c r="U65" i="2" s="1"/>
  <c r="S65" i="2"/>
  <c r="S188" i="2"/>
  <c r="Y185" i="1"/>
  <c r="U188" i="2" s="1"/>
  <c r="S249" i="2"/>
  <c r="Y246" i="1"/>
  <c r="U249" i="2" s="1"/>
  <c r="S263" i="2"/>
  <c r="Y260" i="1"/>
  <c r="U263" i="2" s="1"/>
  <c r="S279" i="2"/>
  <c r="Y276" i="1"/>
  <c r="U279" i="2" s="1"/>
  <c r="S173" i="2"/>
  <c r="Y170" i="1"/>
  <c r="U173" i="2" s="1"/>
  <c r="S267" i="2"/>
  <c r="Y264" i="1"/>
  <c r="U267" i="2" s="1"/>
  <c r="S333" i="2"/>
  <c r="Y330" i="1"/>
  <c r="U333" i="2" s="1"/>
  <c r="Y174" i="1"/>
  <c r="U177" i="2" s="1"/>
  <c r="S177" i="2"/>
  <c r="Y74" i="1"/>
  <c r="U77" i="2" s="1"/>
  <c r="S77" i="2"/>
  <c r="S211" i="2"/>
  <c r="Y208" i="1"/>
  <c r="U211" i="2" s="1"/>
  <c r="S198" i="2"/>
  <c r="Y195" i="1"/>
  <c r="U198" i="2" s="1"/>
  <c r="S33" i="2"/>
  <c r="Y30" i="1"/>
  <c r="U33" i="2" s="1"/>
  <c r="S71" i="2"/>
  <c r="Y68" i="1"/>
  <c r="U71" i="2" s="1"/>
  <c r="S194" i="2"/>
  <c r="Y191" i="1"/>
  <c r="U194" i="2" s="1"/>
  <c r="Y13" i="1"/>
  <c r="U16" i="2" s="1"/>
  <c r="S16" i="2"/>
  <c r="S258" i="2"/>
  <c r="Y255" i="1"/>
  <c r="U258" i="2" s="1"/>
  <c r="Y224" i="1"/>
  <c r="U227" i="2" s="1"/>
  <c r="S227" i="2"/>
  <c r="Y137" i="1"/>
  <c r="U140" i="2" s="1"/>
  <c r="S140" i="2"/>
  <c r="S278" i="2"/>
  <c r="Y275" i="1"/>
  <c r="U278" i="2" s="1"/>
  <c r="S327" i="2"/>
  <c r="Y324" i="1"/>
  <c r="U327" i="2" s="1"/>
  <c r="S138" i="2"/>
  <c r="Y135" i="1"/>
  <c r="U138" i="2" s="1"/>
  <c r="Y99" i="1"/>
  <c r="U102" i="2" s="1"/>
  <c r="S102" i="2"/>
  <c r="S171" i="2"/>
  <c r="Y168" i="1"/>
  <c r="U171" i="2" s="1"/>
  <c r="S270" i="2"/>
  <c r="Y267" i="1"/>
  <c r="U270" i="2" s="1"/>
  <c r="Y17" i="1"/>
  <c r="U20" i="2" s="1"/>
  <c r="S20" i="2"/>
  <c r="P338" i="2" l="1"/>
  <c r="T28" i="6" s="1"/>
  <c r="P336" i="2"/>
  <c r="S10" i="2"/>
  <c r="S91" i="2"/>
  <c r="T18" i="6"/>
  <c r="X18" i="6" s="1"/>
  <c r="S336" i="2" l="1"/>
  <c r="S338" i="2"/>
  <c r="G18" i="8" s="1"/>
  <c r="S8" i="2" l="1"/>
  <c r="M3" i="9" l="1"/>
  <c r="M4" i="9" s="1"/>
  <c r="P1" i="9" s="1"/>
  <c r="P2" i="9" l="1"/>
  <c r="A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1"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Shawn Snyder</author>
  </authors>
  <commentList>
    <comment ref="D13" authorId="0" shapeId="0" xr:uid="{00000000-0006-0000-0000-000001000000}">
      <text>
        <r>
          <rPr>
            <b/>
            <sz val="9"/>
            <color indexed="81"/>
            <rFont val="Tahoma"/>
            <family val="2"/>
          </rPr>
          <t>Select District Here</t>
        </r>
        <r>
          <rPr>
            <sz val="9"/>
            <color indexed="81"/>
            <rFont val="Tahoma"/>
            <family val="2"/>
          </rPr>
          <t xml:space="preserv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<sst xmlns="http://schemas.openxmlformats.org/spreadsheetml/2006/main" count="4827" uniqueCount="527">
  <si>
    <t>Obs</t>
  </si>
  <si>
    <t>de_dist</t>
  </si>
  <si>
    <t>rte_miles</t>
  </si>
  <si>
    <t>ave_cost_pp</t>
  </si>
  <si>
    <t>dist_sq_miles</t>
  </si>
  <si>
    <t>enr</t>
  </si>
  <si>
    <t>fy</t>
  </si>
  <si>
    <t>PP_aid</t>
  </si>
  <si>
    <t>aid</t>
  </si>
  <si>
    <t>rec</t>
  </si>
  <si>
    <t>AGWSR</t>
  </si>
  <si>
    <t>Adair-Casey</t>
  </si>
  <si>
    <t>Albert City-Truesdale</t>
  </si>
  <si>
    <t>Albia</t>
  </si>
  <si>
    <t>Alburnett</t>
  </si>
  <si>
    <t>Alden</t>
  </si>
  <si>
    <t>Algona</t>
  </si>
  <si>
    <t>Allamakee</t>
  </si>
  <si>
    <t>North Butler</t>
  </si>
  <si>
    <t>Ames</t>
  </si>
  <si>
    <t>Anamosa</t>
  </si>
  <si>
    <t>Andrew</t>
  </si>
  <si>
    <t>Ankeny</t>
  </si>
  <si>
    <t>Aplington-Parkersburg</t>
  </si>
  <si>
    <t>North Union</t>
  </si>
  <si>
    <t>Ar-We-Va</t>
  </si>
  <si>
    <t>Atlantic</t>
  </si>
  <si>
    <t>Audubon</t>
  </si>
  <si>
    <t>Ballard</t>
  </si>
  <si>
    <t>Baxter</t>
  </si>
  <si>
    <t>BCLUW</t>
  </si>
  <si>
    <t>Bedford</t>
  </si>
  <si>
    <t>Belle Plaine</t>
  </si>
  <si>
    <t>Bellevue</t>
  </si>
  <si>
    <t>Belmond-Klemme</t>
  </si>
  <si>
    <t>Bennett</t>
  </si>
  <si>
    <t>Benton</t>
  </si>
  <si>
    <t>Bettendorf</t>
  </si>
  <si>
    <t>Bondurant-Farrar</t>
  </si>
  <si>
    <t>Boone</t>
  </si>
  <si>
    <t>Boyden-Hull</t>
  </si>
  <si>
    <t>West Hancock</t>
  </si>
  <si>
    <t>North Iowa</t>
  </si>
  <si>
    <t>Burlington</t>
  </si>
  <si>
    <t>CAM</t>
  </si>
  <si>
    <t>CAL</t>
  </si>
  <si>
    <t>Calamus-Wheatland</t>
  </si>
  <si>
    <t>Camanche</t>
  </si>
  <si>
    <t>Cardinal</t>
  </si>
  <si>
    <t>Carlisle</t>
  </si>
  <si>
    <t>Carroll</t>
  </si>
  <si>
    <t>Cedar Falls</t>
  </si>
  <si>
    <t>Cedar Rapids</t>
  </si>
  <si>
    <t>Center Point-Urbana</t>
  </si>
  <si>
    <t>Centerville</t>
  </si>
  <si>
    <t>Central Lee</t>
  </si>
  <si>
    <t>Central City</t>
  </si>
  <si>
    <t>Central Decatur</t>
  </si>
  <si>
    <t>Central Lyon</t>
  </si>
  <si>
    <t>Chariton</t>
  </si>
  <si>
    <t>Charles City</t>
  </si>
  <si>
    <t>Charter Oak-Ute</t>
  </si>
  <si>
    <t>Cherokee</t>
  </si>
  <si>
    <t>Clarinda</t>
  </si>
  <si>
    <t>Clarion-Goldfield-Dows</t>
  </si>
  <si>
    <t>Clarke</t>
  </si>
  <si>
    <t>Clarksville</t>
  </si>
  <si>
    <t>Clay Central-Everly</t>
  </si>
  <si>
    <t>Clear Lake</t>
  </si>
  <si>
    <t>Clinton</t>
  </si>
  <si>
    <t>Colfax-Mingo</t>
  </si>
  <si>
    <t>Collins-Maxwell</t>
  </si>
  <si>
    <t>Colo-Nesco</t>
  </si>
  <si>
    <t>Columbus</t>
  </si>
  <si>
    <t>Coon Rapids-Bayard</t>
  </si>
  <si>
    <t>Corning</t>
  </si>
  <si>
    <t>Council Bluffs</t>
  </si>
  <si>
    <t>Creston</t>
  </si>
  <si>
    <t>Dallas Center-Grimes</t>
  </si>
  <si>
    <t>Danville</t>
  </si>
  <si>
    <t>Davenport</t>
  </si>
  <si>
    <t>Davis County</t>
  </si>
  <si>
    <t>Delwood</t>
  </si>
  <si>
    <t>Denison</t>
  </si>
  <si>
    <t>Denver</t>
  </si>
  <si>
    <t>Diagonal</t>
  </si>
  <si>
    <t>Dike-New Hartford</t>
  </si>
  <si>
    <t>Dubuque</t>
  </si>
  <si>
    <t>Dunkerton</t>
  </si>
  <si>
    <t>Boyer Valley</t>
  </si>
  <si>
    <t>Durant</t>
  </si>
  <si>
    <t>Eagle Grove</t>
  </si>
  <si>
    <t>Earlham</t>
  </si>
  <si>
    <t>East Buchanan</t>
  </si>
  <si>
    <t>Easton Valley</t>
  </si>
  <si>
    <t>East Marshall</t>
  </si>
  <si>
    <t>East Union</t>
  </si>
  <si>
    <t>Eastern Allamakee</t>
  </si>
  <si>
    <t>River Valley</t>
  </si>
  <si>
    <t>Edgewood-Colesburg</t>
  </si>
  <si>
    <t>Eldora-New Providence</t>
  </si>
  <si>
    <t>Emmetsburg</t>
  </si>
  <si>
    <t>English Valleys</t>
  </si>
  <si>
    <t>Essex</t>
  </si>
  <si>
    <t>Fairfield</t>
  </si>
  <si>
    <t>Forest City</t>
  </si>
  <si>
    <t>Fort Dodge</t>
  </si>
  <si>
    <t>Fort Madison</t>
  </si>
  <si>
    <t>Fremont-Mills</t>
  </si>
  <si>
    <t>Galva-Holstein</t>
  </si>
  <si>
    <t>George-Little Rock</t>
  </si>
  <si>
    <t>Gilbert</t>
  </si>
  <si>
    <t>Gilmore City-Bradgate</t>
  </si>
  <si>
    <t>Gladbrook-Reinbeck</t>
  </si>
  <si>
    <t>Glenwood</t>
  </si>
  <si>
    <t>Glidden-Ralston</t>
  </si>
  <si>
    <t>Graettinger-Terril</t>
  </si>
  <si>
    <t>Nodaway Valley</t>
  </si>
  <si>
    <t>GMG</t>
  </si>
  <si>
    <t>Grinnell-Newburg</t>
  </si>
  <si>
    <t>Griswold</t>
  </si>
  <si>
    <t>Grundy Center</t>
  </si>
  <si>
    <t>Guthrie Center</t>
  </si>
  <si>
    <t>Clayton Ridge</t>
  </si>
  <si>
    <t>Hamburg</t>
  </si>
  <si>
    <t>Hampton-Dumont</t>
  </si>
  <si>
    <t>Harlan</t>
  </si>
  <si>
    <t>Harris-Lake Park</t>
  </si>
  <si>
    <t>Hartley-Melvin-Sanborn</t>
  </si>
  <si>
    <t>Highland</t>
  </si>
  <si>
    <t>Hinton</t>
  </si>
  <si>
    <t>Howard-Winneshiek</t>
  </si>
  <si>
    <t>Hubbard-Radcliffe</t>
  </si>
  <si>
    <t>Hudson</t>
  </si>
  <si>
    <t>Humboldt</t>
  </si>
  <si>
    <t>Independence</t>
  </si>
  <si>
    <t>Indianola</t>
  </si>
  <si>
    <t>Interstate 35</t>
  </si>
  <si>
    <t>Iowa City</t>
  </si>
  <si>
    <t>Iowa Falls</t>
  </si>
  <si>
    <t>Iowa Valley</t>
  </si>
  <si>
    <t>IKM-Manning</t>
  </si>
  <si>
    <t>Greene County</t>
  </si>
  <si>
    <t>Jesup</t>
  </si>
  <si>
    <t>Johnston</t>
  </si>
  <si>
    <t>Keokuk</t>
  </si>
  <si>
    <t>Keota</t>
  </si>
  <si>
    <t>Kingsley-Pierson</t>
  </si>
  <si>
    <t>Knoxville</t>
  </si>
  <si>
    <t>Lake Mills</t>
  </si>
  <si>
    <t>Lamoni</t>
  </si>
  <si>
    <t>Laurens-Marathon</t>
  </si>
  <si>
    <t>Lawton-Bronson</t>
  </si>
  <si>
    <t>Le Mars</t>
  </si>
  <si>
    <t>Lenox</t>
  </si>
  <si>
    <t>Lewis Central</t>
  </si>
  <si>
    <t>North Cedar</t>
  </si>
  <si>
    <t>Linn-Mar</t>
  </si>
  <si>
    <t>Lisbon</t>
  </si>
  <si>
    <t>Logan-Magnolia</t>
  </si>
  <si>
    <t>Lone Tree</t>
  </si>
  <si>
    <t>Louisa-Muscatine</t>
  </si>
  <si>
    <t>Lynnville-Sully</t>
  </si>
  <si>
    <t>Madrid</t>
  </si>
  <si>
    <t>East Mills</t>
  </si>
  <si>
    <t>Maquoketa</t>
  </si>
  <si>
    <t>Maquoketa Valley</t>
  </si>
  <si>
    <t>Marshalltown</t>
  </si>
  <si>
    <t>Martensdale-St Marys</t>
  </si>
  <si>
    <t>Mason City</t>
  </si>
  <si>
    <t>Mediapolis</t>
  </si>
  <si>
    <t>Melcher-Dallas</t>
  </si>
  <si>
    <t>Midland</t>
  </si>
  <si>
    <t>Mid-Prairie</t>
  </si>
  <si>
    <t>Missouri Valley</t>
  </si>
  <si>
    <t>Montezuma</t>
  </si>
  <si>
    <t>Monticello</t>
  </si>
  <si>
    <t>Moravia</t>
  </si>
  <si>
    <t>Mormon Trail</t>
  </si>
  <si>
    <t>Morning Sun</t>
  </si>
  <si>
    <t>Moulton-Udell</t>
  </si>
  <si>
    <t>Mount Ayr</t>
  </si>
  <si>
    <t>Mount Pleasant</t>
  </si>
  <si>
    <t>Mount Vernon</t>
  </si>
  <si>
    <t>Murray</t>
  </si>
  <si>
    <t>Muscatine</t>
  </si>
  <si>
    <t>Nashua-Plainfield</t>
  </si>
  <si>
    <t>Nevada</t>
  </si>
  <si>
    <t>Newell-Fonda</t>
  </si>
  <si>
    <t>New Hampton</t>
  </si>
  <si>
    <t>New London</t>
  </si>
  <si>
    <t>Newton</t>
  </si>
  <si>
    <t>Central Springs</t>
  </si>
  <si>
    <t>Northeast</t>
  </si>
  <si>
    <t>North Mahaska</t>
  </si>
  <si>
    <t>North Linn</t>
  </si>
  <si>
    <t>North Kossuth</t>
  </si>
  <si>
    <t>North Polk</t>
  </si>
  <si>
    <t>North Scott</t>
  </si>
  <si>
    <t>Northwood-Kensett</t>
  </si>
  <si>
    <t>Norwalk</t>
  </si>
  <si>
    <t>Oelwein</t>
  </si>
  <si>
    <t>Ogden</t>
  </si>
  <si>
    <t>Okoboji</t>
  </si>
  <si>
    <t>Orient-Macksburg</t>
  </si>
  <si>
    <t>Osage</t>
  </si>
  <si>
    <t>Oskaloosa</t>
  </si>
  <si>
    <t>Ottumwa</t>
  </si>
  <si>
    <t>Panorama</t>
  </si>
  <si>
    <t>Paton-Churdan</t>
  </si>
  <si>
    <t>PCM</t>
  </si>
  <si>
    <t>Pekin</t>
  </si>
  <si>
    <t>Pella</t>
  </si>
  <si>
    <t>Perry</t>
  </si>
  <si>
    <t>Pleasant Valley</t>
  </si>
  <si>
    <t>Pleasantville</t>
  </si>
  <si>
    <t>Pocahontas Area</t>
  </si>
  <si>
    <t>Postville</t>
  </si>
  <si>
    <t>Red Oak</t>
  </si>
  <si>
    <t>Remsen-Union</t>
  </si>
  <si>
    <t>Riceville</t>
  </si>
  <si>
    <t>Riverside</t>
  </si>
  <si>
    <t>Rock Valley</t>
  </si>
  <si>
    <t>Roland-Story</t>
  </si>
  <si>
    <t>Ruthven-Ayrshire</t>
  </si>
  <si>
    <t>St Ansgar</t>
  </si>
  <si>
    <t>Saydel</t>
  </si>
  <si>
    <t>Schaller-Crestland</t>
  </si>
  <si>
    <t>Schleswig</t>
  </si>
  <si>
    <t>Sergeant Bluff-Luton</t>
  </si>
  <si>
    <t>Seymour</t>
  </si>
  <si>
    <t>Sheldon</t>
  </si>
  <si>
    <t>Shenandoah</t>
  </si>
  <si>
    <t>Sibley-Ocheyedan</t>
  </si>
  <si>
    <t>Sidney</t>
  </si>
  <si>
    <t>Sigourney</t>
  </si>
  <si>
    <t>Sioux Center</t>
  </si>
  <si>
    <t>Sioux Central</t>
  </si>
  <si>
    <t>Sioux City</t>
  </si>
  <si>
    <t>South Central Calhoun</t>
  </si>
  <si>
    <t>Solon</t>
  </si>
  <si>
    <t>Southeast Warren</t>
  </si>
  <si>
    <t>South Hamilton</t>
  </si>
  <si>
    <t>South Page</t>
  </si>
  <si>
    <t>South O'Brien</t>
  </si>
  <si>
    <t>South Winneshiek</t>
  </si>
  <si>
    <t>Southeast Polk</t>
  </si>
  <si>
    <t>Spencer</t>
  </si>
  <si>
    <t>Spirit Lake</t>
  </si>
  <si>
    <t>Springville</t>
  </si>
  <si>
    <t>Stanton</t>
  </si>
  <si>
    <t>Starmont</t>
  </si>
  <si>
    <t>Storm Lake</t>
  </si>
  <si>
    <t>Stratford</t>
  </si>
  <si>
    <t>West Central Valley</t>
  </si>
  <si>
    <t>Sumner-Fredericksburg</t>
  </si>
  <si>
    <t>Tipton</t>
  </si>
  <si>
    <t>Treynor</t>
  </si>
  <si>
    <t>Tri-Center</t>
  </si>
  <si>
    <t>Tri-County</t>
  </si>
  <si>
    <t>Tripoli</t>
  </si>
  <si>
    <t>Turkey Valley</t>
  </si>
  <si>
    <t>Twin Cedars</t>
  </si>
  <si>
    <t>Twin Rivers</t>
  </si>
  <si>
    <t>Underwood</t>
  </si>
  <si>
    <t>Union</t>
  </si>
  <si>
    <t>United</t>
  </si>
  <si>
    <t>Urbandale</t>
  </si>
  <si>
    <t>Van Meter</t>
  </si>
  <si>
    <t>Villisca</t>
  </si>
  <si>
    <t>Vinton-Shellsburg</t>
  </si>
  <si>
    <t>Waco</t>
  </si>
  <si>
    <t>East Sac County</t>
  </si>
  <si>
    <t>Wapello</t>
  </si>
  <si>
    <t>Wapsie Valley</t>
  </si>
  <si>
    <t>Washington</t>
  </si>
  <si>
    <t>Waterloo</t>
  </si>
  <si>
    <t>Waukee</t>
  </si>
  <si>
    <t>Waverly-Shell Rock</t>
  </si>
  <si>
    <t>Wayne</t>
  </si>
  <si>
    <t>Webster City</t>
  </si>
  <si>
    <t>West Bend-Mallard</t>
  </si>
  <si>
    <t>West Branch</t>
  </si>
  <si>
    <t>West Central</t>
  </si>
  <si>
    <t>West Des Moines</t>
  </si>
  <si>
    <t>West Harrison</t>
  </si>
  <si>
    <t>West Liberty</t>
  </si>
  <si>
    <t>West Lyon</t>
  </si>
  <si>
    <t>West Marshall</t>
  </si>
  <si>
    <t>West Monona</t>
  </si>
  <si>
    <t>West Sioux</t>
  </si>
  <si>
    <t>Westwood</t>
  </si>
  <si>
    <t>Whiting</t>
  </si>
  <si>
    <t>Williamsburg</t>
  </si>
  <si>
    <t>Wilton</t>
  </si>
  <si>
    <t>Winfield-Mt Union</t>
  </si>
  <si>
    <t>Winterset</t>
  </si>
  <si>
    <t>Woodbine</t>
  </si>
  <si>
    <t>Woodbury Central</t>
  </si>
  <si>
    <t>Woodward-Granger</t>
  </si>
  <si>
    <t>District Per Pupil Amount</t>
  </si>
  <si>
    <t>Data Drop Area:</t>
  </si>
  <si>
    <t>Per Pupil Amount After Appropriation</t>
  </si>
  <si>
    <t xml:space="preserve">Totals </t>
  </si>
  <si>
    <t>District</t>
  </si>
  <si>
    <t>Number of Districts Impacted :</t>
  </si>
  <si>
    <t>Max</t>
  </si>
  <si>
    <t>Min</t>
  </si>
  <si>
    <t>Range</t>
  </si>
  <si>
    <t>Notes:</t>
  </si>
  <si>
    <t>Sources:</t>
  </si>
  <si>
    <t>IASB analysis and calculations</t>
  </si>
  <si>
    <t>Statewide Per Pupil Average</t>
  </si>
  <si>
    <t>Statewide Totals</t>
  </si>
  <si>
    <t>-If funding is sufficient to provide aid to all districts that are above the statewide per pupil average, any additional funds that are appropriated would provide aid to all school districts on a pro-rated per pupil basis.</t>
  </si>
  <si>
    <t>AHSTW</t>
  </si>
  <si>
    <t>Adel-Desoto-Minburn</t>
  </si>
  <si>
    <t>Akron-Westfield</t>
  </si>
  <si>
    <t>Alta-Aurelia</t>
  </si>
  <si>
    <t>Central Clayton</t>
  </si>
  <si>
    <t>Central De Witt</t>
  </si>
  <si>
    <t>Clear Creek-Amana</t>
  </si>
  <si>
    <t>College Community</t>
  </si>
  <si>
    <t>Decorah</t>
  </si>
  <si>
    <t>Des Moines</t>
  </si>
  <si>
    <t>HLV</t>
  </si>
  <si>
    <t>Janesville</t>
  </si>
  <si>
    <t>MFL Mar Mac</t>
  </si>
  <si>
    <t>Marion</t>
  </si>
  <si>
    <t>Moc-Floyd Valley</t>
  </si>
  <si>
    <t>North Fayette Valley</t>
  </si>
  <si>
    <t>North Tama</t>
  </si>
  <si>
    <t>Olin</t>
  </si>
  <si>
    <t>South Tama</t>
  </si>
  <si>
    <t>West Burlington</t>
  </si>
  <si>
    <t>West Delaware Co</t>
  </si>
  <si>
    <t>West Fork</t>
  </si>
  <si>
    <t>Western Dubuque Co</t>
  </si>
  <si>
    <t>Adj. Per Pupil Amount</t>
  </si>
  <si>
    <t>Use this adjusted Per</t>
  </si>
  <si>
    <t>Pupil  Amount</t>
  </si>
  <si>
    <t>Eddyville-Blakesburg-Fremont</t>
  </si>
  <si>
    <t>Manson-Northwest Webster</t>
  </si>
  <si>
    <t>Maple Valley-Anthon Oto</t>
  </si>
  <si>
    <t>Marcus-Meriden Cleghorn</t>
  </si>
  <si>
    <t>OABCIG</t>
  </si>
  <si>
    <t>Rudd-Rockford-Marble Rock</t>
  </si>
  <si>
    <t>nonrte_miles</t>
  </si>
  <si>
    <t>N_O_Cost</t>
  </si>
  <si>
    <t>Adj_N_O_Cost</t>
  </si>
  <si>
    <t>Adjusted Net Op. Cost</t>
  </si>
  <si>
    <t>2. Enrollment for this report is the district certified enrollment minus shared time enrollment. This aligns to Iowa Code section 257.16C, subrule 2, paragraph "b."</t>
  </si>
  <si>
    <t>1. Several districts reported a larger number of students riding the buses than are enrolled in the school.  This is accounted for due to transportation of open-enrolled students,  additional students enrolling  after the official count date, and non-public students.</t>
  </si>
  <si>
    <t>3. Beginning with the 2017-2018 reporting period, nonpublic transportation reimbursement revenues are reflected in the calculation of Net Operating Costs. This aligns to Iowa Code section 257.16C, subrule 2, paragraph "d."</t>
  </si>
  <si>
    <t>4. Some public school expenditures pertaining to transportation of nonpublic school students were not automatically pulled into the Annual Transportation Report. These expeditures were verified  through the districts' Certified Annual Report (CAR) submission and added to this report, and are reflected in the Adjusted Net Operating Cost column.</t>
  </si>
  <si>
    <r>
      <rPr>
        <b/>
        <sz val="10"/>
        <color indexed="8"/>
        <rFont val="Calibri"/>
        <family val="2"/>
      </rPr>
      <t>NOTES - From DE Transportation Report:</t>
    </r>
    <r>
      <rPr>
        <sz val="10"/>
        <color indexed="8"/>
        <rFont val="Calibri"/>
        <family val="2"/>
      </rPr>
      <t xml:space="preserve"> </t>
    </r>
  </si>
  <si>
    <t>-Net operating costs have been adjusted by the Department of Education (see notes below).  The adjusted total is used to calculate per pupil averages for transportation aid.</t>
  </si>
  <si>
    <t>*******FY 2019 Mergers;</t>
  </si>
  <si>
    <t>If de_dist=6591 then de_dist=4774;</t>
  </si>
  <si>
    <t>If de_dist=504 then de_dist=4860;</t>
  </si>
  <si>
    <t>If de_dist=423 then de_dist=171; *Aurelia and (Alta) – Alta-Aurelia;</t>
  </si>
  <si>
    <t>proc sort; by de_dist;</t>
  </si>
  <si>
    <t>run;</t>
  </si>
  <si>
    <t>data addr;</t>
  </si>
  <si>
    <t>keep de_dist district_name;</t>
  </si>
  <si>
    <t>proc sort; by district_name;</t>
  </si>
  <si>
    <t>SAS Program Language ofr Data Drop:</t>
  </si>
  <si>
    <t>Use the "Data _Drop_Wrksheet" tab to adjust amounts based on the appropriation amount.</t>
  </si>
  <si>
    <t>-Legislation enacted during the 2018 legislative session provides transportation aid to districts with the highest district per pupil transportation amounts based on the Department of Education's Transportation Report.  Aid is based on the appropriation amount and starts funding districts with the highest costs first, working down until funds are exhausted.</t>
  </si>
  <si>
    <t>****FY 2020 Mergers;</t>
  </si>
  <si>
    <t>If de_dist=2834 then de_dist=6592;</t>
  </si>
  <si>
    <t>*Harmony and Van Burent – now Van Buren County;</t>
  </si>
  <si>
    <t>If de_dist=4787 then de_dist=1638;</t>
  </si>
  <si>
    <t>*North Winneshiek merges with Decorah;</t>
  </si>
  <si>
    <t>If de_dist=4775 then de_dist=6867; *Northeast Hamilton merges with Webster City;</t>
  </si>
  <si>
    <t>if b;</t>
  </si>
  <si>
    <t xml:space="preserve">6. Amounts are estimated and subject to change.  The Department of Management will provide official amounts (if legislation is enacted). </t>
  </si>
  <si>
    <t>set trans.fy19;</t>
  </si>
  <si>
    <t>data trans_base;</t>
  </si>
  <si>
    <t>proc summary; var fall_2018_enr rte_miles nonrte_miles n_o_cost adj_fy19 adj_N_O_cost dist_sq_miles; by de_dist;</t>
  </si>
  <si>
    <t>data t_base;</t>
  </si>
  <si>
    <t>proc print; var de_dist district_name fall_2018_enr rte_miles nonrte_miles n_o_cost adj_fy19 adj_N_O_cost dist_sq_miles;</t>
  </si>
  <si>
    <t>district_name</t>
  </si>
  <si>
    <t>Adj_FY19</t>
  </si>
  <si>
    <t>Brooklyn-Guernsey-Malcom</t>
  </si>
  <si>
    <t>Estherville-Lincoln Central</t>
  </si>
  <si>
    <t>Exira-Elk Horn-Kimball</t>
  </si>
  <si>
    <t>Garner-Hayfield-Ventura</t>
  </si>
  <si>
    <t>Van Buren County</t>
  </si>
  <si>
    <t>output out=trans_base1 sum=;</t>
  </si>
  <si>
    <t>set schaid20.fy20_addr;</t>
  </si>
  <si>
    <t>merge addr (in=a) trans_base1 (in=b); by de_dist;</t>
  </si>
  <si>
    <t>Amount of Aid with Appropriation Amount for District</t>
  </si>
  <si>
    <t>Dist</t>
  </si>
  <si>
    <t>fy20_aid</t>
  </si>
  <si>
    <t>Use this Program - need to update for future fiscal years.</t>
  </si>
  <si>
    <t>keep dist de_dist district_name;</t>
  </si>
  <si>
    <t>set trans.transaid;</t>
  </si>
  <si>
    <t>aid=total_payment;</t>
  </si>
  <si>
    <t>fy=fiscalyear;</t>
  </si>
  <si>
    <t>*(Valley and (North Fayette) – North Fayette Valley;</t>
  </si>
  <si>
    <t>*(Battle Creek and Ida Grove and Odebolt Arthur) - Odebolt Arthur Battle Creek Ida Grove;</t>
  </si>
  <si>
    <t>*Harmony and Van Buren – now Van Buren County;</t>
  </si>
  <si>
    <t>keep de_dist fy aid;</t>
  </si>
  <si>
    <t>proc sort; by fy de_dist;</t>
  </si>
  <si>
    <t>proc summary; var aid; by fy de_dist;</t>
  </si>
  <si>
    <t>output out=ta sum=;</t>
  </si>
  <si>
    <t>data ta_fy19;</t>
  </si>
  <si>
    <t>set ta;</t>
  </si>
  <si>
    <t>if fy=2019;</t>
  </si>
  <si>
    <t>fy19_aid=aid;</t>
  </si>
  <si>
    <t>keep de_dist fy19_aid;</t>
  </si>
  <si>
    <t>data ta_fy20;</t>
  </si>
  <si>
    <t>if fy=2020;</t>
  </si>
  <si>
    <t>fy20_aid=aid;</t>
  </si>
  <si>
    <t>keep de_dist fy20_aid;</t>
  </si>
  <si>
    <t>data t_out;</t>
  </si>
  <si>
    <t>merge addr ta_fy19 ta_fy20; by de_dist;</t>
  </si>
  <si>
    <t>proc print data=t_out;</t>
  </si>
  <si>
    <t>District Per Pupil Transportation Cost Amount</t>
  </si>
  <si>
    <t>Enr.</t>
  </si>
  <si>
    <t>Statewide Per Pupil Average Transportation Cost</t>
  </si>
  <si>
    <t>Totals</t>
  </si>
  <si>
    <t># receiving Aid</t>
  </si>
  <si>
    <t>Estimated Number of Districts Receiving Aid</t>
  </si>
  <si>
    <t>Also, use the "HistTrans_Aid" for past allocation amounts (including a SAS program to pull that data).</t>
  </si>
  <si>
    <t>Statewide Average Per Pupil Amount</t>
  </si>
  <si>
    <t>Amount of Funding Above Statewide Ave. Amount</t>
  </si>
  <si>
    <t>Total Allocation Amount</t>
  </si>
  <si>
    <t>Part II Aid</t>
  </si>
  <si>
    <t>-Statewide Average Per Pupil Amount - Amount required to get the district's transportation cost per pupil to the statewide average level.</t>
  </si>
  <si>
    <t>-Amount of Funding Above the Statewide Average Amount - additional funding remaining that is divided between all school districts (if sufficient funding is available).</t>
  </si>
  <si>
    <t>FY21_Aid</t>
  </si>
  <si>
    <t>ave_20</t>
  </si>
  <si>
    <t>fy22_aid</t>
  </si>
  <si>
    <t>Gov's Proposal</t>
  </si>
  <si>
    <t>Transportation Aid Appropriation Amount</t>
  </si>
  <si>
    <t>Number of Districts Receiving Aid</t>
  </si>
  <si>
    <t>% of Districts Receiving Aid</t>
  </si>
  <si>
    <t>Fiscal Year</t>
  </si>
  <si>
    <t>FY23_Aid</t>
  </si>
  <si>
    <t>fall_2021_enr</t>
  </si>
  <si>
    <t>Southeast Valley</t>
  </si>
  <si>
    <t>5.  Amounts have been adjusted to account for the two reorganizations beginning on July 1, 2023.</t>
  </si>
  <si>
    <t>BASED ON HSB 117 LANGUAGE</t>
  </si>
  <si>
    <t>dist</t>
  </si>
  <si>
    <t>_TYPE_</t>
  </si>
  <si>
    <t>_FREQ_</t>
  </si>
  <si>
    <t>fall_enr_2022</t>
  </si>
  <si>
    <t>Exira-Elk Horn-Kimballton</t>
  </si>
  <si>
    <t>FY 2025 SSA</t>
  </si>
  <si>
    <t>FY 2024 Trans Aid</t>
  </si>
  <si>
    <t># of Districts Receiving Aid in FY 2023</t>
  </si>
  <si>
    <t># of Districts Receiving Aid in FY 2024</t>
  </si>
  <si>
    <t>set schaid24.fy24_addr;</t>
  </si>
  <si>
    <t>data fy23_trans;</t>
  </si>
  <si>
    <t>set trans.fy23;</t>
  </si>
  <si>
    <t>****FY 2024 Mergers (325 Districts;</t>
  </si>
  <si>
    <t>If de_dist=3897 then de_dist=126; *Luverne and Algona – now Algona;</t>
  </si>
  <si>
    <t>If de_dist = 5325 then de_dist= 6096; * Prairie Valley and Southeast Webster Grand now Southeast Valley;</t>
  </si>
  <si>
    <t>proc summary; var N_O_Cost fall_enr_2022; by de_dist;</t>
  </si>
  <si>
    <t>output out=fy23_trans_aid sum=;</t>
  </si>
  <si>
    <t>data fy23_trans_aid_1;</t>
  </si>
  <si>
    <t>merge addr fy23_trans_aid; by de_dist;</t>
  </si>
  <si>
    <t>proc print data=fy23_trans_aid_1;</t>
  </si>
  <si>
    <t>Data run on 2/20/2024</t>
  </si>
  <si>
    <t>Increase for FY 25</t>
  </si>
  <si>
    <t>Target FY 2025</t>
  </si>
  <si>
    <t>Iowa Association of School Boards:  Estimated FY 2025 Transportation Funding By District</t>
  </si>
  <si>
    <t>Assumed FY 2025 SSA</t>
  </si>
  <si>
    <t>FY 2025: Est. Amount of Aid with Appropriation Amount</t>
  </si>
  <si>
    <t>FY 2025 Transportation Aid Factors</t>
  </si>
  <si>
    <t>FY 2024 Allocation</t>
  </si>
  <si>
    <t>Provision buys down per pupil transportation costs for districts with higher per pupil costs  based on the appropriation level (see notes at the bottom).</t>
  </si>
  <si>
    <t>Transportation Equity Aid</t>
  </si>
  <si>
    <t># of Districts Receiving Aid in FY 2025</t>
  </si>
  <si>
    <t>FiscalYear</t>
  </si>
  <si>
    <t>TransportationAid</t>
  </si>
  <si>
    <t>StatewideAverage</t>
  </si>
  <si>
    <t>DE</t>
  </si>
  <si>
    <t>Year</t>
  </si>
  <si>
    <t>CE Less Nonpub</t>
  </si>
  <si>
    <t>Amount to buy down per Pupil</t>
  </si>
  <si>
    <t>Equity Dollars towards Average</t>
  </si>
  <si>
    <t>New Per Pupil after brought down to adjusted average</t>
  </si>
  <si>
    <t>Odebolt Arthur Battle Creek Ida Grove</t>
  </si>
  <si>
    <t>Statewide Average</t>
  </si>
  <si>
    <t>Amount Available</t>
  </si>
  <si>
    <t>New Amount Per Pupil</t>
  </si>
  <si>
    <t>Total Payments</t>
  </si>
  <si>
    <t>Number of Districts Above statewide Average</t>
  </si>
  <si>
    <t>Fiscal Year Funding</t>
  </si>
  <si>
    <t>Statewide Per Pupil Adjusted Average Transportation Cost</t>
  </si>
  <si>
    <t>Count of Districts Receiving Aid</t>
  </si>
  <si>
    <t>TransNetOperatingCosts</t>
  </si>
  <si>
    <t>StateAverage</t>
  </si>
  <si>
    <t>AdjustedAverage</t>
  </si>
  <si>
    <t>PerPupil</t>
  </si>
  <si>
    <t>Status</t>
  </si>
  <si>
    <t>Below the Statewide Per Pupil Average</t>
  </si>
  <si>
    <t>Above the Per Pupil Average - Will Not Receive Aid</t>
  </si>
  <si>
    <t>Above the Per Pupil Average - Will Receive Aid</t>
  </si>
  <si>
    <t>DOM</t>
  </si>
  <si>
    <t>-Total Allocation Amount - Total amount allocated for FY 2027.</t>
  </si>
  <si>
    <t>NOTE the FY 2027 amounts are estimated and based on the FY 2025 Transportation Cost Report provided by the Department of Education and the Governor's recommendations. Actual amounts will be calculated by the DOM and will be available after July 1, 2025.</t>
  </si>
  <si>
    <t>Estimates are based on 2.0% growth rate for Transportation Equity and increase the total FY 2027 Transportation Aid Amount by that rate.</t>
  </si>
  <si>
    <t>FY 2027 Estimated Transportation Equity Payments</t>
  </si>
  <si>
    <t>Central</t>
  </si>
  <si>
    <t>Estimates are based on 2.0% growth rate for Transportation Equity and increase the total FY 2027 Transportation Aid Amount by that rate, with a maximum of $1.0 million payment to any disttrict.</t>
  </si>
  <si>
    <r>
      <t xml:space="preserve">Iowa Association of School Boards:  
Estimated FY 2027 Transportation Funding By District
</t>
    </r>
    <r>
      <rPr>
        <b/>
        <sz val="14"/>
        <color theme="1"/>
        <rFont val="Arial Nova"/>
        <family val="2"/>
      </rPr>
      <t>Senate File 2201 as Amended by the House</t>
    </r>
  </si>
  <si>
    <t>Estimated FY 2027 Transportation Equity Payments — SF 2201</t>
  </si>
  <si>
    <t xml:space="preserve">Estimated FY 2027 Transportation Aid Amounts </t>
  </si>
  <si>
    <t>NOTE the FY 2027 amounts are estimated and based on the FY 2025 Transportation Cost Report provided by the Department of Education</t>
  </si>
  <si>
    <t>Transportation Aid Amounts for FY 2023- FY 2026</t>
  </si>
  <si>
    <t>Calculation for FY 2027 Transportation Aid (based on FY 2025 Transportation Data)</t>
  </si>
  <si>
    <t>Est. 2027</t>
  </si>
  <si>
    <t>Based on 325 districts starting in FY 2024. Estimates are subject to change, actuals will be made available by the Department of Management.</t>
  </si>
  <si>
    <r>
      <t xml:space="preserve">-Total Allocation Amount - Total amount allocated for FY 2027, and </t>
    </r>
    <r>
      <rPr>
        <b/>
        <i/>
        <sz val="10"/>
        <color theme="1"/>
        <rFont val="Arial"/>
        <family val="2"/>
      </rPr>
      <t>starting in FY 2027, is limited to $1.0 million.</t>
    </r>
  </si>
  <si>
    <t>As of 2/27/2026</t>
  </si>
  <si>
    <t>Iowa Department of Education, Transportation File (2025)</t>
  </si>
  <si>
    <t>FY 2025 Transportation Net Operating Costs</t>
  </si>
  <si>
    <t>Fall 2024 CE</t>
  </si>
  <si>
    <t>Fall 2024 Shared</t>
  </si>
  <si>
    <t>FY 2025 Operating Cost per Pupil</t>
  </si>
  <si>
    <t># of Districts Receiving Aid in FY 2026</t>
  </si>
  <si>
    <t>Statewide Total Amount of Aid for FY 2027</t>
  </si>
  <si>
    <t xml:space="preserve">Iowa Association of School Boards: Estimated FY 2027 Transportation Aid Amounts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</si>
</sst>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00"/>
    <numFmt numFmtId="167" formatCode="_(&quot;$&quot;* #,##0.000_);_(&quot;$&quot;* \(#,##0.000\);_(&quot;$&quot;* &quot;-&quot;???_);_(@_)"/>
    <numFmt numFmtId="168" formatCode="0.0%"/>
    <numFmt numFmtId="169" formatCode="_(* #,##0.0_);_(* \(#,##0.0\);_(* &quot;-&quot;?_);_(@_)"/>
    <numFmt numFmtId="170" formatCode="_(&quot;$&quot;* #,##0.0_);_(&quot;$&quot;* \(#,##0.0\);_(&quot;$&quot;* &quot;-&quot;?_);_(@_)"/>
  </numFmts>
  <fonts count="54" x14ac:knownFonts="1">
    <font>
      <sz val="11"/>
      <color theme="1"/>
      <name val="Calibri"/>
      <family val="2"/>
      <scheme val="minor"/>
    </font>
    <font>
      <sz val="9"/>
      <color indexed="81"/>
      <name val="Tahoma"/>
      <family val="2"/>
    </font>
    <font>
      <b/>
      <sz val="9"/>
      <color indexed="81"/>
      <name val="Tahoma"/>
      <family val="2"/>
    </font>
    <font>
      <sz val="10"/>
      <color indexed="8"/>
      <name val="Calibri"/>
      <family val="2"/>
    </font>
    <font>
      <b/>
      <sz val="10"/>
      <color indexed="8"/>
      <name val="Calibri"/>
      <family val="2"/>
    </font>
    <font>
      <sz val="8"/>
      <name val="Calibri"/>
      <family val="2"/>
    </font>
    <font>
      <sz val="11"/>
      <color theme="1"/>
      <name val="Calibri"/>
      <family val="2"/>
      <scheme val="minor"/>
    </font>
    <font>
      <b/>
      <sz val="11"/>
      <color theme="1"/>
      <name val="Calibri"/>
      <family val="2"/>
      <scheme val="minor"/>
    </font>
    <font>
      <sz val="11"/>
      <color rgb="FFFF0000"/>
      <name val="Calibri"/>
      <family val="2"/>
      <scheme val="minor"/>
    </font>
    <font>
      <sz val="10"/>
      <color rgb="FF000000"/>
      <name val="Arial"/>
      <family val="2"/>
    </font>
    <font>
      <b/>
      <sz val="10"/>
      <color rgb="FF000000"/>
      <name val="Arial"/>
      <family val="2"/>
    </font>
    <font>
      <sz val="9"/>
      <color theme="1"/>
      <name val="Calibri"/>
      <family val="2"/>
      <scheme val="minor"/>
    </font>
    <font>
      <b/>
      <sz val="10"/>
      <color rgb="FFFF0000"/>
      <name val="Arial"/>
      <family val="2"/>
    </font>
    <font>
      <sz val="10"/>
      <color rgb="FFFF0000"/>
      <name val="Arial"/>
      <family val="2"/>
    </font>
    <font>
      <sz val="10"/>
      <color theme="1"/>
      <name val="Calibri"/>
      <family val="2"/>
      <scheme val="minor"/>
    </font>
    <font>
      <b/>
      <i/>
      <sz val="11"/>
      <color theme="1"/>
      <name val="Calibri"/>
      <family val="2"/>
      <scheme val="minor"/>
    </font>
    <font>
      <i/>
      <sz val="11"/>
      <color theme="1"/>
      <name val="Calibri"/>
      <family val="2"/>
      <scheme val="minor"/>
    </font>
    <font>
      <b/>
      <i/>
      <sz val="12"/>
      <color rgb="FFFF0000"/>
      <name val="Calibri"/>
      <family val="2"/>
      <scheme val="minor"/>
    </font>
    <font>
      <sz val="14"/>
      <color theme="1"/>
      <name val="Calibri"/>
      <family val="2"/>
      <scheme val="minor"/>
    </font>
    <font>
      <i/>
      <sz val="9"/>
      <color rgb="FFFF0000"/>
      <name val="Calibri"/>
      <family val="2"/>
      <scheme val="minor"/>
    </font>
    <font>
      <i/>
      <sz val="11"/>
      <color rgb="FFFF0000"/>
      <name val="Calibri"/>
      <family val="2"/>
      <scheme val="minor"/>
    </font>
    <font>
      <b/>
      <sz val="11"/>
      <color rgb="FFFF0000"/>
      <name val="Calibri"/>
      <family val="2"/>
      <scheme val="minor"/>
    </font>
    <font>
      <b/>
      <sz val="11"/>
      <name val="Calibri"/>
      <family val="2"/>
      <scheme val="minor"/>
    </font>
    <font>
      <b/>
      <sz val="14"/>
      <color rgb="FFFF0000"/>
      <name val="Calibri"/>
      <family val="2"/>
      <scheme val="minor"/>
    </font>
    <font>
      <b/>
      <sz val="16"/>
      <color theme="1"/>
      <name val="Arial"/>
      <family val="2"/>
    </font>
    <font>
      <sz val="11"/>
      <color theme="1"/>
      <name val="Arial"/>
      <family val="2"/>
    </font>
    <font>
      <b/>
      <sz val="12"/>
      <color theme="1"/>
      <name val="Arial"/>
      <family val="2"/>
    </font>
    <font>
      <sz val="10"/>
      <color theme="1"/>
      <name val="Arial"/>
      <family val="2"/>
    </font>
    <font>
      <i/>
      <sz val="12"/>
      <color theme="1"/>
      <name val="Arial"/>
      <family val="2"/>
    </font>
    <font>
      <b/>
      <sz val="10"/>
      <color theme="1"/>
      <name val="Arial"/>
      <family val="2"/>
    </font>
    <font>
      <b/>
      <sz val="14"/>
      <color theme="1"/>
      <name val="Arial"/>
      <family val="2"/>
    </font>
    <font>
      <b/>
      <sz val="11"/>
      <color rgb="FFFFFF00"/>
      <name val="Arial"/>
      <family val="2"/>
    </font>
    <font>
      <b/>
      <i/>
      <sz val="11"/>
      <color theme="1"/>
      <name val="Arial"/>
      <family val="2"/>
    </font>
    <font>
      <b/>
      <i/>
      <sz val="14"/>
      <color theme="1"/>
      <name val="Arial"/>
      <family val="2"/>
    </font>
    <font>
      <sz val="9"/>
      <color theme="1"/>
      <name val="Arial"/>
      <family val="2"/>
    </font>
    <font>
      <b/>
      <sz val="12"/>
      <color theme="4"/>
      <name val="Arial"/>
      <family val="2"/>
    </font>
    <font>
      <i/>
      <sz val="10"/>
      <color theme="1"/>
      <name val="Arial"/>
      <family val="2"/>
    </font>
    <font>
      <b/>
      <i/>
      <sz val="12"/>
      <color theme="1"/>
      <name val="Arial"/>
      <family val="2"/>
    </font>
    <font>
      <sz val="12"/>
      <color theme="1"/>
      <name val="Arial"/>
      <family val="2"/>
    </font>
    <font>
      <sz val="16"/>
      <color theme="1"/>
      <name val="Arial"/>
      <family val="2"/>
    </font>
    <font>
      <b/>
      <i/>
      <sz val="10"/>
      <color theme="1"/>
      <name val="Arial"/>
      <family val="2"/>
    </font>
    <font>
      <sz val="10"/>
      <color rgb="FF000000"/>
      <name val="Arial Nova"/>
      <family val="2"/>
    </font>
    <font>
      <sz val="11"/>
      <color theme="1"/>
      <name val="Arial Nova"/>
      <family val="2"/>
    </font>
    <font>
      <sz val="11"/>
      <color rgb="FF000000"/>
      <name val="Arial Nova"/>
      <family val="2"/>
    </font>
    <font>
      <sz val="11"/>
      <color theme="0"/>
      <name val="Arial"/>
      <family val="2"/>
    </font>
    <font>
      <sz val="11"/>
      <name val="Calibri"/>
      <family val="2"/>
      <scheme val="minor"/>
    </font>
    <font>
      <sz val="14"/>
      <color theme="1"/>
      <name val="Arial Nova"/>
      <family val="2"/>
    </font>
    <font>
      <i/>
      <sz val="10"/>
      <color theme="1"/>
      <name val="Arial Nova"/>
      <family val="2"/>
    </font>
    <font>
      <sz val="10"/>
      <color theme="1"/>
      <name val="Arial Nova"/>
      <family val="2"/>
    </font>
    <font>
      <b/>
      <sz val="12"/>
      <name val="Arial"/>
      <family val="2"/>
    </font>
    <font>
      <sz val="11"/>
      <name val="Arial"/>
      <family val="2"/>
    </font>
    <font>
      <b/>
      <sz val="14"/>
      <color theme="1"/>
      <name val="Arial Nova"/>
      <family val="2"/>
    </font>
    <font>
      <sz val="10"/>
      <color rgb="FFFF0000"/>
      <name val="Arial Nova"/>
      <family val="2"/>
    </font>
    <font>
      <sz val="11"/>
      <color rgb="FFFF0000"/>
      <name val="Arial"/>
      <family val="2"/>
    </font>
  </fonts>
  <fills count="13">
    <fill>
      <patternFill patternType="none"/>
    </fill>
    <fill>
      <patternFill patternType="gray125"/>
    </fill>
    <fill>
      <patternFill patternType="solid">
        <fgColor theme="5"/>
        <bgColor indexed="64"/>
      </patternFill>
    </fill>
    <fill>
      <patternFill patternType="solid">
        <fgColor rgb="FFFFFF0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8" tint="0.59996337778862885"/>
        <bgColor indexed="64"/>
      </patternFill>
    </fill>
    <fill>
      <patternFill patternType="solid">
        <fgColor rgb="FF92D050"/>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79998168889431442"/>
        <bgColor theme="4" tint="0.79998168889431442"/>
      </patternFill>
    </fill>
  </fills>
  <borders count="41">
    <border>
      <left/>
      <right/>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style="medium">
        <color rgb="FF4F493B"/>
      </left>
      <right/>
      <top style="medium">
        <color rgb="FF4F493B"/>
      </top>
      <bottom/>
      <diagonal/>
    </border>
    <border>
      <left/>
      <right/>
      <top style="medium">
        <color rgb="FF4F493B"/>
      </top>
      <bottom/>
      <diagonal/>
    </border>
    <border>
      <left style="medium">
        <color rgb="FF4F493B"/>
      </left>
      <right/>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right style="thin">
        <color theme="0" tint="-0.249977111117893"/>
      </right>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right/>
      <top/>
      <bottom style="medium">
        <color theme="0" tint="-0.249977111117893"/>
      </bottom>
      <diagonal/>
    </border>
    <border>
      <left/>
      <right style="thin">
        <color theme="4" tint="0.39997558519241921"/>
      </right>
      <top style="thin">
        <color theme="4" tint="0.39997558519241921"/>
      </top>
      <bottom style="thin">
        <color theme="4" tint="0.39997558519241921"/>
      </bottom>
      <diagonal/>
    </border>
    <border>
      <left/>
      <right/>
      <top style="thick">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thick">
        <color theme="0" tint="-0.24994659260841701"/>
      </bottom>
      <diagonal/>
    </border>
    <border>
      <left/>
      <right/>
      <top style="thin">
        <color theme="0" tint="-0.24994659260841701"/>
      </top>
      <bottom/>
      <diagonal/>
    </border>
    <border>
      <left/>
      <right/>
      <top style="thin">
        <color theme="4" tint="0.39997558519241921"/>
      </top>
      <bottom style="thin">
        <color theme="4" tint="0.39997558519241921"/>
      </bottom>
      <diagonal/>
    </border>
    <border>
      <left/>
      <right/>
      <top style="thin">
        <color theme="0" tint="-0.24994659260841701"/>
      </top>
      <bottom style="thin">
        <color theme="0" tint="-0.249977111117893"/>
      </bottom>
      <diagonal/>
    </border>
  </borders>
  <cellStyleXfs count="4">
    <xf numFmtId="0" fontId="0"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cellStyleXfs>
  <cellXfs count="303">
    <xf numFmtId="0" fontId="0" fillId="0" borderId="0" xfId="0"/>
    <xf numFmtId="0" fontId="0" fillId="0" borderId="0" xfId="0" applyAlignment="1">
      <alignment wrapText="1"/>
    </xf>
    <xf numFmtId="0" fontId="0" fillId="0" borderId="0" xfId="0" applyAlignment="1">
      <alignment horizontal="center" wrapText="1"/>
    </xf>
    <xf numFmtId="164" fontId="6" fillId="0" borderId="0" xfId="2" applyNumberFormat="1" applyFont="1"/>
    <xf numFmtId="0" fontId="0" fillId="0" borderId="0" xfId="0" applyAlignment="1">
      <alignment horizontal="center"/>
    </xf>
    <xf numFmtId="0" fontId="9" fillId="2" borderId="0" xfId="0" applyFont="1" applyFill="1"/>
    <xf numFmtId="8" fontId="9" fillId="2" borderId="0" xfId="0" applyNumberFormat="1" applyFont="1" applyFill="1"/>
    <xf numFmtId="0" fontId="0" fillId="3" borderId="0" xfId="0" applyFill="1"/>
    <xf numFmtId="0" fontId="7" fillId="0" borderId="0" xfId="0" applyFont="1"/>
    <xf numFmtId="0" fontId="10" fillId="2" borderId="0" xfId="0" applyFont="1" applyFill="1"/>
    <xf numFmtId="0" fontId="7" fillId="0" borderId="0" xfId="0" applyFont="1" applyAlignment="1">
      <alignment horizontal="center" wrapText="1"/>
    </xf>
    <xf numFmtId="0" fontId="7" fillId="0" borderId="1" xfId="0" applyFont="1" applyBorder="1" applyAlignment="1">
      <alignment horizontal="center" wrapText="1"/>
    </xf>
    <xf numFmtId="164" fontId="6" fillId="0" borderId="2" xfId="2" applyNumberFormat="1" applyFont="1" applyBorder="1"/>
    <xf numFmtId="44" fontId="6" fillId="0" borderId="3" xfId="2" applyFont="1" applyBorder="1"/>
    <xf numFmtId="0" fontId="0" fillId="0" borderId="2" xfId="0" applyBorder="1"/>
    <xf numFmtId="0" fontId="0" fillId="0" borderId="3" xfId="0" applyBorder="1"/>
    <xf numFmtId="0" fontId="7" fillId="0" borderId="2" xfId="0" applyFont="1" applyBorder="1" applyAlignment="1">
      <alignment horizontal="right"/>
    </xf>
    <xf numFmtId="44" fontId="7" fillId="0" borderId="3" xfId="0" applyNumberFormat="1" applyFont="1" applyBorder="1"/>
    <xf numFmtId="0" fontId="7" fillId="0" borderId="4" xfId="0" applyFont="1" applyBorder="1" applyAlignment="1">
      <alignment horizontal="right"/>
    </xf>
    <xf numFmtId="0" fontId="0" fillId="0" borderId="5" xfId="0" applyBorder="1"/>
    <xf numFmtId="44" fontId="7" fillId="0" borderId="6" xfId="0" applyNumberFormat="1" applyFont="1" applyBorder="1"/>
    <xf numFmtId="0" fontId="0" fillId="4" borderId="0" xfId="0" applyFill="1"/>
    <xf numFmtId="0" fontId="7" fillId="4" borderId="0" xfId="0" applyFont="1" applyFill="1"/>
    <xf numFmtId="0" fontId="7" fillId="4" borderId="2" xfId="0" applyFont="1" applyFill="1" applyBorder="1"/>
    <xf numFmtId="0" fontId="0" fillId="4" borderId="0" xfId="0" applyFill="1" applyAlignment="1">
      <alignment horizontal="center"/>
    </xf>
    <xf numFmtId="164" fontId="6" fillId="4" borderId="0" xfId="2" applyNumberFormat="1" applyFont="1" applyFill="1"/>
    <xf numFmtId="164" fontId="6" fillId="4" borderId="2" xfId="2" applyNumberFormat="1" applyFont="1" applyFill="1" applyBorder="1"/>
    <xf numFmtId="0" fontId="11" fillId="0" borderId="0" xfId="0" applyFont="1" applyAlignment="1">
      <alignment horizontal="left"/>
    </xf>
    <xf numFmtId="164" fontId="6" fillId="0" borderId="0" xfId="2" applyNumberFormat="1" applyFont="1" applyBorder="1"/>
    <xf numFmtId="44" fontId="6" fillId="0" borderId="0" xfId="2" applyFont="1" applyBorder="1"/>
    <xf numFmtId="0" fontId="10" fillId="0" borderId="0" xfId="0" applyFont="1"/>
    <xf numFmtId="0" fontId="9" fillId="0" borderId="0" xfId="0" applyFont="1"/>
    <xf numFmtId="0" fontId="8" fillId="0" borderId="0" xfId="0" applyFont="1"/>
    <xf numFmtId="0" fontId="8" fillId="3" borderId="0" xfId="0" applyFont="1" applyFill="1"/>
    <xf numFmtId="0" fontId="12" fillId="3" borderId="0" xfId="0" applyFont="1" applyFill="1"/>
    <xf numFmtId="8" fontId="13" fillId="3" borderId="0" xfId="0" applyNumberFormat="1" applyFont="1" applyFill="1"/>
    <xf numFmtId="43" fontId="6" fillId="0" borderId="0" xfId="1" applyFont="1"/>
    <xf numFmtId="165" fontId="6" fillId="0" borderId="0" xfId="1" applyNumberFormat="1" applyFont="1"/>
    <xf numFmtId="0" fontId="14" fillId="0" borderId="0" xfId="0" applyFont="1"/>
    <xf numFmtId="0" fontId="9" fillId="5" borderId="0" xfId="0" applyFont="1" applyFill="1"/>
    <xf numFmtId="0" fontId="9" fillId="6" borderId="0" xfId="0" applyFont="1" applyFill="1"/>
    <xf numFmtId="44" fontId="6" fillId="0" borderId="0" xfId="2" applyFont="1"/>
    <xf numFmtId="0" fontId="15" fillId="0" borderId="7" xfId="0" applyFont="1" applyBorder="1" applyAlignment="1">
      <alignment horizontal="center" wrapText="1"/>
    </xf>
    <xf numFmtId="0" fontId="15" fillId="0" borderId="8" xfId="0" applyFont="1" applyBorder="1" applyAlignment="1">
      <alignment horizontal="center" wrapText="1"/>
    </xf>
    <xf numFmtId="0" fontId="15" fillId="0" borderId="9" xfId="0" applyFont="1" applyBorder="1" applyAlignment="1">
      <alignment horizontal="center" wrapText="1"/>
    </xf>
    <xf numFmtId="164" fontId="16" fillId="0" borderId="2" xfId="2" applyNumberFormat="1" applyFont="1" applyBorder="1"/>
    <xf numFmtId="0" fontId="16" fillId="0" borderId="0" xfId="0" applyFont="1"/>
    <xf numFmtId="44" fontId="16" fillId="0" borderId="3" xfId="2" applyFont="1" applyBorder="1"/>
    <xf numFmtId="0" fontId="16" fillId="4" borderId="0" xfId="0" applyFont="1" applyFill="1"/>
    <xf numFmtId="164" fontId="16" fillId="4" borderId="2" xfId="2" applyNumberFormat="1" applyFont="1" applyFill="1" applyBorder="1"/>
    <xf numFmtId="44" fontId="16" fillId="4" borderId="3" xfId="2" applyFont="1" applyFill="1" applyBorder="1"/>
    <xf numFmtId="0" fontId="16" fillId="0" borderId="2" xfId="0" applyFont="1" applyBorder="1"/>
    <xf numFmtId="0" fontId="16" fillId="0" borderId="3" xfId="0" applyFont="1" applyBorder="1"/>
    <xf numFmtId="0" fontId="15" fillId="0" borderId="0" xfId="0" applyFont="1"/>
    <xf numFmtId="0" fontId="15" fillId="4" borderId="0" xfId="0" applyFont="1" applyFill="1"/>
    <xf numFmtId="0" fontId="15" fillId="4" borderId="2" xfId="0" applyFont="1" applyFill="1" applyBorder="1"/>
    <xf numFmtId="0" fontId="0" fillId="0" borderId="4" xfId="0" applyBorder="1"/>
    <xf numFmtId="0" fontId="0" fillId="0" borderId="6" xfId="0" applyBorder="1"/>
    <xf numFmtId="0" fontId="14" fillId="6" borderId="0" xfId="0" applyFont="1" applyFill="1"/>
    <xf numFmtId="0" fontId="13" fillId="6" borderId="0" xfId="0" applyFont="1" applyFill="1"/>
    <xf numFmtId="0" fontId="11" fillId="0" borderId="0" xfId="0" applyFont="1" applyAlignment="1">
      <alignment horizontal="center"/>
    </xf>
    <xf numFmtId="164" fontId="6" fillId="0" borderId="14" xfId="2" applyNumberFormat="1" applyFont="1" applyBorder="1"/>
    <xf numFmtId="0" fontId="7" fillId="0" borderId="10" xfId="0" applyFont="1" applyBorder="1" applyAlignment="1">
      <alignment horizontal="center" wrapText="1"/>
    </xf>
    <xf numFmtId="0" fontId="7" fillId="0" borderId="11" xfId="0" applyFont="1" applyBorder="1" applyAlignment="1">
      <alignment horizontal="center" wrapText="1"/>
    </xf>
    <xf numFmtId="164" fontId="6" fillId="4" borderId="0" xfId="2" applyNumberFormat="1" applyFont="1" applyFill="1" applyBorder="1"/>
    <xf numFmtId="44" fontId="6" fillId="4" borderId="0" xfId="2" applyFont="1" applyFill="1" applyBorder="1"/>
    <xf numFmtId="44" fontId="6" fillId="4" borderId="3" xfId="2" applyFont="1" applyFill="1" applyBorder="1"/>
    <xf numFmtId="0" fontId="0" fillId="4" borderId="2" xfId="0" applyFill="1" applyBorder="1"/>
    <xf numFmtId="0" fontId="7" fillId="4" borderId="3" xfId="0" applyFont="1" applyFill="1" applyBorder="1" applyAlignment="1">
      <alignment horizontal="right"/>
    </xf>
    <xf numFmtId="0" fontId="7" fillId="0" borderId="0" xfId="0" applyFont="1" applyAlignment="1">
      <alignment horizontal="right"/>
    </xf>
    <xf numFmtId="0" fontId="7" fillId="0" borderId="5" xfId="0" applyFont="1" applyBorder="1" applyAlignment="1">
      <alignment horizontal="right"/>
    </xf>
    <xf numFmtId="0" fontId="7" fillId="0" borderId="5" xfId="0" applyFont="1" applyBorder="1"/>
    <xf numFmtId="44" fontId="0" fillId="0" borderId="0" xfId="0" applyNumberFormat="1"/>
    <xf numFmtId="0" fontId="15" fillId="0" borderId="13" xfId="0" applyFont="1" applyBorder="1" applyAlignment="1">
      <alignment horizontal="center" wrapText="1"/>
    </xf>
    <xf numFmtId="10" fontId="0" fillId="3" borderId="0" xfId="0" applyNumberFormat="1" applyFill="1"/>
    <xf numFmtId="44" fontId="9" fillId="0" borderId="0" xfId="0" applyNumberFormat="1" applyFont="1"/>
    <xf numFmtId="164" fontId="0" fillId="0" borderId="0" xfId="0" applyNumberFormat="1"/>
    <xf numFmtId="164" fontId="8" fillId="0" borderId="0" xfId="2" applyNumberFormat="1" applyFont="1"/>
    <xf numFmtId="164" fontId="8" fillId="7" borderId="0" xfId="0" applyNumberFormat="1" applyFont="1" applyFill="1"/>
    <xf numFmtId="0" fontId="14" fillId="0" borderId="16" xfId="0" applyFont="1" applyBorder="1"/>
    <xf numFmtId="165" fontId="14" fillId="0" borderId="16" xfId="1" applyNumberFormat="1" applyFont="1" applyBorder="1"/>
    <xf numFmtId="165" fontId="14" fillId="0" borderId="17" xfId="1" applyNumberFormat="1" applyFont="1" applyBorder="1"/>
    <xf numFmtId="168" fontId="6" fillId="0" borderId="0" xfId="3" applyNumberFormat="1" applyFont="1"/>
    <xf numFmtId="8" fontId="0" fillId="0" borderId="0" xfId="0" applyNumberFormat="1"/>
    <xf numFmtId="43" fontId="0" fillId="0" borderId="0" xfId="0" applyNumberFormat="1"/>
    <xf numFmtId="170" fontId="0" fillId="0" borderId="0" xfId="0" applyNumberFormat="1"/>
    <xf numFmtId="169" fontId="0" fillId="0" borderId="0" xfId="0" applyNumberFormat="1"/>
    <xf numFmtId="166" fontId="0" fillId="0" borderId="0" xfId="0" applyNumberFormat="1" applyAlignment="1">
      <alignment horizontal="center"/>
    </xf>
    <xf numFmtId="166" fontId="8" fillId="0" borderId="0" xfId="0" applyNumberFormat="1" applyFont="1" applyAlignment="1">
      <alignment horizontal="center"/>
    </xf>
    <xf numFmtId="0" fontId="9" fillId="0" borderId="19" xfId="0" applyFont="1" applyBorder="1"/>
    <xf numFmtId="0" fontId="9" fillId="0" borderId="20" xfId="0" applyFont="1" applyBorder="1"/>
    <xf numFmtId="0" fontId="9" fillId="0" borderId="21" xfId="0" applyFont="1" applyBorder="1"/>
    <xf numFmtId="0" fontId="21" fillId="0" borderId="17" xfId="0" applyFont="1" applyBorder="1"/>
    <xf numFmtId="10" fontId="21" fillId="3" borderId="17" xfId="3" applyNumberFormat="1" applyFont="1" applyFill="1" applyBorder="1"/>
    <xf numFmtId="164" fontId="0" fillId="0" borderId="0" xfId="2" applyNumberFormat="1" applyFont="1"/>
    <xf numFmtId="164" fontId="22" fillId="0" borderId="0" xfId="0" applyNumberFormat="1" applyFont="1"/>
    <xf numFmtId="44" fontId="0" fillId="7" borderId="15" xfId="0" applyNumberFormat="1" applyFill="1" applyBorder="1"/>
    <xf numFmtId="0" fontId="0" fillId="0" borderId="0" xfId="0" applyAlignment="1">
      <alignment horizontal="right"/>
    </xf>
    <xf numFmtId="10" fontId="23" fillId="3" borderId="4" xfId="0" applyNumberFormat="1" applyFont="1" applyFill="1" applyBorder="1" applyAlignment="1">
      <alignment horizontal="center"/>
    </xf>
    <xf numFmtId="0" fontId="8" fillId="3" borderId="6" xfId="0" applyFont="1" applyFill="1" applyBorder="1" applyAlignment="1">
      <alignment horizontal="center"/>
    </xf>
    <xf numFmtId="0" fontId="11" fillId="4" borderId="0" xfId="0" applyFont="1" applyFill="1" applyAlignment="1">
      <alignment horizontal="center"/>
    </xf>
    <xf numFmtId="0" fontId="7" fillId="4" borderId="0" xfId="0" applyFont="1" applyFill="1" applyAlignment="1">
      <alignment horizontal="center"/>
    </xf>
    <xf numFmtId="164" fontId="7" fillId="4" borderId="2" xfId="0" applyNumberFormat="1" applyFont="1" applyFill="1" applyBorder="1"/>
    <xf numFmtId="44" fontId="7" fillId="4" borderId="0" xfId="0" applyNumberFormat="1" applyFont="1" applyFill="1"/>
    <xf numFmtId="0" fontId="7" fillId="4" borderId="3" xfId="0" applyFont="1" applyFill="1" applyBorder="1"/>
    <xf numFmtId="164" fontId="15" fillId="4" borderId="2" xfId="0" applyNumberFormat="1" applyFont="1" applyFill="1" applyBorder="1"/>
    <xf numFmtId="0" fontId="16" fillId="4" borderId="3" xfId="0" applyFont="1" applyFill="1" applyBorder="1"/>
    <xf numFmtId="0" fontId="15" fillId="4" borderId="3" xfId="0" applyFont="1" applyFill="1" applyBorder="1"/>
    <xf numFmtId="0" fontId="25" fillId="0" borderId="0" xfId="0" applyFont="1"/>
    <xf numFmtId="0" fontId="25" fillId="8" borderId="0" xfId="0" applyFont="1" applyFill="1"/>
    <xf numFmtId="44" fontId="25" fillId="8" borderId="0" xfId="2" applyFont="1" applyFill="1" applyBorder="1"/>
    <xf numFmtId="0" fontId="25" fillId="8" borderId="0" xfId="0" applyFont="1" applyFill="1" applyAlignment="1">
      <alignment horizontal="right"/>
    </xf>
    <xf numFmtId="0" fontId="25" fillId="9" borderId="0" xfId="0" applyFont="1" applyFill="1" applyAlignment="1">
      <alignment horizontal="right" wrapText="1"/>
    </xf>
    <xf numFmtId="0" fontId="25" fillId="0" borderId="0" xfId="0" applyFont="1" applyAlignment="1">
      <alignment horizontal="center" wrapText="1"/>
    </xf>
    <xf numFmtId="0" fontId="25" fillId="8" borderId="0" xfId="0" applyFont="1" applyFill="1" applyAlignment="1">
      <alignment horizontal="right" wrapText="1"/>
    </xf>
    <xf numFmtId="0" fontId="25" fillId="8" borderId="28" xfId="0" applyFont="1" applyFill="1" applyBorder="1"/>
    <xf numFmtId="164" fontId="27" fillId="8" borderId="0" xfId="2" applyNumberFormat="1" applyFont="1" applyFill="1" applyBorder="1"/>
    <xf numFmtId="0" fontId="27" fillId="8" borderId="0" xfId="0" applyFont="1" applyFill="1"/>
    <xf numFmtId="0" fontId="29" fillId="8" borderId="0" xfId="0" applyFont="1" applyFill="1" applyAlignment="1">
      <alignment horizontal="center" wrapText="1"/>
    </xf>
    <xf numFmtId="0" fontId="27" fillId="8" borderId="0" xfId="0" applyFont="1" applyFill="1" applyAlignment="1">
      <alignment horizontal="right"/>
    </xf>
    <xf numFmtId="0" fontId="40" fillId="8" borderId="0" xfId="0" applyFont="1" applyFill="1"/>
    <xf numFmtId="0" fontId="38" fillId="8" borderId="23" xfId="0" applyFont="1" applyFill="1" applyBorder="1"/>
    <xf numFmtId="10" fontId="31" fillId="8" borderId="0" xfId="3" applyNumberFormat="1" applyFont="1" applyFill="1" applyBorder="1" applyAlignment="1">
      <alignment horizontal="center"/>
    </xf>
    <xf numFmtId="0" fontId="25" fillId="8" borderId="33" xfId="0" applyFont="1" applyFill="1" applyBorder="1"/>
    <xf numFmtId="0" fontId="25" fillId="9" borderId="26" xfId="0" applyFont="1" applyFill="1" applyBorder="1" applyAlignment="1">
      <alignment horizontal="right" wrapText="1"/>
    </xf>
    <xf numFmtId="44" fontId="28" fillId="8" borderId="28" xfId="2" applyFont="1" applyFill="1" applyBorder="1"/>
    <xf numFmtId="44" fontId="38" fillId="8" borderId="28" xfId="2" applyFont="1" applyFill="1" applyBorder="1"/>
    <xf numFmtId="164" fontId="37" fillId="8" borderId="28" xfId="2" applyNumberFormat="1" applyFont="1" applyFill="1" applyBorder="1"/>
    <xf numFmtId="44" fontId="37" fillId="8" borderId="28" xfId="2" applyFont="1" applyFill="1" applyBorder="1"/>
    <xf numFmtId="0" fontId="25" fillId="9" borderId="25" xfId="0" applyFont="1" applyFill="1" applyBorder="1" applyAlignment="1">
      <alignment horizontal="right" wrapText="1"/>
    </xf>
    <xf numFmtId="44" fontId="25" fillId="8" borderId="0" xfId="2" applyFont="1" applyFill="1" applyBorder="1" applyAlignment="1">
      <alignment horizontal="right"/>
    </xf>
    <xf numFmtId="164" fontId="25" fillId="8" borderId="26" xfId="2" applyNumberFormat="1" applyFont="1" applyFill="1" applyBorder="1" applyAlignment="1">
      <alignment wrapText="1"/>
    </xf>
    <xf numFmtId="0" fontId="25" fillId="8" borderId="0" xfId="0" applyFont="1" applyFill="1" applyAlignment="1">
      <alignment wrapText="1"/>
    </xf>
    <xf numFmtId="0" fontId="25" fillId="8" borderId="25" xfId="0" applyFont="1" applyFill="1" applyBorder="1" applyAlignment="1">
      <alignment wrapText="1"/>
    </xf>
    <xf numFmtId="0" fontId="25" fillId="8" borderId="0" xfId="0" applyFont="1" applyFill="1" applyAlignment="1">
      <alignment horizontal="center"/>
    </xf>
    <xf numFmtId="164" fontId="25" fillId="8" borderId="0" xfId="2" applyNumberFormat="1" applyFont="1" applyFill="1" applyBorder="1" applyAlignment="1">
      <alignment horizontal="right"/>
    </xf>
    <xf numFmtId="0" fontId="25" fillId="9" borderId="0" xfId="0" applyFont="1" applyFill="1" applyAlignment="1">
      <alignment horizontal="right"/>
    </xf>
    <xf numFmtId="164" fontId="25" fillId="9" borderId="25" xfId="2" applyNumberFormat="1" applyFont="1" applyFill="1" applyBorder="1" applyAlignment="1">
      <alignment horizontal="right"/>
    </xf>
    <xf numFmtId="0" fontId="41" fillId="0" borderId="0" xfId="0" applyFont="1"/>
    <xf numFmtId="0" fontId="42" fillId="0" borderId="0" xfId="0" applyFont="1"/>
    <xf numFmtId="0" fontId="43" fillId="0" borderId="0" xfId="0" applyFont="1" applyAlignment="1">
      <alignment vertical="top" wrapText="1"/>
    </xf>
    <xf numFmtId="0" fontId="43" fillId="0" borderId="0" xfId="0" applyFont="1" applyAlignment="1">
      <alignment vertical="top"/>
    </xf>
    <xf numFmtId="0" fontId="41" fillId="0" borderId="0" xfId="0" applyFont="1" applyAlignment="1">
      <alignment horizontal="left"/>
    </xf>
    <xf numFmtId="0" fontId="43" fillId="0" borderId="0" xfId="0" applyFont="1" applyAlignment="1">
      <alignment horizontal="left" vertical="top" wrapText="1"/>
    </xf>
    <xf numFmtId="0" fontId="42" fillId="0" borderId="0" xfId="0" applyFont="1" applyAlignment="1">
      <alignment horizontal="left"/>
    </xf>
    <xf numFmtId="43" fontId="0" fillId="0" borderId="0" xfId="1" applyFont="1"/>
    <xf numFmtId="2" fontId="0" fillId="0" borderId="0" xfId="0" applyNumberFormat="1"/>
    <xf numFmtId="165" fontId="0" fillId="0" borderId="0" xfId="1" applyNumberFormat="1" applyFont="1"/>
    <xf numFmtId="0" fontId="45" fillId="11" borderId="0" xfId="0" applyFont="1" applyFill="1" applyAlignment="1">
      <alignment wrapText="1"/>
    </xf>
    <xf numFmtId="0" fontId="45" fillId="11" borderId="0" xfId="0" applyFont="1" applyFill="1"/>
    <xf numFmtId="0" fontId="0" fillId="0" borderId="17" xfId="0" applyBorder="1"/>
    <xf numFmtId="0" fontId="0" fillId="8" borderId="0" xfId="0" applyFill="1"/>
    <xf numFmtId="0" fontId="42" fillId="8" borderId="0" xfId="0" applyFont="1" applyFill="1" applyAlignment="1">
      <alignment wrapText="1"/>
    </xf>
    <xf numFmtId="0" fontId="42" fillId="8" borderId="0" xfId="0" applyFont="1" applyFill="1"/>
    <xf numFmtId="0" fontId="48" fillId="8" borderId="0" xfId="0" applyFont="1" applyFill="1"/>
    <xf numFmtId="0" fontId="46" fillId="8" borderId="0" xfId="0" applyFont="1" applyFill="1" applyAlignment="1">
      <alignment wrapText="1"/>
    </xf>
    <xf numFmtId="0" fontId="42" fillId="9" borderId="0" xfId="0" applyFont="1" applyFill="1"/>
    <xf numFmtId="0" fontId="47" fillId="8" borderId="0" xfId="0" applyFont="1" applyFill="1" applyAlignment="1">
      <alignment wrapText="1"/>
    </xf>
    <xf numFmtId="0" fontId="48" fillId="8" borderId="0" xfId="0" applyFont="1" applyFill="1" applyAlignment="1">
      <alignment wrapText="1"/>
    </xf>
    <xf numFmtId="0" fontId="49" fillId="8" borderId="0" xfId="0" applyFont="1" applyFill="1" applyAlignment="1">
      <alignment wrapText="1"/>
    </xf>
    <xf numFmtId="0" fontId="46" fillId="8" borderId="0" xfId="0" applyFont="1" applyFill="1"/>
    <xf numFmtId="0" fontId="42" fillId="9" borderId="0" xfId="0" applyFont="1" applyFill="1" applyAlignment="1">
      <alignment horizontal="right"/>
    </xf>
    <xf numFmtId="0" fontId="42" fillId="8" borderId="35" xfId="0" applyFont="1" applyFill="1" applyBorder="1"/>
    <xf numFmtId="164" fontId="42" fillId="8" borderId="35" xfId="2" applyNumberFormat="1" applyFont="1" applyFill="1" applyBorder="1" applyAlignment="1">
      <alignment horizontal="right"/>
    </xf>
    <xf numFmtId="0" fontId="42" fillId="8" borderId="36" xfId="0" applyFont="1" applyFill="1" applyBorder="1"/>
    <xf numFmtId="164" fontId="42" fillId="8" borderId="36" xfId="2" applyNumberFormat="1" applyFont="1" applyFill="1" applyBorder="1" applyAlignment="1">
      <alignment horizontal="right"/>
    </xf>
    <xf numFmtId="0" fontId="42" fillId="8" borderId="37" xfId="0" applyFont="1" applyFill="1" applyBorder="1"/>
    <xf numFmtId="164" fontId="42" fillId="8" borderId="37" xfId="2" applyNumberFormat="1" applyFont="1" applyFill="1" applyBorder="1" applyAlignment="1">
      <alignment horizontal="right"/>
    </xf>
    <xf numFmtId="164" fontId="42" fillId="9" borderId="0" xfId="2" applyNumberFormat="1" applyFont="1" applyFill="1" applyAlignment="1">
      <alignment horizontal="right"/>
    </xf>
    <xf numFmtId="0" fontId="42" fillId="9" borderId="33" xfId="0" applyFont="1" applyFill="1" applyBorder="1"/>
    <xf numFmtId="164" fontId="0" fillId="8" borderId="0" xfId="0" applyNumberFormat="1" applyFill="1"/>
    <xf numFmtId="0" fontId="48" fillId="9" borderId="0" xfId="0" applyFont="1" applyFill="1" applyAlignment="1">
      <alignment horizontal="left"/>
    </xf>
    <xf numFmtId="0" fontId="48" fillId="9" borderId="0" xfId="0" applyFont="1" applyFill="1" applyAlignment="1">
      <alignment horizontal="right" wrapText="1"/>
    </xf>
    <xf numFmtId="0" fontId="48" fillId="8" borderId="35" xfId="0" applyFont="1" applyFill="1" applyBorder="1" applyAlignment="1">
      <alignment horizontal="left"/>
    </xf>
    <xf numFmtId="164" fontId="48" fillId="8" borderId="35" xfId="2" applyNumberFormat="1" applyFont="1" applyFill="1" applyBorder="1" applyAlignment="1">
      <alignment horizontal="right"/>
    </xf>
    <xf numFmtId="0" fontId="48" fillId="8" borderId="35" xfId="0" applyFont="1" applyFill="1" applyBorder="1" applyAlignment="1">
      <alignment horizontal="right"/>
    </xf>
    <xf numFmtId="168" fontId="48" fillId="8" borderId="35" xfId="3" applyNumberFormat="1" applyFont="1" applyFill="1" applyBorder="1" applyAlignment="1">
      <alignment horizontal="right"/>
    </xf>
    <xf numFmtId="0" fontId="48" fillId="8" borderId="36" xfId="0" applyFont="1" applyFill="1" applyBorder="1" applyAlignment="1">
      <alignment horizontal="left"/>
    </xf>
    <xf numFmtId="164" fontId="48" fillId="8" borderId="36" xfId="2" applyNumberFormat="1" applyFont="1" applyFill="1" applyBorder="1" applyAlignment="1">
      <alignment horizontal="right"/>
    </xf>
    <xf numFmtId="0" fontId="48" fillId="8" borderId="36" xfId="0" applyFont="1" applyFill="1" applyBorder="1" applyAlignment="1">
      <alignment horizontal="right"/>
    </xf>
    <xf numFmtId="168" fontId="48" fillId="8" borderId="36" xfId="3" applyNumberFormat="1" applyFont="1" applyFill="1" applyBorder="1" applyAlignment="1">
      <alignment horizontal="right"/>
    </xf>
    <xf numFmtId="164" fontId="48" fillId="8" borderId="38" xfId="2" applyNumberFormat="1" applyFont="1" applyFill="1" applyBorder="1" applyAlignment="1">
      <alignment horizontal="right"/>
    </xf>
    <xf numFmtId="0" fontId="48" fillId="8" borderId="38" xfId="0" applyFont="1" applyFill="1" applyBorder="1" applyAlignment="1">
      <alignment horizontal="right"/>
    </xf>
    <xf numFmtId="168" fontId="48" fillId="8" borderId="38" xfId="3" applyNumberFormat="1" applyFont="1" applyFill="1" applyBorder="1" applyAlignment="1">
      <alignment horizontal="right"/>
    </xf>
    <xf numFmtId="0" fontId="0" fillId="0" borderId="39" xfId="0" applyBorder="1"/>
    <xf numFmtId="0" fontId="0" fillId="12" borderId="39" xfId="0" applyFill="1" applyBorder="1"/>
    <xf numFmtId="0" fontId="22" fillId="11" borderId="39" xfId="0" applyFont="1" applyFill="1" applyBorder="1" applyAlignment="1">
      <alignment wrapText="1"/>
    </xf>
    <xf numFmtId="0" fontId="0" fillId="12" borderId="17" xfId="0" applyFill="1" applyBorder="1"/>
    <xf numFmtId="0" fontId="0" fillId="0" borderId="39" xfId="0" quotePrefix="1" applyBorder="1"/>
    <xf numFmtId="43" fontId="0" fillId="12" borderId="39" xfId="1" applyFont="1" applyFill="1" applyBorder="1"/>
    <xf numFmtId="43" fontId="0" fillId="0" borderId="39" xfId="1" applyFont="1" applyBorder="1"/>
    <xf numFmtId="0" fontId="22" fillId="11" borderId="0" xfId="0" applyFont="1" applyFill="1" applyAlignment="1">
      <alignment wrapText="1"/>
    </xf>
    <xf numFmtId="43" fontId="0" fillId="12" borderId="39" xfId="0" applyNumberFormat="1" applyFill="1" applyBorder="1"/>
    <xf numFmtId="43" fontId="0" fillId="0" borderId="39" xfId="0" applyNumberFormat="1" applyBorder="1"/>
    <xf numFmtId="0" fontId="42" fillId="9" borderId="0" xfId="0" applyFont="1" applyFill="1" applyAlignment="1">
      <alignment horizontal="right" wrapText="1"/>
    </xf>
    <xf numFmtId="0" fontId="48" fillId="8" borderId="37" xfId="0" applyFont="1" applyFill="1" applyBorder="1" applyAlignment="1">
      <alignment horizontal="left"/>
    </xf>
    <xf numFmtId="164" fontId="42" fillId="8" borderId="35" xfId="2" applyNumberFormat="1" applyFont="1" applyFill="1" applyBorder="1" applyAlignment="1"/>
    <xf numFmtId="164" fontId="42" fillId="8" borderId="36" xfId="2" applyNumberFormat="1" applyFont="1" applyFill="1" applyBorder="1" applyAlignment="1"/>
    <xf numFmtId="164" fontId="42" fillId="8" borderId="37" xfId="2" applyNumberFormat="1" applyFont="1" applyFill="1" applyBorder="1" applyAlignment="1"/>
    <xf numFmtId="164" fontId="42" fillId="9" borderId="0" xfId="2" applyNumberFormat="1" applyFont="1" applyFill="1" applyAlignment="1"/>
    <xf numFmtId="0" fontId="25" fillId="8" borderId="28" xfId="0" applyFont="1" applyFill="1" applyBorder="1" applyAlignment="1">
      <alignment horizontal="right" wrapText="1"/>
    </xf>
    <xf numFmtId="164" fontId="48" fillId="8" borderId="40" xfId="2" applyNumberFormat="1" applyFont="1" applyFill="1" applyBorder="1" applyAlignment="1">
      <alignment horizontal="right"/>
    </xf>
    <xf numFmtId="0" fontId="48" fillId="8" borderId="40" xfId="0" applyFont="1" applyFill="1" applyBorder="1" applyAlignment="1">
      <alignment horizontal="right"/>
    </xf>
    <xf numFmtId="168" fontId="48" fillId="8" borderId="40" xfId="3" applyNumberFormat="1" applyFont="1" applyFill="1" applyBorder="1" applyAlignment="1">
      <alignment horizontal="right"/>
    </xf>
    <xf numFmtId="0" fontId="26" fillId="8" borderId="0" xfId="0" applyFont="1" applyFill="1" applyAlignment="1">
      <alignment horizontal="center" wrapText="1"/>
    </xf>
    <xf numFmtId="0" fontId="32" fillId="8" borderId="0" xfId="0" applyFont="1" applyFill="1" applyAlignment="1">
      <alignment horizontal="center"/>
    </xf>
    <xf numFmtId="0" fontId="44" fillId="8" borderId="0" xfId="0" applyFont="1" applyFill="1"/>
    <xf numFmtId="0" fontId="44" fillId="8" borderId="28" xfId="0" applyFont="1" applyFill="1" applyBorder="1"/>
    <xf numFmtId="0" fontId="25" fillId="8" borderId="0" xfId="0" applyFont="1" applyFill="1" applyAlignment="1">
      <alignment horizontal="center" wrapText="1"/>
    </xf>
    <xf numFmtId="164" fontId="25" fillId="8" borderId="27" xfId="2" applyNumberFormat="1" applyFont="1" applyFill="1" applyBorder="1" applyAlignment="1">
      <alignment horizontal="right"/>
    </xf>
    <xf numFmtId="0" fontId="25" fillId="8" borderId="28" xfId="0" applyFont="1" applyFill="1" applyBorder="1" applyAlignment="1">
      <alignment horizontal="right"/>
    </xf>
    <xf numFmtId="164" fontId="25" fillId="8" borderId="28" xfId="2" applyNumberFormat="1" applyFont="1" applyFill="1" applyBorder="1" applyAlignment="1">
      <alignment horizontal="right"/>
    </xf>
    <xf numFmtId="164" fontId="25" fillId="8" borderId="28" xfId="2" applyNumberFormat="1" applyFont="1" applyFill="1" applyBorder="1"/>
    <xf numFmtId="44" fontId="25" fillId="8" borderId="28" xfId="2" applyFont="1" applyFill="1" applyBorder="1"/>
    <xf numFmtId="44" fontId="26" fillId="8" borderId="28" xfId="2" applyFont="1" applyFill="1" applyBorder="1"/>
    <xf numFmtId="44" fontId="26" fillId="8" borderId="29" xfId="2" applyFont="1" applyFill="1" applyBorder="1"/>
    <xf numFmtId="164" fontId="28" fillId="8" borderId="29" xfId="2" applyNumberFormat="1" applyFont="1" applyFill="1" applyBorder="1"/>
    <xf numFmtId="44" fontId="28" fillId="8" borderId="29" xfId="2" applyFont="1" applyFill="1" applyBorder="1"/>
    <xf numFmtId="164" fontId="33" fillId="8" borderId="28" xfId="2" applyNumberFormat="1" applyFont="1" applyFill="1" applyBorder="1"/>
    <xf numFmtId="44" fontId="33" fillId="8" borderId="28" xfId="2" applyFont="1" applyFill="1" applyBorder="1"/>
    <xf numFmtId="44" fontId="33" fillId="8" borderId="29" xfId="2" applyFont="1" applyFill="1" applyBorder="1"/>
    <xf numFmtId="164" fontId="25" fillId="8" borderId="26" xfId="2" applyNumberFormat="1" applyFont="1" applyFill="1" applyBorder="1" applyAlignment="1">
      <alignment horizontal="right"/>
    </xf>
    <xf numFmtId="164" fontId="25" fillId="8" borderId="25" xfId="2" applyNumberFormat="1" applyFont="1" applyFill="1" applyBorder="1" applyAlignment="1">
      <alignment horizontal="right"/>
    </xf>
    <xf numFmtId="44" fontId="27" fillId="8" borderId="0" xfId="2" applyFont="1" applyFill="1" applyBorder="1"/>
    <xf numFmtId="0" fontId="25" fillId="8" borderId="27" xfId="0" applyFont="1" applyFill="1" applyBorder="1" applyAlignment="1">
      <alignment horizontal="right" wrapText="1"/>
    </xf>
    <xf numFmtId="164" fontId="25" fillId="8" borderId="29" xfId="2" applyNumberFormat="1" applyFont="1" applyFill="1" applyBorder="1" applyAlignment="1">
      <alignment horizontal="right"/>
    </xf>
    <xf numFmtId="164" fontId="25" fillId="8" borderId="0" xfId="0" applyNumberFormat="1" applyFont="1" applyFill="1"/>
    <xf numFmtId="0" fontId="34" fillId="8" borderId="0" xfId="0" applyFont="1" applyFill="1" applyAlignment="1">
      <alignment horizontal="left"/>
    </xf>
    <xf numFmtId="167" fontId="25" fillId="8" borderId="0" xfId="0" applyNumberFormat="1" applyFont="1" applyFill="1"/>
    <xf numFmtId="0" fontId="52" fillId="8" borderId="34" xfId="0" applyFont="1" applyFill="1" applyBorder="1" applyAlignment="1">
      <alignment horizontal="right"/>
    </xf>
    <xf numFmtId="0" fontId="53" fillId="8" borderId="0" xfId="0" applyFont="1" applyFill="1"/>
    <xf numFmtId="0" fontId="43" fillId="0" borderId="35" xfId="0" applyFont="1" applyBorder="1" applyAlignment="1">
      <alignment horizontal="left" vertical="top" wrapText="1"/>
    </xf>
    <xf numFmtId="0" fontId="43" fillId="0" borderId="36" xfId="0" applyFont="1" applyBorder="1" applyAlignment="1">
      <alignment horizontal="left" vertical="top" wrapText="1"/>
    </xf>
    <xf numFmtId="0" fontId="43" fillId="0" borderId="37" xfId="0" applyFont="1" applyBorder="1" applyAlignment="1">
      <alignment horizontal="left" vertical="top" wrapText="1"/>
    </xf>
    <xf numFmtId="0" fontId="43" fillId="0" borderId="38" xfId="1" applyNumberFormat="1" applyFont="1" applyFill="1" applyBorder="1" applyAlignment="1">
      <alignment vertical="top" wrapText="1"/>
    </xf>
    <xf numFmtId="165" fontId="43" fillId="0" borderId="35" xfId="1" applyNumberFormat="1" applyFont="1" applyFill="1" applyBorder="1" applyAlignment="1">
      <alignment vertical="top" wrapText="1"/>
    </xf>
    <xf numFmtId="165" fontId="43" fillId="0" borderId="36" xfId="1" applyNumberFormat="1" applyFont="1" applyFill="1" applyBorder="1" applyAlignment="1">
      <alignment vertical="top" wrapText="1"/>
    </xf>
    <xf numFmtId="0" fontId="43" fillId="0" borderId="38" xfId="0" applyFont="1" applyBorder="1" applyAlignment="1">
      <alignment horizontal="left" vertical="top" wrapText="1"/>
    </xf>
    <xf numFmtId="0" fontId="50" fillId="8" borderId="0" xfId="0" quotePrefix="1" applyFont="1" applyFill="1" applyAlignment="1">
      <alignment horizontal="left" wrapText="1"/>
    </xf>
    <xf numFmtId="0" fontId="47" fillId="8" borderId="0" xfId="0" quotePrefix="1" applyFont="1" applyFill="1" applyAlignment="1">
      <alignment horizontal="left" vertical="top" wrapText="1"/>
    </xf>
    <xf numFmtId="0" fontId="46" fillId="8" borderId="0" xfId="0" applyFont="1" applyFill="1" applyAlignment="1">
      <alignment horizontal="left" vertical="center" wrapText="1"/>
    </xf>
    <xf numFmtId="0" fontId="24" fillId="9" borderId="0" xfId="0" applyFont="1" applyFill="1" applyAlignment="1">
      <alignment horizontal="center" vertical="center" wrapText="1"/>
    </xf>
    <xf numFmtId="0" fontId="25" fillId="0" borderId="22" xfId="0" applyFont="1" applyBorder="1" applyAlignment="1">
      <alignment horizontal="center" wrapText="1"/>
    </xf>
    <xf numFmtId="0" fontId="25" fillId="0" borderId="23" xfId="0" applyFont="1" applyBorder="1" applyAlignment="1">
      <alignment horizontal="center" wrapText="1"/>
    </xf>
    <xf numFmtId="0" fontId="25" fillId="0" borderId="24" xfId="0" applyFont="1" applyBorder="1" applyAlignment="1">
      <alignment horizontal="center" wrapText="1"/>
    </xf>
    <xf numFmtId="0" fontId="34" fillId="8" borderId="0" xfId="0" applyFont="1" applyFill="1" applyAlignment="1">
      <alignment horizontal="left" wrapText="1"/>
    </xf>
    <xf numFmtId="0" fontId="25" fillId="8" borderId="0" xfId="0" applyFont="1" applyFill="1" applyAlignment="1">
      <alignment wrapText="1"/>
    </xf>
    <xf numFmtId="0" fontId="25" fillId="8" borderId="27" xfId="2" applyNumberFormat="1" applyFont="1" applyFill="1" applyBorder="1" applyAlignment="1">
      <alignment horizontal="right" wrapText="1"/>
    </xf>
    <xf numFmtId="0" fontId="25" fillId="8" borderId="28" xfId="0" applyFont="1" applyFill="1" applyBorder="1" applyAlignment="1">
      <alignment horizontal="right" wrapText="1"/>
    </xf>
    <xf numFmtId="0" fontId="25" fillId="8" borderId="29" xfId="0" applyFont="1" applyFill="1" applyBorder="1" applyAlignment="1">
      <alignment horizontal="right" wrapText="1"/>
    </xf>
    <xf numFmtId="164" fontId="25" fillId="9" borderId="26" xfId="2" applyNumberFormat="1" applyFont="1" applyFill="1" applyBorder="1" applyAlignment="1">
      <alignment horizontal="right" wrapText="1"/>
    </xf>
    <xf numFmtId="0" fontId="25" fillId="9" borderId="0" xfId="0" applyFont="1" applyFill="1" applyAlignment="1">
      <alignment horizontal="right" wrapText="1"/>
    </xf>
    <xf numFmtId="0" fontId="25" fillId="9" borderId="25" xfId="0" applyFont="1" applyFill="1" applyBorder="1" applyAlignment="1">
      <alignment horizontal="right" wrapText="1"/>
    </xf>
    <xf numFmtId="0" fontId="25" fillId="8" borderId="22" xfId="0" applyFont="1" applyFill="1" applyBorder="1" applyAlignment="1">
      <alignment horizontal="center" wrapText="1"/>
    </xf>
    <xf numFmtId="0" fontId="25" fillId="8" borderId="23" xfId="0" applyFont="1" applyFill="1" applyBorder="1" applyAlignment="1">
      <alignment horizontal="center" wrapText="1"/>
    </xf>
    <xf numFmtId="0" fontId="25" fillId="8" borderId="24" xfId="0" applyFont="1" applyFill="1" applyBorder="1" applyAlignment="1">
      <alignment horizontal="center" wrapText="1"/>
    </xf>
    <xf numFmtId="0" fontId="25" fillId="9" borderId="26" xfId="0" applyFont="1" applyFill="1" applyBorder="1" applyAlignment="1">
      <alignment horizontal="right" wrapText="1"/>
    </xf>
    <xf numFmtId="164" fontId="25" fillId="8" borderId="26" xfId="2" applyNumberFormat="1" applyFont="1" applyFill="1" applyBorder="1" applyAlignment="1">
      <alignment horizontal="right" wrapText="1"/>
    </xf>
    <xf numFmtId="0" fontId="25" fillId="8" borderId="0" xfId="0" applyFont="1" applyFill="1" applyAlignment="1">
      <alignment horizontal="right" wrapText="1"/>
    </xf>
    <xf numFmtId="0" fontId="25" fillId="8" borderId="25" xfId="0" applyFont="1" applyFill="1" applyBorder="1" applyAlignment="1">
      <alignment horizontal="right" wrapText="1"/>
    </xf>
    <xf numFmtId="0" fontId="24" fillId="0" borderId="0" xfId="0" applyFont="1" applyAlignment="1">
      <alignment horizontal="left" wrapText="1"/>
    </xf>
    <xf numFmtId="0" fontId="35" fillId="8" borderId="0" xfId="0" quotePrefix="1" applyFont="1" applyFill="1" applyAlignment="1">
      <alignment wrapText="1"/>
    </xf>
    <xf numFmtId="0" fontId="35" fillId="8" borderId="0" xfId="0" applyFont="1" applyFill="1" applyAlignment="1">
      <alignment wrapText="1"/>
    </xf>
    <xf numFmtId="0" fontId="27" fillId="8" borderId="0" xfId="0" quotePrefix="1" applyFont="1" applyFill="1" applyAlignment="1">
      <alignment wrapText="1"/>
    </xf>
    <xf numFmtId="0" fontId="27" fillId="8" borderId="0" xfId="0" applyFont="1" applyFill="1" applyAlignment="1">
      <alignment wrapText="1"/>
    </xf>
    <xf numFmtId="0" fontId="36" fillId="8" borderId="0" xfId="0" quotePrefix="1" applyFont="1" applyFill="1" applyAlignment="1">
      <alignment wrapText="1"/>
    </xf>
    <xf numFmtId="0" fontId="36" fillId="8" borderId="0" xfId="0" applyFont="1" applyFill="1" applyAlignment="1">
      <alignment wrapText="1"/>
    </xf>
    <xf numFmtId="0" fontId="38" fillId="8" borderId="23" xfId="0" applyFont="1" applyFill="1" applyBorder="1" applyAlignment="1">
      <alignment horizontal="left" wrapText="1"/>
    </xf>
    <xf numFmtId="0" fontId="38" fillId="8" borderId="24" xfId="0" applyFont="1" applyFill="1" applyBorder="1" applyAlignment="1">
      <alignment horizontal="left" wrapText="1"/>
    </xf>
    <xf numFmtId="0" fontId="38" fillId="8" borderId="22" xfId="0" applyFont="1" applyFill="1" applyBorder="1" applyAlignment="1">
      <alignment wrapText="1"/>
    </xf>
    <xf numFmtId="0" fontId="38" fillId="8" borderId="23" xfId="0" applyFont="1" applyFill="1" applyBorder="1" applyAlignment="1">
      <alignment wrapText="1"/>
    </xf>
    <xf numFmtId="0" fontId="38" fillId="8" borderId="26" xfId="0" applyFont="1" applyFill="1" applyBorder="1" applyAlignment="1">
      <alignment horizontal="left" wrapText="1"/>
    </xf>
    <xf numFmtId="0" fontId="39" fillId="8" borderId="28" xfId="0" applyFont="1" applyFill="1" applyBorder="1" applyAlignment="1">
      <alignment horizontal="left" wrapText="1"/>
    </xf>
    <xf numFmtId="0" fontId="38" fillId="8" borderId="24" xfId="0" applyFont="1" applyFill="1" applyBorder="1" applyAlignment="1">
      <alignment wrapText="1"/>
    </xf>
    <xf numFmtId="0" fontId="30" fillId="10" borderId="30" xfId="0" applyFont="1" applyFill="1" applyBorder="1" applyAlignment="1">
      <alignment horizontal="center" wrapText="1"/>
    </xf>
    <xf numFmtId="0" fontId="30" fillId="10" borderId="31" xfId="0" applyFont="1" applyFill="1" applyBorder="1" applyAlignment="1">
      <alignment horizontal="center" wrapText="1"/>
    </xf>
    <xf numFmtId="0" fontId="30" fillId="10" borderId="32" xfId="0" applyFont="1" applyFill="1" applyBorder="1" applyAlignment="1">
      <alignment horizontal="center" wrapText="1"/>
    </xf>
    <xf numFmtId="0" fontId="11" fillId="8" borderId="0" xfId="0" applyFont="1" applyFill="1" applyAlignment="1">
      <alignment wrapText="1"/>
    </xf>
    <xf numFmtId="0" fontId="0" fillId="8" borderId="0" xfId="0" applyFill="1" applyAlignment="1">
      <alignment wrapText="1"/>
    </xf>
    <xf numFmtId="0" fontId="19" fillId="8" borderId="0" xfId="0" applyFont="1" applyFill="1" applyAlignment="1">
      <alignment wrapText="1"/>
    </xf>
    <xf numFmtId="0" fontId="20" fillId="8" borderId="0" xfId="0" applyFont="1" applyFill="1" applyAlignment="1">
      <alignment wrapText="1"/>
    </xf>
    <xf numFmtId="0" fontId="11" fillId="0" borderId="0" xfId="0" applyFont="1" applyAlignment="1">
      <alignment horizontal="left" wrapText="1"/>
    </xf>
    <xf numFmtId="0" fontId="0" fillId="0" borderId="0" xfId="0" applyAlignment="1">
      <alignment wrapText="1"/>
    </xf>
    <xf numFmtId="0" fontId="15" fillId="0" borderId="12" xfId="0" applyFont="1" applyBorder="1" applyAlignment="1">
      <alignment horizontal="center" wrapText="1"/>
    </xf>
    <xf numFmtId="0" fontId="15" fillId="0" borderId="8" xfId="0" applyFont="1" applyBorder="1" applyAlignment="1">
      <alignment horizontal="center" wrapText="1"/>
    </xf>
    <xf numFmtId="0" fontId="15" fillId="0" borderId="13" xfId="0" applyFont="1" applyBorder="1" applyAlignment="1">
      <alignment horizontal="center" wrapText="1"/>
    </xf>
    <xf numFmtId="0" fontId="0" fillId="0" borderId="4" xfId="0" applyBorder="1" applyAlignment="1">
      <alignment wrapText="1"/>
    </xf>
    <xf numFmtId="0" fontId="0" fillId="0" borderId="5" xfId="0" applyBorder="1" applyAlignment="1">
      <alignment wrapText="1"/>
    </xf>
    <xf numFmtId="0" fontId="0" fillId="0" borderId="6" xfId="0" applyBorder="1" applyAlignment="1">
      <alignment wrapText="1"/>
    </xf>
    <xf numFmtId="0" fontId="23" fillId="3" borderId="12" xfId="0" applyFont="1" applyFill="1" applyBorder="1" applyAlignment="1">
      <alignment horizontal="center" wrapText="1"/>
    </xf>
    <xf numFmtId="0" fontId="23" fillId="3" borderId="13" xfId="0" applyFont="1" applyFill="1" applyBorder="1" applyAlignment="1">
      <alignment horizontal="center" wrapText="1"/>
    </xf>
    <xf numFmtId="0" fontId="7" fillId="0" borderId="7" xfId="0" applyFont="1" applyBorder="1" applyAlignment="1">
      <alignment horizontal="center" wrapText="1"/>
    </xf>
    <xf numFmtId="0" fontId="7" fillId="0" borderId="18" xfId="0" applyFont="1" applyBorder="1" applyAlignment="1">
      <alignment horizontal="center" wrapText="1"/>
    </xf>
    <xf numFmtId="0" fontId="7" fillId="0" borderId="9" xfId="0" applyFont="1" applyBorder="1" applyAlignment="1">
      <alignment horizontal="center" wrapText="1"/>
    </xf>
    <xf numFmtId="0" fontId="17" fillId="0" borderId="0" xfId="0" quotePrefix="1" applyFont="1" applyAlignment="1">
      <alignment horizontal="center" wrapText="1"/>
    </xf>
    <xf numFmtId="0" fontId="17" fillId="0" borderId="0" xfId="0" applyFont="1" applyAlignment="1">
      <alignment horizontal="center" wrapText="1"/>
    </xf>
    <xf numFmtId="0" fontId="17" fillId="0" borderId="0" xfId="0" applyFont="1" applyAlignment="1">
      <alignment wrapText="1"/>
    </xf>
    <xf numFmtId="0" fontId="15" fillId="0" borderId="0" xfId="0" quotePrefix="1" applyFont="1" applyAlignment="1">
      <alignment horizontal="center" wrapText="1"/>
    </xf>
    <xf numFmtId="0" fontId="15" fillId="0" borderId="0" xfId="0" applyFont="1" applyAlignment="1">
      <alignment horizontal="center" wrapText="1"/>
    </xf>
    <xf numFmtId="0" fontId="15" fillId="0" borderId="0" xfId="0" applyFont="1" applyAlignment="1">
      <alignment wrapText="1"/>
    </xf>
    <xf numFmtId="0" fontId="0" fillId="0" borderId="0" xfId="0" applyAlignment="1">
      <alignment horizontal="center" wrapText="1"/>
    </xf>
    <xf numFmtId="0" fontId="18" fillId="0" borderId="0" xfId="0" applyFont="1" applyAlignment="1">
      <alignment horizontal="center" wrapText="1"/>
    </xf>
    <xf numFmtId="0" fontId="18" fillId="0" borderId="0" xfId="0" applyFont="1" applyAlignment="1">
      <alignment wrapText="1"/>
    </xf>
  </cellXfs>
  <cellStyles count="4">
    <cellStyle name="Comma" xfId="1" builtinId="3"/>
    <cellStyle name="Currency" xfId="2" builtinId="4"/>
    <cellStyle name="Normal" xfId="0" builtinId="0"/>
    <cellStyle name="Percent" xfId="3" builtinId="5"/>
  </cellStyles>
  <dxfs count="22">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val="0"/>
        <i val="0"/>
      </font>
      <fill>
        <patternFill>
          <bgColor theme="5" tint="0.59996337778862885"/>
        </patternFill>
      </fill>
    </dxf>
    <dxf>
      <font>
        <b val="0"/>
        <i val="0"/>
        <strike val="0"/>
        <condense val="0"/>
        <extend val="0"/>
        <outline val="0"/>
        <shadow val="0"/>
        <u val="none"/>
        <vertAlign val="baseline"/>
        <sz val="11"/>
        <color rgb="FF000000"/>
        <name val="Arial Nova"/>
        <family val="2"/>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rial Nova"/>
        <family val="2"/>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rial Nova"/>
        <family val="2"/>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rgb="FF000000"/>
        <name val="Arial Nova"/>
        <family val="2"/>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rgb="FF000000"/>
        <name val="Arial Nova"/>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rgb="FF000000"/>
        <name val="Arial Nova"/>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rgb="FF000000"/>
        <name val="Arial Nova"/>
        <family val="2"/>
        <scheme val="none"/>
      </font>
      <fill>
        <patternFill patternType="none">
          <fgColor indexed="64"/>
          <bgColor indexed="65"/>
        </patternFill>
      </fill>
    </dxf>
    <dxf>
      <numFmt numFmtId="2" formatCode="0.00"/>
    </dxf>
    <dxf>
      <numFmt numFmtId="0" formatCode="General"/>
    </dxf>
    <dxf>
      <numFmt numFmtId="2" formatCode="0.00"/>
    </dxf>
    <dxf>
      <numFmt numFmtId="35" formatCode="_(* #,##0.00_);_(* \(#,##0.00\);_(* &quot;-&quot;??_);_(@_)"/>
    </dxf>
    <dxf>
      <font>
        <b val="0"/>
        <i val="0"/>
        <strike val="0"/>
        <condense val="0"/>
        <extend val="0"/>
        <outline val="0"/>
        <shadow val="0"/>
        <u val="none"/>
        <vertAlign val="baseline"/>
        <sz val="11"/>
        <color theme="1"/>
        <name val="Calibri"/>
        <family val="2"/>
        <scheme val="minor"/>
      </font>
    </dxf>
    <dxf>
      <font>
        <sz val="10"/>
        <name val="Arial Nova"/>
        <family val="2"/>
        <scheme val="none"/>
      </font>
      <fill>
        <patternFill patternType="solid">
          <fgColor indexed="64"/>
          <bgColor theme="0"/>
        </patternFill>
      </fill>
      <alignment horizontal="left" vertical="bottom" textRotation="0" wrapText="0" indent="0" justifyLastLine="0" shrinkToFit="0" readingOrder="0"/>
      <border diagonalUp="0" diagonalDown="0">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Nova"/>
        <family val="2"/>
        <scheme val="none"/>
      </font>
      <fill>
        <patternFill patternType="solid">
          <fgColor indexed="64"/>
          <bgColor theme="0"/>
        </patternFill>
      </fill>
      <alignment horizontal="left" vertical="bottom" textRotation="0" wrapText="0" indent="0" justifyLastLine="0" shrinkToFit="0" readingOrder="0"/>
      <border diagonalUp="0" diagonalDown="0">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Nova"/>
        <family val="2"/>
        <scheme val="none"/>
      </font>
      <fill>
        <patternFill patternType="solid">
          <fgColor indexed="64"/>
          <bgColor theme="0"/>
        </patternFill>
      </fill>
      <alignment horizontal="left" vertical="bottom" textRotation="0" wrapText="0" indent="0" justifyLastLine="0" shrinkToFit="0" readingOrder="0"/>
      <border diagonalUp="0" diagonalDown="0">
        <left/>
        <right/>
        <top style="thin">
          <color theme="0" tint="-0.24994659260841701"/>
        </top>
        <bottom style="thin">
          <color theme="0" tint="-0.24994659260841701"/>
        </bottom>
        <vertical/>
        <horizontal/>
      </border>
    </dxf>
    <dxf>
      <font>
        <strike val="0"/>
        <outline val="0"/>
        <shadow val="0"/>
        <u val="none"/>
        <vertAlign val="baseline"/>
        <sz val="11"/>
        <color auto="1"/>
        <name val="Calibri"/>
        <family val="2"/>
        <scheme val="minor"/>
      </font>
      <fill>
        <patternFill patternType="solid">
          <fgColor indexed="64"/>
          <bgColor theme="5" tint="0.79998168889431442"/>
        </patternFill>
      </fill>
      <alignment horizontal="general" vertical="bottom" textRotation="0" wrapText="1" indent="0" justifyLastLine="0" shrinkToFit="0" readingOrder="0"/>
    </dxf>
  </dxfs>
  <tableStyles count="1" defaultTableStyle="TableStyleMedium2" defaultPivotStyle="PivotStyleLight16">
    <tableStyle name="Invisible" pivot="0" table="0" count="0" xr9:uid="{6ADE2C79-E29B-41DF-8EA7-A578886D5D8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0/relationships/richValueRel" Target="richData/richValueRel.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0473581445424778E-2"/>
          <c:y val="3.6968576709796676E-2"/>
        </c:manualLayout>
      </c:layout>
      <c:overlay val="0"/>
      <c:spPr>
        <a:noFill/>
        <a:ln w="25400">
          <a:noFill/>
        </a:ln>
      </c:spPr>
    </c:title>
    <c:autoTitleDeleted val="0"/>
    <c:plotArea>
      <c:layout/>
      <c:barChart>
        <c:barDir val="col"/>
        <c:grouping val="clustered"/>
        <c:varyColors val="0"/>
        <c:ser>
          <c:idx val="0"/>
          <c:order val="0"/>
          <c:tx>
            <c:strRef>
              <c:f>Charts_Graphs!$E$12</c:f>
              <c:strCache>
                <c:ptCount val="1"/>
                <c:pt idx="0">
                  <c:v>Transportation Aid Appropriation Amount</c:v>
                </c:pt>
              </c:strCache>
            </c:strRef>
          </c:tx>
          <c:spPr>
            <a:solidFill>
              <a:schemeClr val="accent1"/>
            </a:solidFill>
            <a:ln w="25400">
              <a:noFill/>
            </a:ln>
          </c:spPr>
          <c:invertIfNegative val="0"/>
          <c:dPt>
            <c:idx val="6"/>
            <c:invertIfNegative val="0"/>
            <c:bubble3D val="0"/>
            <c:extLst>
              <c:ext xmlns:c16="http://schemas.microsoft.com/office/drawing/2014/chart" uri="{C3380CC4-5D6E-409C-BE32-E72D297353CC}">
                <c16:uniqueId val="{00000000-8610-4AAD-A1E3-4CE006F93588}"/>
              </c:ext>
            </c:extLst>
          </c:dPt>
          <c:dLbls>
            <c:numFmt formatCode="&quot;$&quot;0.0,," sourceLinked="0"/>
            <c:spPr>
              <a:noFill/>
              <a:ln w="25400">
                <a:noFill/>
              </a:ln>
            </c:spPr>
            <c:txPr>
              <a:bodyPr/>
              <a:lstStyle/>
              <a:p>
                <a:pPr>
                  <a:defRPr sz="9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Charts_Graphs!$D$13:$D$21</c:f>
              <c:strCache>
                <c:ptCount val="9"/>
                <c:pt idx="0">
                  <c:v>2019</c:v>
                </c:pt>
                <c:pt idx="1">
                  <c:v>2020</c:v>
                </c:pt>
                <c:pt idx="2">
                  <c:v>2021</c:v>
                </c:pt>
                <c:pt idx="3">
                  <c:v>2022</c:v>
                </c:pt>
                <c:pt idx="4">
                  <c:v>2023</c:v>
                </c:pt>
                <c:pt idx="5">
                  <c:v>2024</c:v>
                </c:pt>
                <c:pt idx="6">
                  <c:v>2025</c:v>
                </c:pt>
                <c:pt idx="7">
                  <c:v>2026</c:v>
                </c:pt>
                <c:pt idx="8">
                  <c:v>Est. 2027</c:v>
                </c:pt>
              </c:strCache>
            </c:strRef>
          </c:cat>
          <c:val>
            <c:numRef>
              <c:f>Charts_Graphs!$E$13:$E$21</c:f>
              <c:numCache>
                <c:formatCode>_("$"* #,##0_);_("$"* \(#,##0\);_("$"* "-"??_);_(@_)</c:formatCode>
                <c:ptCount val="9"/>
                <c:pt idx="0">
                  <c:v>11200000</c:v>
                </c:pt>
                <c:pt idx="1">
                  <c:v>19000000</c:v>
                </c:pt>
                <c:pt idx="2">
                  <c:v>26690088</c:v>
                </c:pt>
                <c:pt idx="3">
                  <c:v>27457960</c:v>
                </c:pt>
                <c:pt idx="4">
                  <c:v>29456377</c:v>
                </c:pt>
                <c:pt idx="5">
                  <c:v>30340068</c:v>
                </c:pt>
                <c:pt idx="6">
                  <c:v>31098570</c:v>
                </c:pt>
                <c:pt idx="7">
                  <c:v>32653499</c:v>
                </c:pt>
                <c:pt idx="8">
                  <c:v>33306569</c:v>
                </c:pt>
              </c:numCache>
            </c:numRef>
          </c:val>
          <c:extLst>
            <c:ext xmlns:c16="http://schemas.microsoft.com/office/drawing/2014/chart" uri="{C3380CC4-5D6E-409C-BE32-E72D297353CC}">
              <c16:uniqueId val="{00000000-ECE4-4FB4-B6CA-5DC7B624EF13}"/>
            </c:ext>
          </c:extLst>
        </c:ser>
        <c:dLbls>
          <c:showLegendKey val="0"/>
          <c:showVal val="0"/>
          <c:showCatName val="0"/>
          <c:showSerName val="0"/>
          <c:showPercent val="0"/>
          <c:showBubbleSize val="0"/>
        </c:dLbls>
        <c:gapWidth val="50"/>
        <c:axId val="650200063"/>
        <c:axId val="1"/>
      </c:barChart>
      <c:catAx>
        <c:axId val="650200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a:pPr>
            <a:endParaRPr lang="en-US"/>
          </a:p>
        </c:txPr>
        <c:crossAx val="1"/>
        <c:crosses val="autoZero"/>
        <c:auto val="1"/>
        <c:lblAlgn val="ctr"/>
        <c:lblOffset val="100"/>
        <c:noMultiLvlLbl val="0"/>
      </c:catAx>
      <c:valAx>
        <c:axId val="1"/>
        <c:scaling>
          <c:orientation val="minMax"/>
        </c:scaling>
        <c:delete val="0"/>
        <c:axPos val="l"/>
        <c:numFmt formatCode="&quot;$&quot;0.0,,&quot;M&quot;" sourceLinked="0"/>
        <c:majorTickMark val="none"/>
        <c:minorTickMark val="none"/>
        <c:tickLblPos val="nextTo"/>
        <c:spPr>
          <a:ln w="6350">
            <a:noFill/>
          </a:ln>
        </c:spPr>
        <c:txPr>
          <a:bodyPr rot="0" vert="horz"/>
          <a:lstStyle/>
          <a:p>
            <a:pPr>
              <a:defRPr sz="800"/>
            </a:pPr>
            <a:endParaRPr lang="en-US"/>
          </a:p>
        </c:txPr>
        <c:crossAx val="650200063"/>
        <c:crosses val="autoZero"/>
        <c:crossBetween val="between"/>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Arial Nova" panose="020B0504020202020204" pitchFamily="34" charset="0"/>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400" b="0" i="0" u="none" strike="noStrike" baseline="0">
                <a:solidFill>
                  <a:srgbClr val="333333"/>
                </a:solidFill>
                <a:latin typeface="Calibri"/>
                <a:ea typeface="Calibri"/>
                <a:cs typeface="Calibri"/>
              </a:defRPr>
            </a:pPr>
            <a:r>
              <a:rPr lang="en-US"/>
              <a:t>Number of % of Districts Receiving Transportation Aid</a:t>
            </a:r>
          </a:p>
        </c:rich>
      </c:tx>
      <c:layout>
        <c:manualLayout>
          <c:xMode val="edge"/>
          <c:yMode val="edge"/>
          <c:x val="1.4645537640660053E-2"/>
          <c:y val="2.4668516805427074E-2"/>
        </c:manualLayout>
      </c:layout>
      <c:overlay val="0"/>
      <c:spPr>
        <a:noFill/>
        <a:ln w="25400">
          <a:noFill/>
        </a:ln>
      </c:spPr>
    </c:title>
    <c:autoTitleDeleted val="0"/>
    <c:plotArea>
      <c:layout/>
      <c:barChart>
        <c:barDir val="col"/>
        <c:grouping val="clustered"/>
        <c:varyColors val="0"/>
        <c:ser>
          <c:idx val="0"/>
          <c:order val="0"/>
          <c:tx>
            <c:strRef>
              <c:f>Charts_Graphs!$F$12</c:f>
              <c:strCache>
                <c:ptCount val="1"/>
                <c:pt idx="0">
                  <c:v>Number of Districts Receiving Aid</c:v>
                </c:pt>
              </c:strCache>
            </c:strRef>
          </c:tx>
          <c:spPr>
            <a:solidFill>
              <a:schemeClr val="accent5">
                <a:lumMod val="40000"/>
                <a:lumOff val="60000"/>
              </a:schemeClr>
            </a:solidFill>
            <a:ln>
              <a:noFill/>
            </a:ln>
            <a:effectLst/>
          </c:spPr>
          <c:invertIfNegative val="0"/>
          <c:dLbls>
            <c:spPr>
              <a:noFill/>
              <a:ln w="25400">
                <a:noFill/>
              </a:ln>
            </c:spPr>
            <c:txPr>
              <a:bodyPr wrap="square" lIns="38100" tIns="19050" rIns="38100" bIns="19050" anchor="ctr">
                <a:spAutoFit/>
              </a:bodyPr>
              <a:lstStyle/>
              <a:p>
                <a:pPr>
                  <a:defRPr sz="800" b="0" i="0" u="none" strike="noStrike" baseline="0">
                    <a:solidFill>
                      <a:srgbClr val="333333"/>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Charts_Graphs!$D$13:$D$21</c:f>
              <c:strCache>
                <c:ptCount val="9"/>
                <c:pt idx="0">
                  <c:v>2019</c:v>
                </c:pt>
                <c:pt idx="1">
                  <c:v>2020</c:v>
                </c:pt>
                <c:pt idx="2">
                  <c:v>2021</c:v>
                </c:pt>
                <c:pt idx="3">
                  <c:v>2022</c:v>
                </c:pt>
                <c:pt idx="4">
                  <c:v>2023</c:v>
                </c:pt>
                <c:pt idx="5">
                  <c:v>2024</c:v>
                </c:pt>
                <c:pt idx="6">
                  <c:v>2025</c:v>
                </c:pt>
                <c:pt idx="7">
                  <c:v>2026</c:v>
                </c:pt>
                <c:pt idx="8">
                  <c:v>Est. 2027</c:v>
                </c:pt>
              </c:strCache>
            </c:strRef>
          </c:cat>
          <c:val>
            <c:numRef>
              <c:f>Charts_Graphs!$F$13:$F$21</c:f>
              <c:numCache>
                <c:formatCode>General</c:formatCode>
                <c:ptCount val="9"/>
                <c:pt idx="0">
                  <c:v>136</c:v>
                </c:pt>
                <c:pt idx="1">
                  <c:v>185</c:v>
                </c:pt>
                <c:pt idx="2">
                  <c:v>327</c:v>
                </c:pt>
                <c:pt idx="3">
                  <c:v>218</c:v>
                </c:pt>
                <c:pt idx="4">
                  <c:v>213</c:v>
                </c:pt>
                <c:pt idx="5">
                  <c:v>204</c:v>
                </c:pt>
                <c:pt idx="6">
                  <c:v>205</c:v>
                </c:pt>
                <c:pt idx="7">
                  <c:v>195</c:v>
                </c:pt>
                <c:pt idx="8">
                  <c:v>200</c:v>
                </c:pt>
              </c:numCache>
            </c:numRef>
          </c:val>
          <c:extLst>
            <c:ext xmlns:c16="http://schemas.microsoft.com/office/drawing/2014/chart" uri="{C3380CC4-5D6E-409C-BE32-E72D297353CC}">
              <c16:uniqueId val="{00000000-9309-46D7-9B2B-9B2FB9AFA371}"/>
            </c:ext>
          </c:extLst>
        </c:ser>
        <c:dLbls>
          <c:showLegendKey val="0"/>
          <c:showVal val="0"/>
          <c:showCatName val="0"/>
          <c:showSerName val="0"/>
          <c:showPercent val="0"/>
          <c:showBubbleSize val="0"/>
        </c:dLbls>
        <c:gapWidth val="219"/>
        <c:axId val="725121791"/>
        <c:axId val="1"/>
      </c:barChart>
      <c:lineChart>
        <c:grouping val="standard"/>
        <c:varyColors val="0"/>
        <c:ser>
          <c:idx val="1"/>
          <c:order val="1"/>
          <c:tx>
            <c:strRef>
              <c:f>Charts_Graphs!$G$12</c:f>
              <c:strCache>
                <c:ptCount val="1"/>
                <c:pt idx="0">
                  <c:v>% of Districts Receiving Aid</c:v>
                </c:pt>
              </c:strCache>
            </c:strRef>
          </c:tx>
          <c:spPr>
            <a:ln w="28575" cap="rnd">
              <a:solidFill>
                <a:schemeClr val="accent2"/>
              </a:solidFill>
              <a:round/>
            </a:ln>
            <a:effectLst/>
          </c:spPr>
          <c:marker>
            <c:symbol val="none"/>
          </c:marker>
          <c:dLbls>
            <c:spPr>
              <a:noFill/>
              <a:ln w="25400">
                <a:noFill/>
              </a:ln>
            </c:spPr>
            <c:txPr>
              <a:bodyPr wrap="square" lIns="38100" tIns="19050" rIns="38100" bIns="19050" anchor="ctr">
                <a:spAutoFit/>
              </a:bodyPr>
              <a:lstStyle/>
              <a:p>
                <a:pPr>
                  <a:defRPr sz="900" b="0" i="0" u="none" strike="noStrike" baseline="0">
                    <a:solidFill>
                      <a:srgbClr val="333333"/>
                    </a:solidFill>
                    <a:latin typeface="Calibri"/>
                    <a:ea typeface="Calibri"/>
                    <a:cs typeface="Calibri"/>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Charts_Graphs!$D$13:$D$21</c:f>
              <c:strCache>
                <c:ptCount val="9"/>
                <c:pt idx="0">
                  <c:v>2019</c:v>
                </c:pt>
                <c:pt idx="1">
                  <c:v>2020</c:v>
                </c:pt>
                <c:pt idx="2">
                  <c:v>2021</c:v>
                </c:pt>
                <c:pt idx="3">
                  <c:v>2022</c:v>
                </c:pt>
                <c:pt idx="4">
                  <c:v>2023</c:v>
                </c:pt>
                <c:pt idx="5">
                  <c:v>2024</c:v>
                </c:pt>
                <c:pt idx="6">
                  <c:v>2025</c:v>
                </c:pt>
                <c:pt idx="7">
                  <c:v>2026</c:v>
                </c:pt>
                <c:pt idx="8">
                  <c:v>Est. 2027</c:v>
                </c:pt>
              </c:strCache>
            </c:strRef>
          </c:cat>
          <c:val>
            <c:numRef>
              <c:f>Charts_Graphs!$G$13:$G$21</c:f>
              <c:numCache>
                <c:formatCode>0.0%</c:formatCode>
                <c:ptCount val="9"/>
                <c:pt idx="0">
                  <c:v>0.41599999999999998</c:v>
                </c:pt>
                <c:pt idx="1">
                  <c:v>0.56599999999999995</c:v>
                </c:pt>
                <c:pt idx="2">
                  <c:v>1</c:v>
                </c:pt>
                <c:pt idx="3">
                  <c:v>0.66700000000000004</c:v>
                </c:pt>
                <c:pt idx="4">
                  <c:v>0.65137614678899081</c:v>
                </c:pt>
                <c:pt idx="5">
                  <c:v>0.62769230769230766</c:v>
                </c:pt>
                <c:pt idx="6">
                  <c:v>0.63076923076923075</c:v>
                </c:pt>
                <c:pt idx="7">
                  <c:v>0.6</c:v>
                </c:pt>
                <c:pt idx="8">
                  <c:v>0.61538461538461542</c:v>
                </c:pt>
              </c:numCache>
            </c:numRef>
          </c:val>
          <c:smooth val="0"/>
          <c:extLst>
            <c:ext xmlns:c16="http://schemas.microsoft.com/office/drawing/2014/chart" uri="{C3380CC4-5D6E-409C-BE32-E72D297353CC}">
              <c16:uniqueId val="{00000001-9309-46D7-9B2B-9B2FB9AFA371}"/>
            </c:ext>
          </c:extLst>
        </c:ser>
        <c:dLbls>
          <c:showLegendKey val="0"/>
          <c:showVal val="0"/>
          <c:showCatName val="0"/>
          <c:showSerName val="0"/>
          <c:showPercent val="0"/>
          <c:showBubbleSize val="0"/>
        </c:dLbls>
        <c:marker val="1"/>
        <c:smooth val="0"/>
        <c:axId val="3"/>
        <c:axId val="4"/>
      </c:lineChart>
      <c:catAx>
        <c:axId val="7251217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scaling>
        <c:delete val="0"/>
        <c:axPos val="l"/>
        <c:numFmt formatCode="General" sourceLinked="1"/>
        <c:majorTickMark val="none"/>
        <c:minorTickMark val="none"/>
        <c:tickLblPos val="none"/>
        <c:spPr>
          <a:ln w="6350">
            <a:noFill/>
          </a:ln>
        </c:spPr>
        <c:crossAx val="725121791"/>
        <c:crosses val="autoZero"/>
        <c:crossBetween val="between"/>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scaling>
        <c:delete val="0"/>
        <c:axPos val="r"/>
        <c:numFmt formatCode="0.0%" sourceLinked="1"/>
        <c:majorTickMark val="out"/>
        <c:minorTickMark val="none"/>
        <c:tickLblPos val="none"/>
        <c:spPr>
          <a:ln w="6350">
            <a:noFill/>
          </a:ln>
        </c:spPr>
        <c:crossAx val="3"/>
        <c:crosses val="max"/>
        <c:crossBetween val="between"/>
      </c:valAx>
      <c:spPr>
        <a:noFill/>
        <a:ln w="25400">
          <a:noFill/>
        </a:ln>
      </c:spPr>
    </c:plotArea>
    <c:plotVisOnly val="1"/>
    <c:dispBlanksAs val="gap"/>
    <c:showDLblsOverMax val="0"/>
  </c:chart>
  <c:spPr>
    <a:solidFill>
      <a:schemeClr val="bg1"/>
    </a:solidFill>
    <a:ln w="9525" cap="flat" cmpd="sng" algn="ctr">
      <a:no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0</xdr:colOff>
      <xdr:row>2</xdr:row>
      <xdr:rowOff>68580</xdr:rowOff>
    </xdr:from>
    <xdr:to>
      <xdr:col>6</xdr:col>
      <xdr:colOff>1352549</xdr:colOff>
      <xdr:row>10</xdr:row>
      <xdr:rowOff>161290</xdr:rowOff>
    </xdr:to>
    <xdr:graphicFrame macro="">
      <xdr:nvGraphicFramePr>
        <xdr:cNvPr id="7181" name="Chart 1">
          <a:extLst>
            <a:ext uri="{FF2B5EF4-FFF2-40B4-BE49-F238E27FC236}">
              <a16:creationId xmlns:a16="http://schemas.microsoft.com/office/drawing/2014/main" id="{5D66BF75-DA4B-D857-ABA3-A9FD17F7AD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27306</xdr:colOff>
      <xdr:row>21</xdr:row>
      <xdr:rowOff>38100</xdr:rowOff>
    </xdr:from>
    <xdr:to>
      <xdr:col>6</xdr:col>
      <xdr:colOff>1333500</xdr:colOff>
      <xdr:row>32</xdr:row>
      <xdr:rowOff>103505</xdr:rowOff>
    </xdr:to>
    <xdr:graphicFrame macro="">
      <xdr:nvGraphicFramePr>
        <xdr:cNvPr id="7182" name="Chart 2">
          <a:extLst>
            <a:ext uri="{FF2B5EF4-FFF2-40B4-BE49-F238E27FC236}">
              <a16:creationId xmlns:a16="http://schemas.microsoft.com/office/drawing/2014/main" id="{B45AC53B-0D62-C90A-55D4-9FCB4964CE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073443B-5BD7-4F15-992A-6C9C7B5AC24C}" name="CurrentYearAid" displayName="CurrentYearAid" ref="A1:M326" totalsRowShown="0" headerRowDxfId="21">
  <autoFilter ref="A1:M326" xr:uid="{6073443B-5BD7-4F15-992A-6C9C7B5AC24C}"/>
  <tableColumns count="13">
    <tableColumn id="1" xr3:uid="{151FD16A-CB1B-4C26-9438-57D90914FCFB}" name="Fiscal Year Funding" dataDxfId="20">
      <calculatedColumnFormula>MAX($A$3:$A$18)</calculatedColumnFormula>
    </tableColumn>
    <tableColumn id="2" xr3:uid="{5381C605-2CD5-4D79-9612-ABA86576F99D}" name="DE" dataDxfId="19"/>
    <tableColumn id="3" xr3:uid="{CC5AFB4D-324E-408B-962F-D273784FAEE5}" name="Dist" dataDxfId="18"/>
    <tableColumn id="4" xr3:uid="{78062C45-B4F5-4D55-A50D-CAA9777988A9}" name="District"/>
    <tableColumn id="5" xr3:uid="{7B40D8C6-71B1-4AC8-AAB7-99C0FF6A4659}" name="Year"/>
    <tableColumn id="6" xr3:uid="{C7450FD7-285A-4547-B2C1-D306F81A2AD0}" name="FY 2025 Transportation Net Operating Costs" dataDxfId="17" dataCellStyle="Comma"/>
    <tableColumn id="7" xr3:uid="{06888353-B7FE-43CD-9694-D84B1B4FFFC2}" name="Fall 2024 CE"/>
    <tableColumn id="8" xr3:uid="{802E5A57-F862-4FA9-9AB6-E5C7F28ED05E}" name="Fall 2024 Shared"/>
    <tableColumn id="9" xr3:uid="{5930A734-2CE0-416A-8933-D9941626F603}" name="CE Less Nonpub">
      <calculatedColumnFormula>G2-H2</calculatedColumnFormula>
    </tableColumn>
    <tableColumn id="10" xr3:uid="{885D383A-F899-4FBC-A446-83E1967CB2E3}" name="FY 2025 Operating Cost per Pupil" dataDxfId="16">
      <calculatedColumnFormula>ROUND(F2/I2,2)</calculatedColumnFormula>
    </tableColumn>
    <tableColumn id="11" xr3:uid="{370C621C-01E8-4150-BCFA-BB05EB2BAF04}" name="Amount to buy down per Pupil" dataDxfId="15">
      <calculatedColumnFormula>$K$332</calculatedColumnFormula>
    </tableColumn>
    <tableColumn id="12" xr3:uid="{1ECB3FBD-774C-47E2-A5D3-5F3E91DE68B8}" name="Equity Dollars towards Average" dataDxfId="14"/>
    <tableColumn id="13" xr3:uid="{C26755BB-3107-4DF5-9639-51B1AF66E600}" name="New Per Pupil after brought down to adjusted average" dataDxfId="13">
      <calculatedColumnFormula>ROUND((F2-L2)/I2,2)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633C6AC-F3FE-4F14-908F-B4FC9B2415E3}" name="TransAid" displayName="TransAid" ref="A1:F2925" totalsRowShown="0" headerRowDxfId="12">
  <autoFilter ref="A1:F2925" xr:uid="{C633C6AC-F3FE-4F14-908F-B4FC9B2415E3}"/>
  <tableColumns count="6">
    <tableColumn id="1" xr3:uid="{3F510BC2-5B4B-4343-A60D-414023718C32}" name="Dist" dataDxfId="11"/>
    <tableColumn id="2" xr3:uid="{780C30EF-C7A2-4117-9802-83CCEE8C2D47}" name="de_dist" dataDxfId="10"/>
    <tableColumn id="3" xr3:uid="{AF0003B6-FC86-4E0F-81FE-F757ACA71619}" name="district_name" dataDxfId="9"/>
    <tableColumn id="4" xr3:uid="{3E693A67-9464-4725-80AC-8960993753A6}" name="FiscalYear" dataDxfId="8"/>
    <tableColumn id="6" xr3:uid="{219315B7-BE67-4AA4-AFE1-CD85197A517E}" name="StatewideAverage" dataDxfId="7"/>
    <tableColumn id="5" xr3:uid="{0B87A8A1-A688-4BC6-94B8-7FA64ECB1AD2}" name="TransportationAid" dataDxfId="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43"/>
  <sheetViews>
    <sheetView topLeftCell="B15" zoomScale="85" zoomScaleNormal="85" workbookViewId="0">
      <selection activeCell="C10" sqref="C10:Z10"/>
    </sheetView>
  </sheetViews>
  <sheetFormatPr baseColWidth="10" defaultColWidth="8.6640625" defaultRowHeight="14" x14ac:dyDescent="0.15"/>
  <cols>
    <col min="1" max="1" width="47" style="109" hidden="1" customWidth="1"/>
    <col min="2" max="2" width="4.1640625" style="109" customWidth="1"/>
    <col min="3" max="3" width="14.5" style="109" customWidth="1"/>
    <col min="4" max="4" width="2.5" style="109" customWidth="1"/>
    <col min="5" max="5" width="14.5" style="109" customWidth="1"/>
    <col min="6" max="6" width="2.5" style="109" customWidth="1"/>
    <col min="7" max="7" width="15.5" style="109" customWidth="1"/>
    <col min="8" max="8" width="1.5" style="109" customWidth="1"/>
    <col min="9" max="9" width="15.5" style="109" customWidth="1"/>
    <col min="10" max="10" width="1.5" style="109" customWidth="1"/>
    <col min="11" max="11" width="17.5" style="109" customWidth="1"/>
    <col min="12" max="12" width="1.5" style="109" customWidth="1"/>
    <col min="13" max="13" width="18" style="109" customWidth="1"/>
    <col min="14" max="14" width="15.5" style="109" customWidth="1"/>
    <col min="15" max="15" width="2.5" style="109" customWidth="1"/>
    <col min="16" max="16" width="17.83203125" style="109" customWidth="1"/>
    <col min="17" max="17" width="1.83203125" style="109" customWidth="1"/>
    <col min="18" max="18" width="13.83203125" style="109" customWidth="1"/>
    <col min="19" max="19" width="2" style="109" customWidth="1"/>
    <col min="20" max="20" width="15.5" style="109" customWidth="1"/>
    <col min="21" max="21" width="1.5" style="109" customWidth="1"/>
    <col min="22" max="22" width="15" style="109" customWidth="1"/>
    <col min="23" max="23" width="1.5" style="109" customWidth="1"/>
    <col min="24" max="24" width="19.1640625" style="109" customWidth="1"/>
    <col min="25" max="25" width="1.5" style="109" customWidth="1"/>
    <col min="26" max="26" width="17.5" style="109" customWidth="1"/>
    <col min="27" max="27" width="2.1640625" style="109" customWidth="1"/>
    <col min="28" max="28" width="18.5" style="109" customWidth="1"/>
    <col min="29" max="16384" width="8.6640625" style="109"/>
  </cols>
  <sheetData>
    <row r="1" spans="1:28" ht="20" x14ac:dyDescent="0.2">
      <c r="C1" s="260" t="s">
        <v>526</v>
      </c>
      <c r="D1" s="260"/>
      <c r="E1" s="260"/>
      <c r="F1" s="260"/>
      <c r="G1" s="260"/>
      <c r="H1" s="260"/>
      <c r="I1" s="260"/>
      <c r="J1" s="260"/>
      <c r="K1" s="260"/>
      <c r="L1" s="260"/>
      <c r="M1" s="260"/>
      <c r="N1" s="260"/>
      <c r="O1" s="260"/>
      <c r="P1" s="260"/>
      <c r="Q1" s="260"/>
      <c r="R1" s="260"/>
      <c r="S1" s="260"/>
      <c r="T1" s="260"/>
      <c r="U1" s="260"/>
      <c r="V1" s="260"/>
      <c r="W1" s="260"/>
      <c r="X1" s="260"/>
      <c r="Y1" s="108"/>
      <c r="Z1" s="108"/>
    </row>
    <row r="2" spans="1:28" ht="8" customHeight="1" x14ac:dyDescent="0.2">
      <c r="C2" s="204"/>
      <c r="D2" s="204"/>
      <c r="E2" s="204"/>
      <c r="F2" s="204"/>
      <c r="G2" s="204"/>
      <c r="H2" s="204"/>
      <c r="I2" s="204"/>
      <c r="J2" s="204"/>
      <c r="K2" s="204"/>
      <c r="L2" s="204"/>
      <c r="M2" s="204"/>
      <c r="N2" s="204"/>
      <c r="O2" s="204"/>
      <c r="P2" s="204"/>
      <c r="Q2" s="204"/>
      <c r="R2" s="204"/>
      <c r="S2" s="204"/>
      <c r="T2" s="204"/>
      <c r="U2" s="204"/>
      <c r="V2" s="204"/>
      <c r="W2" s="204"/>
      <c r="X2" s="204"/>
    </row>
    <row r="3" spans="1:28" ht="16" x14ac:dyDescent="0.2">
      <c r="C3" s="261" t="s">
        <v>505</v>
      </c>
      <c r="D3" s="262"/>
      <c r="E3" s="262"/>
      <c r="F3" s="262"/>
      <c r="G3" s="262"/>
      <c r="H3" s="262"/>
      <c r="I3" s="262"/>
      <c r="J3" s="262"/>
      <c r="K3" s="262"/>
      <c r="L3" s="262"/>
      <c r="M3" s="262"/>
      <c r="N3" s="262"/>
      <c r="O3" s="262"/>
      <c r="P3" s="262"/>
      <c r="Q3" s="262"/>
      <c r="R3" s="262"/>
      <c r="S3" s="262"/>
      <c r="T3" s="262"/>
      <c r="U3" s="262"/>
      <c r="V3" s="262"/>
      <c r="W3" s="262"/>
      <c r="X3" s="262"/>
    </row>
    <row r="4" spans="1:28" ht="27" customHeight="1" x14ac:dyDescent="0.15">
      <c r="C4" s="263" t="s">
        <v>368</v>
      </c>
      <c r="D4" s="264"/>
      <c r="E4" s="264"/>
      <c r="F4" s="264"/>
      <c r="G4" s="264"/>
      <c r="H4" s="264"/>
      <c r="I4" s="264"/>
      <c r="J4" s="264"/>
      <c r="K4" s="264"/>
      <c r="L4" s="264"/>
      <c r="M4" s="264"/>
      <c r="N4" s="264"/>
      <c r="O4" s="264"/>
      <c r="P4" s="264"/>
      <c r="Q4" s="264"/>
      <c r="R4" s="264"/>
      <c r="S4" s="264"/>
      <c r="T4" s="264"/>
      <c r="U4" s="264"/>
      <c r="V4" s="264"/>
      <c r="W4" s="264"/>
      <c r="X4" s="264"/>
      <c r="Y4" s="117"/>
      <c r="Z4" s="117"/>
    </row>
    <row r="5" spans="1:28" x14ac:dyDescent="0.15">
      <c r="C5" s="263" t="s">
        <v>314</v>
      </c>
      <c r="D5" s="264"/>
      <c r="E5" s="264"/>
      <c r="F5" s="264"/>
      <c r="G5" s="264"/>
      <c r="H5" s="264"/>
      <c r="I5" s="264"/>
      <c r="J5" s="264"/>
      <c r="K5" s="264"/>
      <c r="L5" s="264"/>
      <c r="M5" s="264"/>
      <c r="N5" s="264"/>
      <c r="O5" s="264"/>
      <c r="P5" s="264"/>
      <c r="Q5" s="264"/>
      <c r="R5" s="264"/>
      <c r="S5" s="264"/>
      <c r="T5" s="264"/>
      <c r="U5" s="264"/>
      <c r="V5" s="264"/>
      <c r="W5" s="264"/>
      <c r="X5" s="264"/>
      <c r="Y5" s="117"/>
      <c r="Z5" s="117"/>
    </row>
    <row r="6" spans="1:28" ht="13.25" customHeight="1" x14ac:dyDescent="0.15">
      <c r="C6" s="263" t="s">
        <v>356</v>
      </c>
      <c r="D6" s="264"/>
      <c r="E6" s="264"/>
      <c r="F6" s="264"/>
      <c r="G6" s="264"/>
      <c r="H6" s="264"/>
      <c r="I6" s="264"/>
      <c r="J6" s="264"/>
      <c r="K6" s="264"/>
      <c r="L6" s="264"/>
      <c r="M6" s="264"/>
      <c r="N6" s="264"/>
      <c r="O6" s="264"/>
      <c r="P6" s="264"/>
      <c r="Q6" s="264"/>
      <c r="R6" s="264"/>
      <c r="S6" s="264"/>
      <c r="T6" s="264"/>
      <c r="U6" s="264"/>
      <c r="V6" s="264"/>
      <c r="W6" s="264"/>
      <c r="X6" s="264"/>
      <c r="Y6" s="117"/>
      <c r="Z6" s="117"/>
    </row>
    <row r="7" spans="1:28" ht="15" customHeight="1" x14ac:dyDescent="0.15">
      <c r="C7" s="265" t="s">
        <v>430</v>
      </c>
      <c r="D7" s="266"/>
      <c r="E7" s="266"/>
      <c r="F7" s="266"/>
      <c r="G7" s="266"/>
      <c r="H7" s="266"/>
      <c r="I7" s="266"/>
      <c r="J7" s="266"/>
      <c r="K7" s="266"/>
      <c r="L7" s="266"/>
      <c r="M7" s="266"/>
      <c r="N7" s="266"/>
      <c r="O7" s="266"/>
      <c r="P7" s="266"/>
      <c r="Q7" s="266"/>
      <c r="R7" s="266"/>
      <c r="S7" s="266"/>
      <c r="T7" s="266"/>
      <c r="U7" s="266"/>
      <c r="V7" s="266"/>
      <c r="W7" s="266"/>
      <c r="X7" s="266"/>
      <c r="Y7" s="117"/>
      <c r="Z7" s="117"/>
    </row>
    <row r="8" spans="1:28" x14ac:dyDescent="0.15">
      <c r="C8" s="265" t="s">
        <v>431</v>
      </c>
      <c r="D8" s="266"/>
      <c r="E8" s="266"/>
      <c r="F8" s="266"/>
      <c r="G8" s="266"/>
      <c r="H8" s="266"/>
      <c r="I8" s="266"/>
      <c r="J8" s="266"/>
      <c r="K8" s="266"/>
      <c r="L8" s="266"/>
      <c r="M8" s="266"/>
      <c r="N8" s="266"/>
      <c r="O8" s="266"/>
      <c r="P8" s="266"/>
      <c r="Q8" s="266"/>
      <c r="R8" s="266"/>
      <c r="S8" s="266"/>
      <c r="T8" s="266"/>
      <c r="U8" s="266"/>
      <c r="V8" s="266"/>
      <c r="W8" s="266"/>
      <c r="X8" s="266"/>
      <c r="Y8" s="117"/>
      <c r="Z8" s="117"/>
    </row>
    <row r="9" spans="1:28" x14ac:dyDescent="0.15">
      <c r="C9" s="265" t="s">
        <v>517</v>
      </c>
      <c r="D9" s="266"/>
      <c r="E9" s="266"/>
      <c r="F9" s="266"/>
      <c r="G9" s="266"/>
      <c r="H9" s="266"/>
      <c r="I9" s="266"/>
      <c r="J9" s="266"/>
      <c r="K9" s="266"/>
      <c r="L9" s="266"/>
      <c r="M9" s="266"/>
      <c r="N9" s="266"/>
      <c r="O9" s="266"/>
      <c r="P9" s="266"/>
      <c r="Q9" s="266"/>
      <c r="R9" s="266"/>
      <c r="S9" s="266"/>
      <c r="T9" s="266"/>
      <c r="U9" s="266"/>
      <c r="V9" s="266"/>
      <c r="W9" s="266"/>
      <c r="X9" s="266"/>
      <c r="Y9" s="117"/>
      <c r="Z9" s="117"/>
    </row>
    <row r="10" spans="1:28" x14ac:dyDescent="0.15">
      <c r="C10" s="265" t="s">
        <v>512</v>
      </c>
      <c r="D10" s="264"/>
      <c r="E10" s="264"/>
      <c r="F10" s="264"/>
      <c r="G10" s="264"/>
      <c r="H10" s="264"/>
      <c r="I10" s="264"/>
      <c r="J10" s="264"/>
      <c r="K10" s="264"/>
      <c r="L10" s="264"/>
      <c r="M10" s="264"/>
      <c r="N10" s="264"/>
      <c r="O10" s="264"/>
      <c r="P10" s="264"/>
      <c r="Q10" s="264"/>
      <c r="R10" s="264"/>
      <c r="S10" s="264"/>
      <c r="T10" s="264"/>
      <c r="U10" s="264"/>
      <c r="V10" s="264"/>
      <c r="W10" s="264"/>
      <c r="X10" s="264"/>
      <c r="Y10" s="264"/>
      <c r="Z10" s="264"/>
    </row>
    <row r="11" spans="1:28" ht="10.25" customHeight="1" thickBot="1" x14ac:dyDescent="0.2">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row>
    <row r="12" spans="1:28" ht="9.5" customHeight="1" thickBot="1" x14ac:dyDescent="0.2">
      <c r="V12" s="118"/>
    </row>
    <row r="13" spans="1:28" ht="18" customHeight="1" thickBot="1" x14ac:dyDescent="0.25">
      <c r="D13" s="274" t="s">
        <v>93</v>
      </c>
      <c r="E13" s="275"/>
      <c r="F13" s="275"/>
      <c r="G13" s="276"/>
      <c r="H13" s="151"/>
      <c r="I13" s="151"/>
      <c r="J13" s="151"/>
      <c r="K13" s="151"/>
      <c r="L13" s="151"/>
      <c r="M13" s="151"/>
      <c r="N13" s="151"/>
      <c r="O13" s="151"/>
      <c r="P13" s="151"/>
      <c r="U13" s="122">
        <v>0</v>
      </c>
      <c r="W13" s="118"/>
    </row>
    <row r="14" spans="1:28" x14ac:dyDescent="0.15">
      <c r="V14" s="118"/>
      <c r="Z14" s="205"/>
      <c r="AA14" s="205"/>
      <c r="AB14" s="205"/>
    </row>
    <row r="15" spans="1:28" ht="29.25" customHeight="1" x14ac:dyDescent="0.2">
      <c r="A15" s="229" t="s">
        <v>477</v>
      </c>
      <c r="B15" s="230"/>
      <c r="C15" s="207">
        <v>2023</v>
      </c>
      <c r="D15" s="206"/>
      <c r="E15" s="206">
        <v>2024</v>
      </c>
      <c r="F15" s="206"/>
      <c r="G15" s="206">
        <v>2025</v>
      </c>
      <c r="H15" s="206"/>
      <c r="I15" s="206">
        <v>2026</v>
      </c>
      <c r="J15" s="230"/>
      <c r="K15" s="230"/>
      <c r="L15" s="230"/>
      <c r="M15" s="230"/>
      <c r="N15" s="230"/>
      <c r="P15" s="272" t="s">
        <v>511</v>
      </c>
      <c r="Q15" s="272"/>
      <c r="R15" s="272"/>
      <c r="S15" s="272"/>
      <c r="T15" s="272"/>
      <c r="U15" s="272"/>
      <c r="V15" s="272"/>
      <c r="W15" s="272"/>
      <c r="X15" s="272"/>
      <c r="Y15" s="272"/>
      <c r="Z15" s="272"/>
    </row>
    <row r="16" spans="1:28" ht="50.5" customHeight="1" x14ac:dyDescent="0.2">
      <c r="C16" s="271" t="s">
        <v>513</v>
      </c>
      <c r="D16" s="267"/>
      <c r="E16" s="267"/>
      <c r="F16" s="267"/>
      <c r="G16" s="267"/>
      <c r="H16" s="267"/>
      <c r="I16" s="267"/>
      <c r="J16" s="121"/>
      <c r="K16" s="267" t="s">
        <v>514</v>
      </c>
      <c r="L16" s="267"/>
      <c r="M16" s="267"/>
      <c r="N16" s="268"/>
      <c r="P16" s="269" t="s">
        <v>426</v>
      </c>
      <c r="Q16" s="270"/>
      <c r="R16" s="270"/>
      <c r="S16" s="121"/>
      <c r="T16" s="270" t="s">
        <v>427</v>
      </c>
      <c r="U16" s="270"/>
      <c r="V16" s="270"/>
      <c r="W16" s="121"/>
      <c r="X16" s="270" t="s">
        <v>428</v>
      </c>
      <c r="Y16" s="270"/>
      <c r="Z16" s="273"/>
    </row>
    <row r="17" spans="1:26" ht="71.5" customHeight="1" x14ac:dyDescent="0.15">
      <c r="C17" s="124" t="str">
        <f>CONCATENATE("FY ",C15," Transportation Aid Amount")</f>
        <v>FY 2023 Transportation Aid Amount</v>
      </c>
      <c r="D17" s="112"/>
      <c r="E17" s="124" t="str">
        <f>CONCATENATE("FY ",E15," Transportation Aid Amount")</f>
        <v>FY 2024 Transportation Aid Amount</v>
      </c>
      <c r="F17" s="112"/>
      <c r="G17" s="124" t="str">
        <f>CONCATENATE("FY ",G15," Transportation Aid Amount")</f>
        <v>FY 2025 Transportation Aid Amount</v>
      </c>
      <c r="H17" s="112"/>
      <c r="I17" s="124" t="str">
        <f>CONCATENATE("FY ",I15," Transportation Aid Amount")</f>
        <v>FY 2026 Transportation Aid Amount</v>
      </c>
      <c r="J17" s="113"/>
      <c r="K17" s="112" t="s">
        <v>421</v>
      </c>
      <c r="L17" s="112"/>
      <c r="M17" s="112" t="s">
        <v>492</v>
      </c>
      <c r="N17" s="129" t="s">
        <v>419</v>
      </c>
      <c r="O17" s="208"/>
      <c r="P17" s="124" t="s">
        <v>392</v>
      </c>
      <c r="Q17" s="112"/>
      <c r="R17" s="112" t="s">
        <v>302</v>
      </c>
      <c r="S17" s="114"/>
      <c r="T17" s="112" t="s">
        <v>392</v>
      </c>
      <c r="U17" s="112"/>
      <c r="V17" s="112" t="s">
        <v>302</v>
      </c>
      <c r="W17" s="119"/>
      <c r="X17" s="112" t="s">
        <v>392</v>
      </c>
      <c r="Y17" s="112"/>
      <c r="Z17" s="129" t="s">
        <v>302</v>
      </c>
    </row>
    <row r="18" spans="1:26" ht="18" x14ac:dyDescent="0.2">
      <c r="A18" s="109">
        <f>INDEX(Dist_List!$A$4:$C$328,MATCH('District Run'!D13,Dist_List!$C$4:$C$328,0),1)</f>
        <v>1963</v>
      </c>
      <c r="C18" s="209" cm="1">
        <f t="array" ref="C18">INDEX(TransAid[],MATCH($A$18&amp;C$15,TransAid[[Dist]:[Dist]]&amp;TransAid[[FiscalYear]:[FiscalYear]],0),MATCH($A$15,TransAid[#Headers]))</f>
        <v>100303.75000000003</v>
      </c>
      <c r="D18" s="210"/>
      <c r="E18" s="209" cm="1">
        <f t="array" ref="E18">INDEX(TransAid[],MATCH($A$18&amp;E$15,TransAid[[Dist]:[Dist]]&amp;TransAid[[FiscalYear]:[FiscalYear]],0),MATCH($A$15,TransAid[#Headers]))</f>
        <v>158461.07</v>
      </c>
      <c r="F18" s="211"/>
      <c r="G18" s="209" cm="1">
        <f t="array" ref="G18">INDEX(TransAid[],MATCH($A$18&amp;G$15,TransAid[[Dist]:[Dist]]&amp;TransAid[[FiscalYear]:[FiscalYear]],0),MATCH($A$15,TransAid[#Headers]))</f>
        <v>81046</v>
      </c>
      <c r="H18" s="211"/>
      <c r="I18" s="209" cm="1">
        <f t="array" ref="I18">INDEX(TransAid[],MATCH($A$18&amp;I$15,TransAid[[Dist]:[Dist]]&amp;TransAid[[FiscalYear]:[FiscalYear]],0),MATCH($A$15,TransAid[#Headers]))</f>
        <v>134222</v>
      </c>
      <c r="J18" s="212"/>
      <c r="K18" s="126">
        <f>CurrentYearData!K330</f>
        <v>452.21</v>
      </c>
      <c r="L18" s="213"/>
      <c r="M18" s="214">
        <f>CurrentYearData!K332</f>
        <v>456.76</v>
      </c>
      <c r="N18" s="215">
        <f>INDEX(CurrentYearAid[],MATCH($A$18,CurrentYearAid[[Dist]:[Dist]],0),10)</f>
        <v>836.77</v>
      </c>
      <c r="O18" s="110"/>
      <c r="P18" s="216">
        <f>INDEX(CurrentYearAid[],MATCH($A$18,CurrentYearAid[[Dist]:[Dist]],0),12)</f>
        <v>193502</v>
      </c>
      <c r="Q18" s="125"/>
      <c r="R18" s="217">
        <f>INDEX(CurrentYearAid[],MATCH($A$18,CurrentYearAid[[Dist]:[Dist]],0),13)</f>
        <v>456.76</v>
      </c>
      <c r="S18" s="126"/>
      <c r="T18" s="127">
        <f>VLOOKUP($D$13,Summary_FY2025!$C:$Q,14,FALSE)</f>
        <v>0</v>
      </c>
      <c r="U18" s="128"/>
      <c r="V18" s="128">
        <f>FY24_Wrksht_Wrksheet!AA6</f>
        <v>0</v>
      </c>
      <c r="W18" s="115"/>
      <c r="X18" s="218">
        <f>T18+P18</f>
        <v>193502</v>
      </c>
      <c r="Y18" s="219"/>
      <c r="Z18" s="220">
        <f>V18+R18</f>
        <v>456.76</v>
      </c>
    </row>
    <row r="19" spans="1:26" ht="9.5" customHeight="1" x14ac:dyDescent="0.15"/>
    <row r="20" spans="1:26" ht="6" customHeight="1" x14ac:dyDescent="0.15"/>
    <row r="21" spans="1:26" ht="24" customHeight="1" x14ac:dyDescent="0.15">
      <c r="C21" s="241" t="s">
        <v>313</v>
      </c>
      <c r="D21" s="241"/>
      <c r="E21" s="241"/>
      <c r="F21" s="241"/>
      <c r="G21" s="241"/>
      <c r="H21" s="241"/>
      <c r="I21" s="241"/>
      <c r="J21" s="241"/>
      <c r="K21" s="241"/>
      <c r="L21" s="241"/>
      <c r="M21" s="241"/>
      <c r="N21" s="241"/>
      <c r="O21" s="241"/>
      <c r="P21" s="241"/>
      <c r="Q21" s="241"/>
      <c r="R21" s="241"/>
      <c r="S21" s="241"/>
      <c r="T21" s="241"/>
      <c r="U21" s="241"/>
      <c r="V21" s="241"/>
      <c r="W21" s="241"/>
      <c r="X21" s="241"/>
      <c r="Y21" s="241"/>
      <c r="Z21" s="241"/>
    </row>
    <row r="22" spans="1:26" ht="7.25" customHeight="1" x14ac:dyDescent="0.15">
      <c r="C22" s="118"/>
      <c r="D22" s="118"/>
      <c r="E22" s="118"/>
      <c r="F22" s="118"/>
      <c r="G22" s="118"/>
      <c r="H22" s="118"/>
      <c r="I22" s="118"/>
      <c r="J22" s="118"/>
      <c r="K22" s="118"/>
      <c r="L22" s="118"/>
      <c r="M22" s="118"/>
      <c r="N22" s="118"/>
      <c r="O22" s="118"/>
      <c r="P22" s="118"/>
      <c r="Q22" s="118"/>
      <c r="R22" s="118"/>
      <c r="S22" s="118"/>
      <c r="T22" s="118"/>
      <c r="U22" s="117"/>
      <c r="V22" s="118"/>
      <c r="W22" s="118"/>
      <c r="X22" s="118"/>
      <c r="Y22" s="117"/>
      <c r="Z22" s="117"/>
    </row>
    <row r="23" spans="1:26" ht="36.5" customHeight="1" x14ac:dyDescent="0.15">
      <c r="C23" s="242" t="str">
        <f>C16</f>
        <v>Transportation Aid Amounts for FY 2023- FY 2026</v>
      </c>
      <c r="D23" s="243"/>
      <c r="E23" s="243"/>
      <c r="F23" s="243"/>
      <c r="G23" s="243"/>
      <c r="H23" s="243"/>
      <c r="I23" s="243"/>
      <c r="J23" s="244"/>
      <c r="K23" s="132"/>
      <c r="L23" s="117"/>
      <c r="M23" s="117"/>
      <c r="N23" s="117"/>
      <c r="O23" s="117"/>
      <c r="P23" s="253" t="str">
        <f>P16</f>
        <v>Statewide Average Per Pupil Amount</v>
      </c>
      <c r="Q23" s="254"/>
      <c r="R23" s="255"/>
      <c r="S23" s="134"/>
      <c r="T23" s="253" t="str">
        <f>T16</f>
        <v>Amount of Funding Above Statewide Ave. Amount</v>
      </c>
      <c r="U23" s="254"/>
      <c r="V23" s="255"/>
      <c r="W23" s="134"/>
      <c r="X23" s="253" t="str">
        <f>X16</f>
        <v>Total Allocation Amount</v>
      </c>
      <c r="Y23" s="254"/>
      <c r="Z23" s="255"/>
    </row>
    <row r="24" spans="1:26" ht="43.25" customHeight="1" x14ac:dyDescent="0.15">
      <c r="C24" s="124" t="str">
        <f>C17</f>
        <v>FY 2023 Transportation Aid Amount</v>
      </c>
      <c r="D24" s="112"/>
      <c r="E24" s="124" t="str">
        <f>E17</f>
        <v>FY 2024 Transportation Aid Amount</v>
      </c>
      <c r="F24" s="112"/>
      <c r="G24" s="124" t="str">
        <f>G17</f>
        <v>FY 2025 Transportation Aid Amount</v>
      </c>
      <c r="H24" s="112"/>
      <c r="I24" s="124" t="str">
        <f>I17</f>
        <v>FY 2026 Transportation Aid Amount</v>
      </c>
      <c r="J24" s="129"/>
      <c r="K24" s="114"/>
      <c r="L24" s="118"/>
      <c r="M24" s="118"/>
      <c r="N24" s="118"/>
      <c r="O24" s="118"/>
      <c r="P24" s="256" t="s">
        <v>525</v>
      </c>
      <c r="Q24" s="251"/>
      <c r="R24" s="252"/>
      <c r="S24" s="114"/>
      <c r="T24" s="256" t="s">
        <v>525</v>
      </c>
      <c r="U24" s="251"/>
      <c r="V24" s="252"/>
      <c r="W24" s="111"/>
      <c r="X24" s="256" t="s">
        <v>525</v>
      </c>
      <c r="Y24" s="251"/>
      <c r="Z24" s="252"/>
    </row>
    <row r="25" spans="1:26" x14ac:dyDescent="0.15">
      <c r="A25" s="109">
        <v>9999</v>
      </c>
      <c r="C25" s="221">
        <f>SUMIF(TransAid[[FiscalYear]:[FiscalYear]],"="&amp;C15,TransAid[[TransportationAid]:[TransportationAid]])</f>
        <v>29456363.088000003</v>
      </c>
      <c r="D25" s="111"/>
      <c r="E25" s="221">
        <f>SUMIF(TransAid[[FiscalYear]:[FiscalYear]],"="&amp;E15,TransAid[[TransportationAid]:[TransportationAid]])</f>
        <v>30340053.949999999</v>
      </c>
      <c r="F25" s="135"/>
      <c r="G25" s="221">
        <f>SUMIF(TransAid[[FiscalYear]:[FiscalYear]],"="&amp;G15,TransAid[[TransportationAid]:[TransportationAid]])</f>
        <v>31098570</v>
      </c>
      <c r="H25" s="135"/>
      <c r="I25" s="221">
        <f>SUMIF(TransAid[[FiscalYear]:[FiscalYear]],"="&amp;I15,TransAid[[TransportationAid]:[TransportationAid]])</f>
        <v>32653499</v>
      </c>
      <c r="J25" s="222"/>
      <c r="K25" s="135"/>
      <c r="L25" s="116"/>
      <c r="M25" s="116"/>
      <c r="N25" s="116"/>
      <c r="O25" s="223"/>
      <c r="P25" s="257">
        <f>CurrentYearData!L327</f>
        <v>33306568</v>
      </c>
      <c r="Q25" s="258"/>
      <c r="R25" s="259"/>
      <c r="S25" s="130"/>
      <c r="T25" s="257">
        <v>0</v>
      </c>
      <c r="U25" s="258"/>
      <c r="V25" s="259"/>
      <c r="W25" s="111"/>
      <c r="X25" s="257">
        <f>P25+T25</f>
        <v>33306568</v>
      </c>
      <c r="Y25" s="258"/>
      <c r="Z25" s="259"/>
    </row>
    <row r="26" spans="1:26" ht="8.5" customHeight="1" x14ac:dyDescent="0.15">
      <c r="C26" s="221"/>
      <c r="D26" s="111"/>
      <c r="E26" s="135"/>
      <c r="F26" s="111"/>
      <c r="G26" s="135"/>
      <c r="H26" s="135"/>
      <c r="I26" s="135"/>
      <c r="J26" s="222"/>
      <c r="K26" s="135"/>
      <c r="L26" s="116"/>
      <c r="M26" s="116"/>
      <c r="N26" s="116"/>
      <c r="O26" s="223"/>
      <c r="P26" s="131"/>
      <c r="Q26" s="132"/>
      <c r="R26" s="133"/>
      <c r="S26" s="110"/>
      <c r="T26" s="131"/>
      <c r="U26" s="132"/>
      <c r="V26" s="133"/>
      <c r="X26" s="131"/>
      <c r="Y26" s="132"/>
      <c r="Z26" s="133"/>
    </row>
    <row r="27" spans="1:26" ht="47.5" customHeight="1" x14ac:dyDescent="0.15">
      <c r="C27" s="124" t="s">
        <v>452</v>
      </c>
      <c r="D27" s="136"/>
      <c r="E27" s="112" t="s">
        <v>453</v>
      </c>
      <c r="F27" s="136"/>
      <c r="G27" s="112" t="s">
        <v>475</v>
      </c>
      <c r="H27" s="112"/>
      <c r="I27" s="112" t="s">
        <v>524</v>
      </c>
      <c r="J27" s="137"/>
      <c r="K27" s="114"/>
      <c r="L27" s="116"/>
      <c r="M27" s="116"/>
      <c r="N27" s="116"/>
      <c r="O27" s="223"/>
      <c r="P27" s="250" t="s">
        <v>424</v>
      </c>
      <c r="Q27" s="251"/>
      <c r="R27" s="252"/>
      <c r="S27" s="130"/>
      <c r="T27" s="250" t="s">
        <v>424</v>
      </c>
      <c r="U27" s="251"/>
      <c r="V27" s="252"/>
      <c r="W27" s="111"/>
      <c r="X27" s="250" t="s">
        <v>424</v>
      </c>
      <c r="Y27" s="251"/>
      <c r="Z27" s="252"/>
    </row>
    <row r="28" spans="1:26" ht="14.5" customHeight="1" x14ac:dyDescent="0.15">
      <c r="C28" s="224">
        <f>COUNTIFS(TransAid[[FiscalYear]:[FiscalYear]],"="&amp;C15,TransAid[[TransportationAid]:[TransportationAid]],"&gt;0")</f>
        <v>213</v>
      </c>
      <c r="D28" s="210"/>
      <c r="E28" s="224">
        <f>COUNTIFS(TransAid[[FiscalYear]:[FiscalYear]],"="&amp;E15,TransAid[[TransportationAid]:[TransportationAid]],"&gt;0")</f>
        <v>204</v>
      </c>
      <c r="F28" s="200"/>
      <c r="G28" s="224">
        <f>COUNTIFS(TransAid[[FiscalYear]:[FiscalYear]],"="&amp;G15,TransAid[[TransportationAid]:[TransportationAid]],"&gt;0")</f>
        <v>205</v>
      </c>
      <c r="H28" s="211"/>
      <c r="I28" s="224">
        <f>COUNTIFS(TransAid[[FiscalYear]:[FiscalYear]],"="&amp;I15,TransAid[[TransportationAid]:[TransportationAid]],"&gt;0")</f>
        <v>197</v>
      </c>
      <c r="J28" s="225"/>
      <c r="K28" s="114"/>
      <c r="L28" s="116"/>
      <c r="M28" s="116"/>
      <c r="N28" s="116"/>
      <c r="O28" s="223"/>
      <c r="P28" s="247">
        <f>CurrentYearData!K333</f>
        <v>200</v>
      </c>
      <c r="Q28" s="248"/>
      <c r="R28" s="249"/>
      <c r="S28" s="130"/>
      <c r="T28" s="247">
        <f>Summary_FY2025!P338</f>
        <v>0</v>
      </c>
      <c r="U28" s="248"/>
      <c r="V28" s="249"/>
      <c r="W28" s="111"/>
      <c r="X28" s="247">
        <f>P28</f>
        <v>200</v>
      </c>
      <c r="Y28" s="248"/>
      <c r="Z28" s="249"/>
    </row>
    <row r="29" spans="1:26" ht="10.25" customHeight="1" x14ac:dyDescent="0.15">
      <c r="C29" s="117"/>
      <c r="D29" s="117"/>
      <c r="E29" s="117"/>
      <c r="F29" s="117"/>
      <c r="G29" s="117"/>
      <c r="H29" s="117"/>
      <c r="I29" s="117"/>
      <c r="J29" s="117"/>
      <c r="K29" s="117"/>
      <c r="L29" s="117"/>
      <c r="M29" s="117"/>
      <c r="N29" s="117"/>
      <c r="O29" s="117"/>
      <c r="P29" s="120"/>
      <c r="Q29" s="120"/>
      <c r="R29" s="120"/>
      <c r="S29" s="117"/>
      <c r="T29" s="120"/>
      <c r="U29" s="120"/>
      <c r="V29" s="120"/>
      <c r="W29" s="117"/>
      <c r="X29" s="120"/>
      <c r="Y29" s="120"/>
      <c r="Z29" s="120"/>
    </row>
    <row r="30" spans="1:26" x14ac:dyDescent="0.15">
      <c r="K30" s="226"/>
    </row>
    <row r="31" spans="1:26" ht="7.25" customHeight="1" x14ac:dyDescent="0.15">
      <c r="K31" s="226"/>
    </row>
    <row r="32" spans="1:26" x14ac:dyDescent="0.15">
      <c r="A32" s="227" t="s">
        <v>309</v>
      </c>
      <c r="B32" s="227"/>
      <c r="I32" s="228"/>
      <c r="K32" s="226"/>
      <c r="R32" s="226"/>
    </row>
    <row r="33" spans="1:24" ht="26.5" customHeight="1" x14ac:dyDescent="0.15">
      <c r="A33" s="245" t="str">
        <f>Notes!A6</f>
        <v>1. Several districts reported a larger number of students riding the buses than are enrolled in the school.  This is accounted for due to transportation of open-enrolled students,  additional students enrolling  after the official count date, and non-public students.</v>
      </c>
      <c r="B33" s="245"/>
      <c r="C33" s="246"/>
      <c r="D33" s="246"/>
      <c r="E33" s="246"/>
      <c r="F33" s="246"/>
      <c r="G33" s="246"/>
      <c r="H33" s="246"/>
      <c r="I33" s="246"/>
      <c r="J33" s="246"/>
      <c r="K33" s="246"/>
      <c r="L33" s="246"/>
      <c r="M33" s="246"/>
      <c r="N33" s="246"/>
      <c r="O33" s="246"/>
      <c r="P33" s="246"/>
      <c r="Q33" s="246"/>
      <c r="R33" s="246"/>
      <c r="S33" s="246"/>
      <c r="T33" s="246"/>
      <c r="U33" s="246"/>
      <c r="V33" s="246"/>
      <c r="W33" s="246"/>
      <c r="X33" s="246"/>
    </row>
    <row r="34" spans="1:24" ht="14.5" customHeight="1" x14ac:dyDescent="0.15">
      <c r="A34" s="245" t="str">
        <f>Notes!A7</f>
        <v>2. Enrollment for this report is the district certified enrollment minus shared time enrollment. This aligns to Iowa Code section 257.16C, subrule 2, paragraph "b."</v>
      </c>
      <c r="B34" s="245"/>
      <c r="C34" s="246"/>
      <c r="D34" s="246"/>
      <c r="E34" s="246"/>
      <c r="F34" s="246"/>
      <c r="G34" s="246"/>
      <c r="H34" s="246"/>
      <c r="I34" s="246"/>
      <c r="J34" s="246"/>
      <c r="K34" s="246"/>
      <c r="L34" s="246"/>
      <c r="M34" s="246"/>
      <c r="N34" s="246"/>
      <c r="O34" s="246"/>
      <c r="P34" s="246"/>
      <c r="Q34" s="246"/>
      <c r="R34" s="246"/>
      <c r="S34" s="246"/>
      <c r="T34" s="246"/>
      <c r="U34" s="246"/>
      <c r="V34" s="246"/>
      <c r="W34" s="246"/>
      <c r="X34" s="246"/>
    </row>
    <row r="35" spans="1:24" x14ac:dyDescent="0.15">
      <c r="A35" s="245" t="str">
        <f>Notes!A8</f>
        <v>3. Beginning with the 2017-2018 reporting period, nonpublic transportation reimbursement revenues are reflected in the calculation of Net Operating Costs. This aligns to Iowa Code section 257.16C, subrule 2, paragraph "d."</v>
      </c>
      <c r="B35" s="245"/>
      <c r="C35" s="246"/>
      <c r="D35" s="246"/>
      <c r="E35" s="246"/>
      <c r="F35" s="246"/>
      <c r="G35" s="246"/>
      <c r="H35" s="246"/>
      <c r="I35" s="246"/>
      <c r="J35" s="246"/>
      <c r="K35" s="246"/>
      <c r="L35" s="246"/>
      <c r="M35" s="246"/>
      <c r="N35" s="246"/>
      <c r="O35" s="246"/>
      <c r="P35" s="246"/>
      <c r="Q35" s="246"/>
      <c r="R35" s="246"/>
      <c r="S35" s="246"/>
      <c r="T35" s="246"/>
      <c r="U35" s="246"/>
      <c r="V35" s="246"/>
      <c r="W35" s="246"/>
      <c r="X35" s="246"/>
    </row>
    <row r="36" spans="1:24" ht="27.5" customHeight="1" x14ac:dyDescent="0.15">
      <c r="A36" s="245" t="str">
        <f>Notes!A9</f>
        <v>4. Some public school expenditures pertaining to transportation of nonpublic school students were not automatically pulled into the Annual Transportation Report. These expeditures were verified  through the districts' Certified Annual Report (CAR) submission and added to this report, and are reflected in the Adjusted Net Operating Cost column.</v>
      </c>
      <c r="B36" s="245"/>
      <c r="C36" s="246"/>
      <c r="D36" s="246"/>
      <c r="E36" s="246"/>
      <c r="F36" s="246"/>
      <c r="G36" s="246"/>
      <c r="H36" s="246"/>
      <c r="I36" s="246"/>
      <c r="J36" s="246"/>
      <c r="K36" s="246"/>
      <c r="L36" s="246"/>
      <c r="M36" s="246"/>
      <c r="N36" s="246"/>
      <c r="O36" s="246"/>
      <c r="P36" s="246"/>
      <c r="Q36" s="246"/>
      <c r="R36" s="246"/>
      <c r="S36" s="246"/>
      <c r="T36" s="246"/>
      <c r="U36" s="246"/>
      <c r="V36" s="246"/>
      <c r="W36" s="246"/>
      <c r="X36" s="246"/>
    </row>
    <row r="37" spans="1:24" ht="16.25" customHeight="1" x14ac:dyDescent="0.15">
      <c r="A37" s="245" t="str">
        <f>Notes!A10</f>
        <v>5.  Amounts have been adjusted to account for the two reorganizations beginning on July 1, 2023.</v>
      </c>
      <c r="B37" s="245"/>
      <c r="C37" s="246"/>
      <c r="D37" s="246"/>
      <c r="E37" s="246"/>
      <c r="F37" s="246"/>
      <c r="G37" s="246"/>
      <c r="H37" s="246"/>
      <c r="I37" s="246"/>
      <c r="J37" s="246"/>
      <c r="K37" s="246"/>
      <c r="L37" s="246"/>
      <c r="M37" s="246"/>
      <c r="N37" s="246"/>
      <c r="O37" s="246"/>
      <c r="P37" s="246"/>
      <c r="Q37" s="246"/>
      <c r="R37" s="246"/>
      <c r="S37" s="246"/>
      <c r="T37" s="246"/>
      <c r="U37" s="246"/>
      <c r="V37" s="246"/>
      <c r="W37" s="246"/>
      <c r="X37" s="246"/>
    </row>
    <row r="38" spans="1:24" ht="17" customHeight="1" x14ac:dyDescent="0.15">
      <c r="A38" s="245" t="str">
        <f>Notes!A11</f>
        <v xml:space="preserve">6. Amounts are estimated and subject to change.  The Department of Management will provide official amounts (if legislation is enacted). </v>
      </c>
      <c r="B38" s="245"/>
      <c r="C38" s="246"/>
      <c r="D38" s="246"/>
      <c r="E38" s="246"/>
      <c r="F38" s="246"/>
      <c r="G38" s="246"/>
      <c r="H38" s="246"/>
      <c r="I38" s="246"/>
      <c r="J38" s="246"/>
      <c r="K38" s="246"/>
      <c r="L38" s="246"/>
      <c r="M38" s="246"/>
      <c r="N38" s="246"/>
      <c r="O38" s="246"/>
      <c r="P38" s="246"/>
      <c r="Q38" s="246"/>
      <c r="R38" s="246"/>
      <c r="S38" s="246"/>
      <c r="T38" s="246"/>
      <c r="U38" s="246"/>
      <c r="V38" s="246"/>
      <c r="W38" s="246"/>
      <c r="X38" s="246"/>
    </row>
    <row r="39" spans="1:24" ht="11" customHeight="1" x14ac:dyDescent="0.15">
      <c r="A39" s="245" t="s">
        <v>518</v>
      </c>
      <c r="B39" s="245"/>
      <c r="C39" s="246"/>
      <c r="D39" s="246"/>
      <c r="E39" s="246"/>
      <c r="F39" s="246"/>
      <c r="G39" s="246"/>
      <c r="H39" s="246"/>
      <c r="I39" s="246"/>
      <c r="J39" s="246"/>
      <c r="K39" s="246"/>
      <c r="L39" s="246"/>
      <c r="M39" s="246"/>
      <c r="N39" s="246"/>
      <c r="O39" s="246"/>
      <c r="P39" s="246"/>
      <c r="Q39" s="246"/>
      <c r="R39" s="246"/>
      <c r="S39" s="246"/>
      <c r="T39" s="246"/>
      <c r="U39" s="246"/>
      <c r="V39" s="246"/>
      <c r="W39" s="246"/>
      <c r="X39" s="246"/>
    </row>
    <row r="40" spans="1:24" ht="11" customHeight="1" x14ac:dyDescent="0.15"/>
    <row r="41" spans="1:24" x14ac:dyDescent="0.15">
      <c r="A41" s="227" t="s">
        <v>310</v>
      </c>
      <c r="B41" s="227"/>
    </row>
    <row r="42" spans="1:24" x14ac:dyDescent="0.15">
      <c r="A42" s="227" t="s">
        <v>519</v>
      </c>
      <c r="B42" s="227"/>
    </row>
    <row r="43" spans="1:24" x14ac:dyDescent="0.15">
      <c r="A43" s="227" t="s">
        <v>311</v>
      </c>
      <c r="B43" s="227"/>
    </row>
  </sheetData>
  <mergeCells count="40">
    <mergeCell ref="C7:X7"/>
    <mergeCell ref="C8:X8"/>
    <mergeCell ref="K16:N16"/>
    <mergeCell ref="P16:R16"/>
    <mergeCell ref="T16:V16"/>
    <mergeCell ref="C16:I16"/>
    <mergeCell ref="C9:X9"/>
    <mergeCell ref="C10:Z10"/>
    <mergeCell ref="P15:Z15"/>
    <mergeCell ref="X16:Z16"/>
    <mergeCell ref="D13:G13"/>
    <mergeCell ref="C1:X1"/>
    <mergeCell ref="C3:X3"/>
    <mergeCell ref="C4:X4"/>
    <mergeCell ref="C5:X5"/>
    <mergeCell ref="C6:X6"/>
    <mergeCell ref="X24:Z24"/>
    <mergeCell ref="P27:R27"/>
    <mergeCell ref="P23:R23"/>
    <mergeCell ref="X25:Z25"/>
    <mergeCell ref="T25:V25"/>
    <mergeCell ref="P25:R25"/>
    <mergeCell ref="X23:Z23"/>
    <mergeCell ref="T24:V24"/>
    <mergeCell ref="C21:Z21"/>
    <mergeCell ref="C23:J23"/>
    <mergeCell ref="A39:X39"/>
    <mergeCell ref="A33:X33"/>
    <mergeCell ref="A34:X34"/>
    <mergeCell ref="A35:X35"/>
    <mergeCell ref="A36:X36"/>
    <mergeCell ref="A37:X37"/>
    <mergeCell ref="A38:X38"/>
    <mergeCell ref="T28:V28"/>
    <mergeCell ref="X27:Z27"/>
    <mergeCell ref="X28:Z28"/>
    <mergeCell ref="P28:R28"/>
    <mergeCell ref="T23:V23"/>
    <mergeCell ref="T27:V27"/>
    <mergeCell ref="P24:R24"/>
  </mergeCells>
  <conditionalFormatting sqref="Z18">
    <cfRule type="expression" dxfId="5" priority="1">
      <formula>"&gt;=$K$18"</formula>
    </cfRule>
  </conditionalFormatting>
  <dataValidations count="1">
    <dataValidation type="list" allowBlank="1" showInputMessage="1" showErrorMessage="1" sqref="D13" xr:uid="{00000000-0002-0000-0000-000000000000}">
      <formula1>dist_list</formula1>
    </dataValidation>
  </dataValidations>
  <pageMargins left="0.5" right="0.5" top="0.31" bottom="0.42" header="0.18" footer="0.18"/>
  <pageSetup scale="55" orientation="landscape" r:id="rId1"/>
  <headerFooter>
    <oddFooter>&amp;LIASB:  &amp;F  &amp;A</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2:V331"/>
  <sheetViews>
    <sheetView workbookViewId="0">
      <selection activeCell="H24" sqref="H24:XFD24"/>
    </sheetView>
  </sheetViews>
  <sheetFormatPr baseColWidth="10" defaultColWidth="8.83203125" defaultRowHeight="15" x14ac:dyDescent="0.2"/>
  <cols>
    <col min="4" max="5" width="16.83203125" customWidth="1"/>
    <col min="21" max="21" width="16.5" customWidth="1"/>
    <col min="22" max="22" width="15.5" customWidth="1"/>
  </cols>
  <sheetData>
    <row r="2" spans="1:22" x14ac:dyDescent="0.2">
      <c r="A2" s="40" t="s">
        <v>0</v>
      </c>
      <c r="B2" s="40" t="s">
        <v>393</v>
      </c>
      <c r="C2" s="40" t="s">
        <v>1</v>
      </c>
      <c r="D2" s="40" t="s">
        <v>382</v>
      </c>
      <c r="E2" s="40" t="s">
        <v>439</v>
      </c>
      <c r="F2" s="40" t="s">
        <v>474</v>
      </c>
      <c r="G2" s="40" t="s">
        <v>394</v>
      </c>
      <c r="H2" s="40" t="s">
        <v>432</v>
      </c>
      <c r="I2" s="40" t="s">
        <v>434</v>
      </c>
      <c r="J2" s="40" t="s">
        <v>440</v>
      </c>
      <c r="K2" s="40" t="s">
        <v>434</v>
      </c>
      <c r="L2" s="40"/>
      <c r="O2" s="59" t="s">
        <v>395</v>
      </c>
    </row>
    <row r="3" spans="1:22" x14ac:dyDescent="0.2">
      <c r="A3" s="40">
        <v>1</v>
      </c>
      <c r="B3" s="40">
        <v>9</v>
      </c>
      <c r="C3" s="40">
        <v>9</v>
      </c>
      <c r="D3" s="40" t="s">
        <v>10</v>
      </c>
      <c r="E3" s="40">
        <v>90688</v>
      </c>
      <c r="F3" s="40">
        <v>90688</v>
      </c>
      <c r="G3" s="40">
        <v>133774</v>
      </c>
      <c r="H3">
        <v>182446.50280327434</v>
      </c>
      <c r="I3">
        <v>172959</v>
      </c>
      <c r="J3">
        <v>230841.15600000005</v>
      </c>
    </row>
    <row r="4" spans="1:22" x14ac:dyDescent="0.2">
      <c r="A4" s="40">
        <v>2</v>
      </c>
      <c r="B4" s="40">
        <v>441</v>
      </c>
      <c r="C4" s="40">
        <v>441</v>
      </c>
      <c r="D4" s="40" t="s">
        <v>315</v>
      </c>
      <c r="E4" s="40">
        <v>14481</v>
      </c>
      <c r="F4" s="40">
        <v>14481</v>
      </c>
      <c r="G4" s="40">
        <v>118282</v>
      </c>
      <c r="H4">
        <v>95052.494491721896</v>
      </c>
      <c r="I4">
        <v>84074</v>
      </c>
      <c r="J4">
        <v>48961.750000000015</v>
      </c>
      <c r="O4" s="33" t="s">
        <v>363</v>
      </c>
      <c r="P4" s="33"/>
      <c r="Q4" s="33"/>
      <c r="R4" s="7"/>
      <c r="S4" s="7"/>
      <c r="T4" s="7"/>
      <c r="U4" s="7"/>
      <c r="V4" s="7"/>
    </row>
    <row r="5" spans="1:22" x14ac:dyDescent="0.2">
      <c r="A5" s="40">
        <v>3</v>
      </c>
      <c r="B5" s="40">
        <v>18</v>
      </c>
      <c r="C5" s="40">
        <v>18</v>
      </c>
      <c r="D5" s="40" t="s">
        <v>11</v>
      </c>
      <c r="E5" s="40">
        <v>120324</v>
      </c>
      <c r="F5" s="40">
        <v>120324</v>
      </c>
      <c r="G5" s="40">
        <v>167883</v>
      </c>
      <c r="H5">
        <v>189510.25054797612</v>
      </c>
      <c r="I5">
        <v>160766</v>
      </c>
      <c r="J5">
        <v>182808.50399999999</v>
      </c>
      <c r="O5" s="33" t="s">
        <v>390</v>
      </c>
      <c r="P5" s="33"/>
      <c r="Q5" s="33"/>
      <c r="R5" s="7"/>
      <c r="S5" s="7"/>
      <c r="T5" s="7"/>
      <c r="U5" s="7"/>
      <c r="V5" s="7"/>
    </row>
    <row r="6" spans="1:22" x14ac:dyDescent="0.2">
      <c r="A6" s="40">
        <v>4</v>
      </c>
      <c r="B6" s="40">
        <v>27</v>
      </c>
      <c r="C6" s="40">
        <v>27</v>
      </c>
      <c r="D6" s="40" t="s">
        <v>316</v>
      </c>
      <c r="E6" s="40">
        <v>0</v>
      </c>
      <c r="F6" s="40">
        <v>0</v>
      </c>
      <c r="G6" s="40">
        <v>0</v>
      </c>
      <c r="H6">
        <v>78609.097796606686</v>
      </c>
      <c r="I6">
        <v>29524</v>
      </c>
      <c r="J6">
        <v>5211.1800000000458</v>
      </c>
      <c r="O6" s="33" t="s">
        <v>396</v>
      </c>
      <c r="P6" s="33"/>
      <c r="Q6" s="33"/>
      <c r="R6" s="7"/>
      <c r="S6" s="7"/>
      <c r="T6" s="7"/>
      <c r="U6" s="7"/>
      <c r="V6" s="7"/>
    </row>
    <row r="7" spans="1:22" x14ac:dyDescent="0.2">
      <c r="A7" s="40">
        <v>5</v>
      </c>
      <c r="B7" s="40">
        <v>63</v>
      </c>
      <c r="C7" s="40">
        <v>63</v>
      </c>
      <c r="D7" s="40" t="s">
        <v>317</v>
      </c>
      <c r="E7" s="40">
        <v>115702</v>
      </c>
      <c r="F7" s="40">
        <v>115702</v>
      </c>
      <c r="G7" s="40">
        <v>111578</v>
      </c>
      <c r="H7">
        <v>153979.13541318759</v>
      </c>
      <c r="I7">
        <v>138374</v>
      </c>
      <c r="J7">
        <v>211154.90500000003</v>
      </c>
      <c r="O7" s="33" t="s">
        <v>362</v>
      </c>
      <c r="P7" s="33"/>
      <c r="Q7" s="33"/>
      <c r="R7" s="7"/>
      <c r="S7" s="7"/>
      <c r="T7" s="7"/>
      <c r="U7" s="7"/>
      <c r="V7" s="7"/>
    </row>
    <row r="8" spans="1:22" x14ac:dyDescent="0.2">
      <c r="A8" s="40">
        <v>6</v>
      </c>
      <c r="B8" s="40">
        <v>72</v>
      </c>
      <c r="C8" s="40">
        <v>72</v>
      </c>
      <c r="D8" s="40" t="s">
        <v>12</v>
      </c>
      <c r="E8" s="40">
        <v>78844</v>
      </c>
      <c r="F8" s="40">
        <v>78844</v>
      </c>
      <c r="G8" s="40">
        <v>101808</v>
      </c>
      <c r="H8">
        <v>114051.92018382126</v>
      </c>
      <c r="I8">
        <v>102470</v>
      </c>
      <c r="J8">
        <v>83952.596999999994</v>
      </c>
      <c r="O8" s="33" t="s">
        <v>361</v>
      </c>
      <c r="P8" s="33"/>
      <c r="Q8" s="33"/>
      <c r="R8" s="7"/>
      <c r="S8" s="7"/>
      <c r="T8" s="7"/>
      <c r="U8" s="7"/>
      <c r="V8" s="7"/>
    </row>
    <row r="9" spans="1:22" x14ac:dyDescent="0.2">
      <c r="A9" s="40">
        <v>7</v>
      </c>
      <c r="B9" s="40">
        <v>81</v>
      </c>
      <c r="C9" s="40">
        <v>81</v>
      </c>
      <c r="D9" s="40" t="s">
        <v>13</v>
      </c>
      <c r="E9" s="40">
        <v>0</v>
      </c>
      <c r="F9" s="40">
        <v>0</v>
      </c>
      <c r="G9" s="40">
        <v>0</v>
      </c>
      <c r="H9">
        <v>30421.783461214975</v>
      </c>
      <c r="I9">
        <v>13986</v>
      </c>
      <c r="J9">
        <v>55160.703000000038</v>
      </c>
      <c r="O9" s="33" t="s">
        <v>362</v>
      </c>
      <c r="P9" s="33"/>
      <c r="Q9" s="33"/>
      <c r="R9" s="7"/>
      <c r="S9" s="7"/>
      <c r="T9" s="7"/>
      <c r="U9" s="7"/>
      <c r="V9" s="7"/>
    </row>
    <row r="10" spans="1:22" x14ac:dyDescent="0.2">
      <c r="A10" s="40">
        <v>8</v>
      </c>
      <c r="B10" s="40">
        <v>99</v>
      </c>
      <c r="C10" s="40">
        <v>99</v>
      </c>
      <c r="D10" s="40" t="s">
        <v>14</v>
      </c>
      <c r="E10" s="40">
        <v>53887</v>
      </c>
      <c r="F10" s="40">
        <v>53887</v>
      </c>
      <c r="G10" s="40">
        <v>80256</v>
      </c>
      <c r="H10">
        <v>146178.65034876802</v>
      </c>
      <c r="I10">
        <v>200851</v>
      </c>
      <c r="J10">
        <v>150959.25000000003</v>
      </c>
      <c r="O10" s="33"/>
      <c r="P10" s="33"/>
      <c r="Q10" s="33"/>
      <c r="R10" s="7"/>
      <c r="S10" s="7"/>
      <c r="T10" s="7"/>
      <c r="U10" s="7"/>
      <c r="V10" s="7"/>
    </row>
    <row r="11" spans="1:22" x14ac:dyDescent="0.2">
      <c r="A11" s="40">
        <v>9</v>
      </c>
      <c r="B11" s="40">
        <v>108</v>
      </c>
      <c r="C11" s="40">
        <v>108</v>
      </c>
      <c r="D11" s="40" t="s">
        <v>15</v>
      </c>
      <c r="E11" s="40">
        <v>31957</v>
      </c>
      <c r="F11" s="40">
        <v>31957</v>
      </c>
      <c r="G11" s="40">
        <v>40663</v>
      </c>
      <c r="H11">
        <v>44132.03099111667</v>
      </c>
      <c r="I11">
        <v>60331</v>
      </c>
      <c r="J11">
        <v>58405.913999999997</v>
      </c>
      <c r="O11" s="33"/>
      <c r="P11" s="33"/>
      <c r="Q11" s="33"/>
      <c r="R11" s="7"/>
      <c r="S11" s="7"/>
      <c r="T11" s="7"/>
      <c r="U11" s="7"/>
      <c r="V11" s="7"/>
    </row>
    <row r="12" spans="1:22" x14ac:dyDescent="0.2">
      <c r="A12" s="40"/>
      <c r="B12" s="40">
        <v>126</v>
      </c>
      <c r="C12" s="40">
        <v>126</v>
      </c>
      <c r="D12" s="40" t="s">
        <v>16</v>
      </c>
      <c r="E12" s="40">
        <v>45025</v>
      </c>
      <c r="F12" s="40">
        <v>45025</v>
      </c>
      <c r="G12" s="40">
        <v>57411</v>
      </c>
      <c r="H12" s="40">
        <v>203727.93764797001</v>
      </c>
      <c r="I12" s="40">
        <v>286960</v>
      </c>
      <c r="J12" s="40">
        <v>187379.35700000008</v>
      </c>
    </row>
    <row r="13" spans="1:22" x14ac:dyDescent="0.2">
      <c r="A13" s="40">
        <v>11</v>
      </c>
      <c r="B13" s="40">
        <v>135</v>
      </c>
      <c r="C13" s="40">
        <v>135</v>
      </c>
      <c r="D13" s="40" t="s">
        <v>17</v>
      </c>
      <c r="E13" s="40">
        <v>223036</v>
      </c>
      <c r="F13" s="40">
        <v>223036</v>
      </c>
      <c r="G13" s="40">
        <v>323685</v>
      </c>
      <c r="H13">
        <v>337866.19453901082</v>
      </c>
      <c r="I13">
        <v>365262</v>
      </c>
      <c r="J13">
        <v>352123.84600000002</v>
      </c>
      <c r="O13" s="33" t="s">
        <v>397</v>
      </c>
      <c r="P13" s="33"/>
      <c r="Q13" s="33"/>
      <c r="R13" s="7"/>
      <c r="S13" s="7"/>
      <c r="T13" s="7"/>
      <c r="U13" s="7"/>
      <c r="V13" s="7"/>
    </row>
    <row r="14" spans="1:22" x14ac:dyDescent="0.2">
      <c r="A14" s="40">
        <v>12</v>
      </c>
      <c r="B14" s="40">
        <v>171</v>
      </c>
      <c r="C14" s="40">
        <v>171</v>
      </c>
      <c r="D14" s="40" t="s">
        <v>318</v>
      </c>
      <c r="E14" s="40">
        <v>69262</v>
      </c>
      <c r="F14" s="40">
        <v>69262</v>
      </c>
      <c r="G14" s="40">
        <v>73676</v>
      </c>
      <c r="H14">
        <v>53482.65154514493</v>
      </c>
      <c r="I14">
        <v>76368</v>
      </c>
      <c r="J14">
        <v>89687.079999999987</v>
      </c>
      <c r="O14" s="33" t="s">
        <v>398</v>
      </c>
      <c r="P14" s="33"/>
      <c r="Q14" s="33"/>
      <c r="R14" s="7"/>
      <c r="S14" s="7"/>
      <c r="T14" s="7"/>
      <c r="U14" s="7"/>
      <c r="V14" s="7"/>
    </row>
    <row r="15" spans="1:22" x14ac:dyDescent="0.2">
      <c r="A15" s="40">
        <v>13</v>
      </c>
      <c r="B15" s="40">
        <v>225</v>
      </c>
      <c r="C15" s="40">
        <v>225</v>
      </c>
      <c r="D15" s="40" t="s">
        <v>19</v>
      </c>
      <c r="E15" s="40">
        <v>171429</v>
      </c>
      <c r="F15" s="40">
        <v>171429</v>
      </c>
      <c r="G15" s="40">
        <v>384283</v>
      </c>
      <c r="H15">
        <v>856001.31516566535</v>
      </c>
      <c r="I15">
        <v>1051652</v>
      </c>
      <c r="J15">
        <v>985437.12799999991</v>
      </c>
      <c r="O15" s="33" t="s">
        <v>399</v>
      </c>
      <c r="P15" s="33"/>
      <c r="Q15" s="33"/>
      <c r="R15" s="7"/>
      <c r="S15" s="7"/>
      <c r="T15" s="7"/>
      <c r="U15" s="7"/>
      <c r="V15" s="7"/>
    </row>
    <row r="16" spans="1:22" x14ac:dyDescent="0.2">
      <c r="A16" s="40">
        <v>14</v>
      </c>
      <c r="B16" s="40">
        <v>234</v>
      </c>
      <c r="C16" s="40">
        <v>234</v>
      </c>
      <c r="D16" s="40" t="s">
        <v>20</v>
      </c>
      <c r="E16" s="40">
        <v>0</v>
      </c>
      <c r="F16" s="40">
        <v>0</v>
      </c>
      <c r="G16" s="40">
        <v>0</v>
      </c>
      <c r="H16">
        <v>1135.7355928030695</v>
      </c>
      <c r="I16">
        <v>0</v>
      </c>
      <c r="J16">
        <v>11594.30800000005</v>
      </c>
      <c r="O16" s="33"/>
      <c r="P16" s="33"/>
      <c r="Q16" s="33"/>
      <c r="R16" s="7"/>
      <c r="S16" s="7"/>
      <c r="T16" s="7"/>
      <c r="U16" s="7"/>
      <c r="V16" s="7"/>
    </row>
    <row r="17" spans="1:22" x14ac:dyDescent="0.2">
      <c r="A17" s="40">
        <v>15</v>
      </c>
      <c r="B17" s="40">
        <v>243</v>
      </c>
      <c r="C17" s="40">
        <v>243</v>
      </c>
      <c r="D17" s="40" t="s">
        <v>21</v>
      </c>
      <c r="E17" s="40">
        <v>93250</v>
      </c>
      <c r="F17" s="40">
        <v>93250</v>
      </c>
      <c r="G17" s="40">
        <v>84781</v>
      </c>
      <c r="H17">
        <v>70652.923319348425</v>
      </c>
      <c r="I17">
        <v>89271</v>
      </c>
      <c r="J17">
        <v>86744.81700000001</v>
      </c>
      <c r="O17" s="33" t="s">
        <v>357</v>
      </c>
      <c r="P17" s="33"/>
      <c r="Q17" s="33"/>
      <c r="R17" s="7"/>
      <c r="S17" s="7"/>
      <c r="T17" s="7"/>
      <c r="U17" s="7"/>
      <c r="V17" s="7"/>
    </row>
    <row r="18" spans="1:22" x14ac:dyDescent="0.2">
      <c r="A18" s="40">
        <v>16</v>
      </c>
      <c r="B18" s="40">
        <v>261</v>
      </c>
      <c r="C18" s="40">
        <v>261</v>
      </c>
      <c r="D18" s="40" t="s">
        <v>22</v>
      </c>
      <c r="E18" s="40">
        <v>0</v>
      </c>
      <c r="F18" s="40">
        <v>0</v>
      </c>
      <c r="G18" s="40">
        <v>0</v>
      </c>
      <c r="H18">
        <v>10737.48887019675</v>
      </c>
      <c r="I18">
        <v>0</v>
      </c>
      <c r="J18">
        <v>0</v>
      </c>
      <c r="O18" s="33" t="s">
        <v>358</v>
      </c>
      <c r="P18" s="33" t="s">
        <v>400</v>
      </c>
      <c r="Q18" s="33"/>
      <c r="R18" s="7"/>
      <c r="S18" s="7"/>
      <c r="T18" s="7"/>
      <c r="U18" s="7"/>
      <c r="V18" s="7"/>
    </row>
    <row r="19" spans="1:22" x14ac:dyDescent="0.2">
      <c r="A19" s="40">
        <v>17</v>
      </c>
      <c r="B19" s="40">
        <v>279</v>
      </c>
      <c r="C19" s="40">
        <v>279</v>
      </c>
      <c r="D19" s="40" t="s">
        <v>23</v>
      </c>
      <c r="E19" s="40">
        <v>0</v>
      </c>
      <c r="F19" s="40">
        <v>0</v>
      </c>
      <c r="G19" s="40">
        <v>0</v>
      </c>
      <c r="H19">
        <v>39241.174770838916</v>
      </c>
      <c r="I19">
        <v>17974</v>
      </c>
      <c r="J19">
        <v>0</v>
      </c>
      <c r="O19" s="33" t="s">
        <v>359</v>
      </c>
      <c r="P19" s="33" t="s">
        <v>401</v>
      </c>
      <c r="Q19" s="33"/>
      <c r="R19" s="7"/>
      <c r="S19" s="7"/>
      <c r="T19" s="7"/>
      <c r="U19" s="7"/>
      <c r="V19" s="7"/>
    </row>
    <row r="20" spans="1:22" x14ac:dyDescent="0.2">
      <c r="A20" s="40">
        <v>18</v>
      </c>
      <c r="B20" s="40">
        <v>355</v>
      </c>
      <c r="C20" s="40">
        <v>355</v>
      </c>
      <c r="D20" s="40" t="s">
        <v>25</v>
      </c>
      <c r="E20" s="40">
        <v>29659</v>
      </c>
      <c r="F20" s="40">
        <v>29659</v>
      </c>
      <c r="G20" s="40">
        <v>38927</v>
      </c>
      <c r="H20">
        <v>91324.207839279494</v>
      </c>
      <c r="I20">
        <v>89713</v>
      </c>
      <c r="J20">
        <v>103788.51999999999</v>
      </c>
      <c r="O20" s="33" t="s">
        <v>360</v>
      </c>
      <c r="P20" s="33"/>
      <c r="Q20" s="33"/>
      <c r="R20" s="7"/>
      <c r="S20" s="7"/>
      <c r="T20" s="7"/>
      <c r="U20" s="7"/>
      <c r="V20" s="7"/>
    </row>
    <row r="21" spans="1:22" x14ac:dyDescent="0.2">
      <c r="A21" s="40">
        <v>19</v>
      </c>
      <c r="B21" s="40">
        <v>387</v>
      </c>
      <c r="C21" s="40">
        <v>387</v>
      </c>
      <c r="D21" s="40" t="s">
        <v>26</v>
      </c>
      <c r="E21" s="40">
        <v>0</v>
      </c>
      <c r="F21" s="40">
        <v>0</v>
      </c>
      <c r="G21" s="40">
        <v>0</v>
      </c>
      <c r="H21">
        <v>1191.3210101963364</v>
      </c>
      <c r="I21">
        <v>0</v>
      </c>
      <c r="J21">
        <v>0</v>
      </c>
      <c r="O21" s="33"/>
      <c r="P21" s="33"/>
      <c r="Q21" s="33"/>
      <c r="R21" s="7"/>
      <c r="S21" s="7"/>
      <c r="T21" s="7"/>
      <c r="U21" s="7"/>
      <c r="V21" s="7"/>
    </row>
    <row r="22" spans="1:22" x14ac:dyDescent="0.2">
      <c r="A22" s="40">
        <v>20</v>
      </c>
      <c r="B22" s="40">
        <v>414</v>
      </c>
      <c r="C22" s="40">
        <v>414</v>
      </c>
      <c r="D22" s="40" t="s">
        <v>27</v>
      </c>
      <c r="E22" s="40">
        <v>0</v>
      </c>
      <c r="F22" s="40">
        <v>0</v>
      </c>
      <c r="G22" s="40">
        <v>8851</v>
      </c>
      <c r="H22">
        <v>24524.108302217788</v>
      </c>
      <c r="I22">
        <v>50598</v>
      </c>
      <c r="J22">
        <v>50204.979000000007</v>
      </c>
      <c r="O22" s="33" t="s">
        <v>369</v>
      </c>
      <c r="P22" s="33"/>
      <c r="Q22" s="33"/>
      <c r="R22" s="7"/>
      <c r="S22" s="7"/>
      <c r="T22" s="7"/>
      <c r="U22" s="7"/>
      <c r="V22" s="7"/>
    </row>
    <row r="23" spans="1:22" x14ac:dyDescent="0.2">
      <c r="A23" s="40">
        <v>21</v>
      </c>
      <c r="B23" s="40">
        <v>540</v>
      </c>
      <c r="C23" s="40">
        <v>540</v>
      </c>
      <c r="D23" s="40" t="s">
        <v>30</v>
      </c>
      <c r="E23" s="40">
        <v>101968</v>
      </c>
      <c r="F23" s="40">
        <v>101968</v>
      </c>
      <c r="G23" s="40">
        <v>128778</v>
      </c>
      <c r="H23">
        <v>134470.82958270927</v>
      </c>
      <c r="I23">
        <v>181753</v>
      </c>
      <c r="J23">
        <v>205077.75400000004</v>
      </c>
      <c r="O23" s="33"/>
      <c r="P23" s="33"/>
      <c r="Q23" s="33"/>
      <c r="R23" s="7"/>
      <c r="S23" s="7"/>
      <c r="T23" s="7"/>
      <c r="U23" s="7"/>
      <c r="V23" s="7"/>
    </row>
    <row r="24" spans="1:22" x14ac:dyDescent="0.2">
      <c r="A24" s="40">
        <v>22</v>
      </c>
      <c r="B24" s="40">
        <v>472</v>
      </c>
      <c r="C24" s="40">
        <v>472</v>
      </c>
      <c r="D24" s="40" t="s">
        <v>28</v>
      </c>
      <c r="E24" s="40">
        <v>0</v>
      </c>
      <c r="F24" s="40">
        <v>0</v>
      </c>
      <c r="G24" s="40">
        <v>18349</v>
      </c>
      <c r="H24">
        <v>58489.800203824139</v>
      </c>
      <c r="I24">
        <v>12442</v>
      </c>
      <c r="J24">
        <v>0</v>
      </c>
      <c r="O24" s="33" t="s">
        <v>370</v>
      </c>
      <c r="P24" s="33" t="s">
        <v>402</v>
      </c>
      <c r="Q24" s="33"/>
      <c r="R24" s="7"/>
      <c r="S24" s="7"/>
      <c r="T24" s="7"/>
      <c r="U24" s="7"/>
      <c r="V24" s="7"/>
    </row>
    <row r="25" spans="1:22" x14ac:dyDescent="0.2">
      <c r="A25" s="40">
        <v>23</v>
      </c>
      <c r="B25" s="40">
        <v>513</v>
      </c>
      <c r="C25" s="40">
        <v>513</v>
      </c>
      <c r="D25" s="40" t="s">
        <v>29</v>
      </c>
      <c r="E25" s="40">
        <v>0</v>
      </c>
      <c r="F25" s="40">
        <v>0</v>
      </c>
      <c r="G25" s="40">
        <v>3565</v>
      </c>
      <c r="H25">
        <v>36019.495201875136</v>
      </c>
      <c r="I25">
        <v>4772</v>
      </c>
      <c r="J25">
        <v>31495.164000000012</v>
      </c>
      <c r="O25" s="33" t="s">
        <v>372</v>
      </c>
      <c r="P25" s="33" t="s">
        <v>373</v>
      </c>
      <c r="Q25" s="33"/>
      <c r="R25" s="7"/>
      <c r="S25" s="7"/>
      <c r="T25" s="7"/>
      <c r="U25" s="7"/>
      <c r="V25" s="7"/>
    </row>
    <row r="26" spans="1:22" x14ac:dyDescent="0.2">
      <c r="A26" s="40">
        <v>24</v>
      </c>
      <c r="B26" s="40">
        <v>549</v>
      </c>
      <c r="C26" s="40">
        <v>549</v>
      </c>
      <c r="D26" s="40" t="s">
        <v>31</v>
      </c>
      <c r="E26" s="40">
        <v>0</v>
      </c>
      <c r="F26" s="40">
        <v>0</v>
      </c>
      <c r="G26" s="40">
        <v>6311</v>
      </c>
      <c r="H26">
        <v>35874.710865765337</v>
      </c>
      <c r="I26">
        <v>29461</v>
      </c>
      <c r="J26">
        <v>53663.884999999995</v>
      </c>
      <c r="O26" s="33" t="s">
        <v>374</v>
      </c>
      <c r="P26" s="33"/>
      <c r="Q26" s="33"/>
      <c r="R26" s="7"/>
      <c r="S26" s="7"/>
      <c r="T26" s="7"/>
      <c r="U26" s="7"/>
      <c r="V26" s="7"/>
    </row>
    <row r="27" spans="1:22" x14ac:dyDescent="0.2">
      <c r="A27" s="40">
        <v>25</v>
      </c>
      <c r="B27" s="40">
        <v>576</v>
      </c>
      <c r="C27" s="40">
        <v>576</v>
      </c>
      <c r="D27" s="40" t="s">
        <v>32</v>
      </c>
      <c r="E27" s="40">
        <v>152216</v>
      </c>
      <c r="F27" s="40">
        <v>152216</v>
      </c>
      <c r="G27" s="40">
        <v>16140</v>
      </c>
      <c r="H27">
        <v>54008.779642820533</v>
      </c>
      <c r="I27">
        <v>34317</v>
      </c>
      <c r="J27">
        <v>34508.332000000017</v>
      </c>
      <c r="O27" s="33"/>
      <c r="P27" s="33"/>
      <c r="Q27" s="33"/>
      <c r="R27" s="7"/>
      <c r="S27" s="7"/>
      <c r="T27" s="7"/>
      <c r="U27" s="7"/>
      <c r="V27" s="7"/>
    </row>
    <row r="28" spans="1:22" x14ac:dyDescent="0.2">
      <c r="A28" s="40">
        <v>26</v>
      </c>
      <c r="B28" s="40">
        <v>585</v>
      </c>
      <c r="C28" s="40">
        <v>585</v>
      </c>
      <c r="D28" s="40" t="s">
        <v>33</v>
      </c>
      <c r="E28" s="40">
        <v>0</v>
      </c>
      <c r="F28" s="40">
        <v>0</v>
      </c>
      <c r="G28" s="40">
        <v>21223</v>
      </c>
      <c r="H28">
        <v>41910.704543216489</v>
      </c>
      <c r="I28">
        <v>58906</v>
      </c>
      <c r="J28">
        <v>93284.900000000009</v>
      </c>
      <c r="O28" s="33" t="s">
        <v>403</v>
      </c>
      <c r="P28" s="33"/>
      <c r="Q28" s="33"/>
      <c r="R28" s="7"/>
      <c r="S28" s="7"/>
      <c r="T28" s="7"/>
      <c r="U28" s="7"/>
      <c r="V28" s="7"/>
    </row>
    <row r="29" spans="1:22" x14ac:dyDescent="0.2">
      <c r="A29" s="40">
        <v>27</v>
      </c>
      <c r="B29" s="40">
        <v>594</v>
      </c>
      <c r="C29" s="40">
        <v>594</v>
      </c>
      <c r="D29" s="40" t="s">
        <v>34</v>
      </c>
      <c r="E29" s="40">
        <v>0</v>
      </c>
      <c r="F29" s="40">
        <v>0</v>
      </c>
      <c r="G29" s="40">
        <v>0</v>
      </c>
      <c r="H29">
        <v>709.61061075436498</v>
      </c>
      <c r="I29">
        <v>0</v>
      </c>
      <c r="J29">
        <v>0</v>
      </c>
      <c r="O29" s="33" t="s">
        <v>404</v>
      </c>
      <c r="P29" s="33"/>
      <c r="Q29" s="33"/>
      <c r="R29" s="7"/>
      <c r="S29" s="7"/>
      <c r="T29" s="7"/>
      <c r="U29" s="7"/>
      <c r="V29" s="7"/>
    </row>
    <row r="30" spans="1:22" x14ac:dyDescent="0.2">
      <c r="A30" s="40">
        <v>28</v>
      </c>
      <c r="B30" s="40">
        <v>603</v>
      </c>
      <c r="C30" s="40">
        <v>603</v>
      </c>
      <c r="D30" s="40" t="s">
        <v>35</v>
      </c>
      <c r="E30" s="40">
        <v>47485</v>
      </c>
      <c r="F30" s="40">
        <v>47485</v>
      </c>
      <c r="G30" s="40">
        <v>60785</v>
      </c>
      <c r="H30">
        <v>56095.597532671352</v>
      </c>
      <c r="I30">
        <v>96440</v>
      </c>
      <c r="J30">
        <v>41990.31700000001</v>
      </c>
      <c r="O30" s="33" t="s">
        <v>362</v>
      </c>
      <c r="P30" s="33"/>
      <c r="Q30" s="33"/>
      <c r="R30" s="7"/>
      <c r="S30" s="7"/>
      <c r="T30" s="7"/>
      <c r="U30" s="7"/>
      <c r="V30" s="7"/>
    </row>
    <row r="31" spans="1:22" x14ac:dyDescent="0.2">
      <c r="A31" s="40">
        <v>29</v>
      </c>
      <c r="B31" s="40">
        <v>609</v>
      </c>
      <c r="C31" s="40">
        <v>609</v>
      </c>
      <c r="D31" s="40" t="s">
        <v>36</v>
      </c>
      <c r="E31" s="40">
        <v>136292</v>
      </c>
      <c r="F31" s="40">
        <v>136292</v>
      </c>
      <c r="G31" s="40">
        <v>226398</v>
      </c>
      <c r="H31">
        <v>345659.33621720038</v>
      </c>
      <c r="I31">
        <v>375947</v>
      </c>
      <c r="J31">
        <v>418601.01000000007</v>
      </c>
      <c r="O31" s="33" t="s">
        <v>405</v>
      </c>
      <c r="P31" s="33"/>
      <c r="Q31" s="33"/>
      <c r="R31" s="7"/>
      <c r="S31" s="7"/>
      <c r="T31" s="7"/>
      <c r="U31" s="7"/>
      <c r="V31" s="7"/>
    </row>
    <row r="32" spans="1:22" x14ac:dyDescent="0.2">
      <c r="A32" s="40">
        <v>30</v>
      </c>
      <c r="B32" s="40">
        <v>621</v>
      </c>
      <c r="C32" s="40">
        <v>621</v>
      </c>
      <c r="D32" s="40" t="s">
        <v>37</v>
      </c>
      <c r="E32" s="40">
        <v>0</v>
      </c>
      <c r="F32" s="40">
        <v>0</v>
      </c>
      <c r="G32" s="40">
        <v>0</v>
      </c>
      <c r="H32">
        <v>3752.2846357425697</v>
      </c>
      <c r="I32">
        <v>0</v>
      </c>
      <c r="J32">
        <v>0</v>
      </c>
      <c r="O32" s="33"/>
      <c r="P32" s="33"/>
      <c r="Q32" s="33" t="s">
        <v>406</v>
      </c>
      <c r="R32" s="7"/>
      <c r="S32" s="7"/>
      <c r="T32" s="7"/>
      <c r="U32" s="7"/>
      <c r="V32" s="7"/>
    </row>
    <row r="33" spans="1:22" x14ac:dyDescent="0.2">
      <c r="A33" s="40">
        <v>31</v>
      </c>
      <c r="B33" s="40">
        <v>720</v>
      </c>
      <c r="C33" s="40">
        <v>720</v>
      </c>
      <c r="D33" s="40" t="s">
        <v>38</v>
      </c>
      <c r="E33" s="40">
        <v>0</v>
      </c>
      <c r="F33" s="40">
        <v>0</v>
      </c>
      <c r="G33" s="40">
        <v>0</v>
      </c>
      <c r="H33">
        <v>1920.5658248363873</v>
      </c>
      <c r="I33">
        <v>0</v>
      </c>
      <c r="J33">
        <v>0</v>
      </c>
      <c r="O33" s="33" t="s">
        <v>362</v>
      </c>
      <c r="P33" s="33"/>
      <c r="Q33" s="33"/>
      <c r="R33" s="7"/>
      <c r="S33" s="7"/>
      <c r="T33" s="7"/>
      <c r="U33" s="7"/>
      <c r="V33" s="7"/>
    </row>
    <row r="34" spans="1:22" x14ac:dyDescent="0.2">
      <c r="A34" s="40">
        <v>32</v>
      </c>
      <c r="B34" s="40">
        <v>729</v>
      </c>
      <c r="C34" s="40">
        <v>729</v>
      </c>
      <c r="D34" s="40" t="s">
        <v>39</v>
      </c>
      <c r="E34" s="40">
        <v>0</v>
      </c>
      <c r="F34" s="40">
        <v>0</v>
      </c>
      <c r="G34" s="40">
        <v>0</v>
      </c>
      <c r="H34">
        <v>1843.7324333750494</v>
      </c>
      <c r="I34">
        <v>0</v>
      </c>
      <c r="J34">
        <v>0</v>
      </c>
      <c r="O34" s="33"/>
      <c r="P34" s="33"/>
      <c r="Q34" s="33"/>
      <c r="R34" s="7"/>
      <c r="S34" s="7"/>
      <c r="T34" s="7"/>
      <c r="U34" s="7"/>
      <c r="V34" s="7"/>
    </row>
    <row r="35" spans="1:22" x14ac:dyDescent="0.2">
      <c r="A35" s="40">
        <v>33</v>
      </c>
      <c r="B35" s="40">
        <v>747</v>
      </c>
      <c r="C35" s="40">
        <v>747</v>
      </c>
      <c r="D35" s="40" t="s">
        <v>40</v>
      </c>
      <c r="E35" s="40">
        <v>0</v>
      </c>
      <c r="F35" s="40">
        <v>0</v>
      </c>
      <c r="G35" s="40">
        <v>0</v>
      </c>
      <c r="H35">
        <v>20936.296885193773</v>
      </c>
      <c r="I35">
        <v>0</v>
      </c>
      <c r="J35">
        <v>0</v>
      </c>
      <c r="O35" s="33" t="s">
        <v>407</v>
      </c>
      <c r="P35" s="33"/>
      <c r="Q35" s="33"/>
      <c r="R35" s="7"/>
      <c r="S35" s="7"/>
      <c r="T35" s="7"/>
      <c r="U35" s="7"/>
      <c r="V35" s="7"/>
    </row>
    <row r="36" spans="1:22" x14ac:dyDescent="0.2">
      <c r="A36" s="40">
        <v>34</v>
      </c>
      <c r="B36" s="40">
        <v>1917</v>
      </c>
      <c r="C36" s="40">
        <v>1917</v>
      </c>
      <c r="D36" s="40" t="s">
        <v>89</v>
      </c>
      <c r="E36" s="40">
        <v>30942</v>
      </c>
      <c r="F36" s="40">
        <v>30942</v>
      </c>
      <c r="G36" s="40">
        <v>50976</v>
      </c>
      <c r="H36">
        <v>89150.40240044723</v>
      </c>
      <c r="I36">
        <v>73181</v>
      </c>
      <c r="J36">
        <v>74362.509999999995</v>
      </c>
      <c r="O36" s="33" t="s">
        <v>408</v>
      </c>
      <c r="P36" s="33"/>
      <c r="Q36" s="33"/>
      <c r="R36" s="7"/>
      <c r="S36" s="7"/>
      <c r="T36" s="7"/>
      <c r="U36" s="7"/>
      <c r="V36" s="7"/>
    </row>
    <row r="37" spans="1:22" x14ac:dyDescent="0.2">
      <c r="A37" s="40">
        <v>35</v>
      </c>
      <c r="B37" s="40">
        <v>846</v>
      </c>
      <c r="C37" s="40">
        <v>846</v>
      </c>
      <c r="D37" s="40" t="s">
        <v>384</v>
      </c>
      <c r="E37" s="40">
        <v>0</v>
      </c>
      <c r="F37" s="40">
        <v>0</v>
      </c>
      <c r="G37" s="40">
        <v>0</v>
      </c>
      <c r="H37">
        <v>1640.5109070020508</v>
      </c>
      <c r="I37">
        <v>0</v>
      </c>
      <c r="J37">
        <v>69846.137999999992</v>
      </c>
      <c r="O37" s="33" t="s">
        <v>409</v>
      </c>
      <c r="P37" s="33"/>
      <c r="Q37" s="33"/>
      <c r="R37" s="7"/>
      <c r="S37" s="7"/>
      <c r="T37" s="7"/>
      <c r="U37" s="7"/>
      <c r="V37" s="7"/>
    </row>
    <row r="38" spans="1:22" x14ac:dyDescent="0.2">
      <c r="A38" s="40">
        <v>36</v>
      </c>
      <c r="B38" s="40">
        <v>882</v>
      </c>
      <c r="C38" s="40">
        <v>882</v>
      </c>
      <c r="D38" s="40" t="s">
        <v>43</v>
      </c>
      <c r="E38" s="40">
        <v>0</v>
      </c>
      <c r="F38" s="40">
        <v>0</v>
      </c>
      <c r="G38" s="40">
        <v>0</v>
      </c>
      <c r="H38">
        <v>3705.9335699485068</v>
      </c>
      <c r="I38">
        <v>0</v>
      </c>
      <c r="J38">
        <v>0</v>
      </c>
      <c r="O38" s="33" t="s">
        <v>410</v>
      </c>
      <c r="P38" s="33"/>
      <c r="Q38" s="33"/>
      <c r="R38" s="7"/>
      <c r="S38" s="7"/>
      <c r="T38" s="7"/>
      <c r="U38" s="7"/>
      <c r="V38" s="7"/>
    </row>
    <row r="39" spans="1:22" x14ac:dyDescent="0.2">
      <c r="A39" s="40">
        <v>37</v>
      </c>
      <c r="B39" s="40">
        <v>916</v>
      </c>
      <c r="C39" s="40">
        <v>916</v>
      </c>
      <c r="D39" s="40" t="s">
        <v>45</v>
      </c>
      <c r="E39" s="40">
        <v>0</v>
      </c>
      <c r="F39" s="40">
        <v>0</v>
      </c>
      <c r="G39" s="40">
        <v>2079</v>
      </c>
      <c r="H39">
        <v>45917.294703752326</v>
      </c>
      <c r="I39">
        <v>96081</v>
      </c>
      <c r="J39">
        <v>62936.600999999995</v>
      </c>
      <c r="O39" s="33" t="s">
        <v>411</v>
      </c>
      <c r="P39" s="33"/>
      <c r="Q39" s="33"/>
      <c r="R39" s="7"/>
      <c r="S39" s="7"/>
      <c r="T39" s="7"/>
      <c r="U39" s="7"/>
      <c r="V39" s="7"/>
    </row>
    <row r="40" spans="1:22" x14ac:dyDescent="0.2">
      <c r="A40" s="40">
        <v>38</v>
      </c>
      <c r="B40" s="40">
        <v>914</v>
      </c>
      <c r="C40" s="40">
        <v>914</v>
      </c>
      <c r="D40" s="40" t="s">
        <v>44</v>
      </c>
      <c r="E40" s="40">
        <v>105945</v>
      </c>
      <c r="F40" s="40">
        <v>105945</v>
      </c>
      <c r="G40" s="40">
        <v>129955</v>
      </c>
      <c r="H40">
        <v>140178.5485675892</v>
      </c>
      <c r="I40">
        <v>122615</v>
      </c>
      <c r="J40">
        <v>85358.223999999987</v>
      </c>
      <c r="O40" s="33" t="s">
        <v>362</v>
      </c>
      <c r="P40" s="33"/>
      <c r="Q40" s="33"/>
      <c r="R40" s="7"/>
      <c r="S40" s="7"/>
      <c r="T40" s="7"/>
      <c r="U40" s="7"/>
      <c r="V40" s="7"/>
    </row>
    <row r="41" spans="1:22" x14ac:dyDescent="0.2">
      <c r="A41" s="40">
        <v>39</v>
      </c>
      <c r="B41" s="40">
        <v>918</v>
      </c>
      <c r="C41" s="40">
        <v>918</v>
      </c>
      <c r="D41" s="40" t="s">
        <v>46</v>
      </c>
      <c r="E41" s="40">
        <v>27377</v>
      </c>
      <c r="F41" s="40">
        <v>27377</v>
      </c>
      <c r="G41" s="40">
        <v>62649</v>
      </c>
      <c r="H41">
        <v>86167.844416941953</v>
      </c>
      <c r="I41">
        <v>97665</v>
      </c>
      <c r="J41">
        <v>89609.855999999985</v>
      </c>
      <c r="O41" s="33" t="s">
        <v>361</v>
      </c>
      <c r="P41" s="33"/>
      <c r="Q41" s="33"/>
      <c r="R41" s="7"/>
      <c r="S41" s="7"/>
      <c r="T41" s="7"/>
      <c r="U41" s="7"/>
      <c r="V41" s="7"/>
    </row>
    <row r="42" spans="1:22" x14ac:dyDescent="0.2">
      <c r="A42" s="40">
        <v>40</v>
      </c>
      <c r="B42" s="40">
        <v>936</v>
      </c>
      <c r="C42" s="40">
        <v>936</v>
      </c>
      <c r="D42" s="40" t="s">
        <v>47</v>
      </c>
      <c r="E42" s="40">
        <v>0</v>
      </c>
      <c r="F42" s="40">
        <v>0</v>
      </c>
      <c r="G42" s="40">
        <v>0</v>
      </c>
      <c r="H42">
        <v>736.05851096567733</v>
      </c>
      <c r="I42">
        <v>0</v>
      </c>
      <c r="J42">
        <v>0</v>
      </c>
      <c r="O42" s="33" t="s">
        <v>362</v>
      </c>
      <c r="P42" s="33"/>
      <c r="Q42" s="33"/>
      <c r="R42" s="7"/>
      <c r="S42" s="7"/>
      <c r="T42" s="7"/>
      <c r="U42" s="7"/>
      <c r="V42" s="7"/>
    </row>
    <row r="43" spans="1:22" x14ac:dyDescent="0.2">
      <c r="A43" s="40">
        <v>41</v>
      </c>
      <c r="B43" s="40">
        <v>977</v>
      </c>
      <c r="C43" s="40">
        <v>977</v>
      </c>
      <c r="D43" s="40" t="s">
        <v>48</v>
      </c>
      <c r="E43" s="40">
        <v>119715</v>
      </c>
      <c r="F43" s="40">
        <v>119715</v>
      </c>
      <c r="G43" s="40">
        <v>291521</v>
      </c>
      <c r="H43">
        <v>276618.99910951318</v>
      </c>
      <c r="I43">
        <v>263208</v>
      </c>
      <c r="J43">
        <v>343311.90000000008</v>
      </c>
      <c r="O43" s="33"/>
      <c r="P43" s="33"/>
      <c r="Q43" s="33"/>
      <c r="R43" s="7"/>
      <c r="S43" s="7"/>
      <c r="T43" s="7"/>
      <c r="U43" s="7"/>
      <c r="V43" s="7"/>
    </row>
    <row r="44" spans="1:22" x14ac:dyDescent="0.2">
      <c r="A44" s="40">
        <v>42</v>
      </c>
      <c r="B44" s="40">
        <v>981</v>
      </c>
      <c r="C44" s="40">
        <v>981</v>
      </c>
      <c r="D44" s="40" t="s">
        <v>49</v>
      </c>
      <c r="E44" s="40">
        <v>0</v>
      </c>
      <c r="F44" s="40">
        <v>0</v>
      </c>
      <c r="G44" s="40">
        <v>10967</v>
      </c>
      <c r="H44">
        <v>70448.957009108941</v>
      </c>
      <c r="I44">
        <v>28356</v>
      </c>
      <c r="J44">
        <v>94203.3</v>
      </c>
      <c r="O44" s="33" t="s">
        <v>412</v>
      </c>
      <c r="P44" s="33"/>
      <c r="Q44" s="33"/>
      <c r="R44" s="7"/>
      <c r="S44" s="7"/>
      <c r="T44" s="7"/>
      <c r="U44" s="7"/>
      <c r="V44" s="7"/>
    </row>
    <row r="45" spans="1:22" x14ac:dyDescent="0.2">
      <c r="A45" s="40">
        <v>43</v>
      </c>
      <c r="B45" s="40">
        <v>999</v>
      </c>
      <c r="C45" s="40">
        <v>999</v>
      </c>
      <c r="D45" s="40" t="s">
        <v>50</v>
      </c>
      <c r="E45" s="40">
        <v>0</v>
      </c>
      <c r="F45" s="40">
        <v>0</v>
      </c>
      <c r="G45" s="40">
        <v>151420</v>
      </c>
      <c r="H45">
        <v>135750.05578267659</v>
      </c>
      <c r="I45">
        <v>150200</v>
      </c>
      <c r="J45">
        <v>188844.47900000002</v>
      </c>
      <c r="O45" s="33" t="s">
        <v>408</v>
      </c>
      <c r="P45" s="33"/>
      <c r="Q45" s="33"/>
      <c r="R45" s="7"/>
      <c r="S45" s="7"/>
      <c r="T45" s="7"/>
      <c r="U45" s="7"/>
      <c r="V45" s="7"/>
    </row>
    <row r="46" spans="1:22" x14ac:dyDescent="0.2">
      <c r="A46" s="40">
        <v>44</v>
      </c>
      <c r="B46" s="40">
        <v>1044</v>
      </c>
      <c r="C46" s="40">
        <v>1044</v>
      </c>
      <c r="D46" s="40" t="s">
        <v>51</v>
      </c>
      <c r="E46" s="40">
        <v>0</v>
      </c>
      <c r="F46" s="40">
        <v>0</v>
      </c>
      <c r="G46" s="40">
        <v>0</v>
      </c>
      <c r="H46">
        <v>4694.6367683564831</v>
      </c>
      <c r="I46">
        <v>0</v>
      </c>
      <c r="J46">
        <v>0</v>
      </c>
      <c r="O46" s="33" t="s">
        <v>413</v>
      </c>
      <c r="P46" s="33"/>
      <c r="Q46" s="33"/>
      <c r="R46" s="7"/>
      <c r="S46" s="7"/>
      <c r="T46" s="7"/>
      <c r="U46" s="7"/>
      <c r="V46" s="7"/>
    </row>
    <row r="47" spans="1:22" x14ac:dyDescent="0.2">
      <c r="A47" s="40">
        <v>45</v>
      </c>
      <c r="B47" s="40">
        <v>1053</v>
      </c>
      <c r="C47" s="40">
        <v>1053</v>
      </c>
      <c r="D47" s="40" t="s">
        <v>52</v>
      </c>
      <c r="E47" s="40">
        <v>0</v>
      </c>
      <c r="F47" s="40">
        <v>0</v>
      </c>
      <c r="G47" s="40">
        <v>0</v>
      </c>
      <c r="H47">
        <v>297500.44199628674</v>
      </c>
      <c r="I47">
        <v>0</v>
      </c>
      <c r="J47">
        <v>0</v>
      </c>
      <c r="O47" s="33" t="s">
        <v>414</v>
      </c>
      <c r="P47" s="33"/>
      <c r="Q47" s="33"/>
      <c r="R47" s="7"/>
      <c r="S47" s="7"/>
      <c r="T47" s="7"/>
      <c r="U47" s="7"/>
      <c r="V47" s="7"/>
    </row>
    <row r="48" spans="1:22" x14ac:dyDescent="0.2">
      <c r="A48" s="40">
        <v>46</v>
      </c>
      <c r="B48" s="40">
        <v>1062</v>
      </c>
      <c r="C48" s="40">
        <v>1062</v>
      </c>
      <c r="D48" s="40" t="s">
        <v>53</v>
      </c>
      <c r="E48" s="40">
        <v>0</v>
      </c>
      <c r="F48" s="40">
        <v>0</v>
      </c>
      <c r="G48" s="40">
        <v>0</v>
      </c>
      <c r="H48">
        <v>1193.6520115708927</v>
      </c>
      <c r="I48">
        <v>0</v>
      </c>
      <c r="J48">
        <v>0</v>
      </c>
      <c r="O48" s="33" t="s">
        <v>415</v>
      </c>
      <c r="P48" s="33"/>
      <c r="Q48" s="33"/>
      <c r="R48" s="7"/>
      <c r="S48" s="7"/>
      <c r="T48" s="7"/>
      <c r="U48" s="7"/>
      <c r="V48" s="7"/>
    </row>
    <row r="49" spans="1:22" x14ac:dyDescent="0.2">
      <c r="A49" s="40">
        <v>47</v>
      </c>
      <c r="B49" s="40">
        <v>1071</v>
      </c>
      <c r="C49" s="40">
        <v>1071</v>
      </c>
      <c r="D49" s="40" t="s">
        <v>54</v>
      </c>
      <c r="E49" s="40">
        <v>0</v>
      </c>
      <c r="F49" s="40">
        <v>0</v>
      </c>
      <c r="G49" s="40">
        <v>0</v>
      </c>
      <c r="H49">
        <v>1232.5618037461793</v>
      </c>
      <c r="I49">
        <v>0</v>
      </c>
      <c r="J49">
        <v>0</v>
      </c>
      <c r="O49" s="33" t="s">
        <v>362</v>
      </c>
      <c r="P49" s="33"/>
      <c r="Q49" s="33"/>
      <c r="R49" s="7"/>
      <c r="S49" s="7"/>
      <c r="T49" s="7"/>
      <c r="U49" s="7"/>
      <c r="V49" s="7"/>
    </row>
    <row r="50" spans="1:22" x14ac:dyDescent="0.2">
      <c r="A50" s="40">
        <v>48</v>
      </c>
      <c r="B50" s="40">
        <v>1089</v>
      </c>
      <c r="C50" s="40">
        <v>1089</v>
      </c>
      <c r="D50" s="40" t="s">
        <v>56</v>
      </c>
      <c r="E50" s="40">
        <v>0</v>
      </c>
      <c r="F50" s="40">
        <v>0</v>
      </c>
      <c r="G50" s="40">
        <v>0</v>
      </c>
      <c r="H50">
        <v>411.42174260919529</v>
      </c>
      <c r="I50">
        <v>0</v>
      </c>
      <c r="J50">
        <v>0</v>
      </c>
      <c r="O50" s="33" t="s">
        <v>361</v>
      </c>
      <c r="P50" s="33"/>
      <c r="Q50" s="33"/>
      <c r="R50" s="7"/>
      <c r="S50" s="7"/>
      <c r="T50" s="7"/>
      <c r="U50" s="7"/>
      <c r="V50" s="7"/>
    </row>
    <row r="51" spans="1:22" x14ac:dyDescent="0.2">
      <c r="A51" s="40">
        <v>49</v>
      </c>
      <c r="B51" s="40">
        <v>1080</v>
      </c>
      <c r="C51" s="40">
        <v>1080</v>
      </c>
      <c r="D51" s="40" t="s">
        <v>319</v>
      </c>
      <c r="E51" s="40">
        <v>76752</v>
      </c>
      <c r="F51" s="40">
        <v>76752</v>
      </c>
      <c r="G51" s="40">
        <v>128993</v>
      </c>
      <c r="H51">
        <v>142705.03718574974</v>
      </c>
      <c r="I51">
        <v>154124</v>
      </c>
      <c r="J51">
        <v>208981</v>
      </c>
      <c r="O51" s="33" t="s">
        <v>362</v>
      </c>
      <c r="P51" s="33"/>
      <c r="Q51" s="33"/>
      <c r="R51" s="7"/>
      <c r="S51" s="7"/>
      <c r="T51" s="7"/>
      <c r="U51" s="7"/>
      <c r="V51" s="7"/>
    </row>
    <row r="52" spans="1:22" x14ac:dyDescent="0.2">
      <c r="A52" s="40">
        <v>50</v>
      </c>
      <c r="B52" s="40">
        <v>1082</v>
      </c>
      <c r="C52" s="40">
        <v>1082</v>
      </c>
      <c r="D52" s="40" t="s">
        <v>320</v>
      </c>
      <c r="E52" s="40">
        <v>0</v>
      </c>
      <c r="F52" s="40">
        <v>0</v>
      </c>
      <c r="G52" s="40">
        <v>0</v>
      </c>
      <c r="H52">
        <v>1320.2433169891065</v>
      </c>
      <c r="I52">
        <v>0</v>
      </c>
      <c r="J52">
        <v>12575.780000000033</v>
      </c>
      <c r="O52" s="33"/>
      <c r="P52" s="33"/>
      <c r="Q52" s="33"/>
      <c r="R52" s="7"/>
      <c r="S52" s="7"/>
      <c r="T52" s="7"/>
      <c r="U52" s="7"/>
      <c r="V52" s="7"/>
    </row>
    <row r="53" spans="1:22" x14ac:dyDescent="0.2">
      <c r="A53" s="40">
        <v>51</v>
      </c>
      <c r="B53" s="40">
        <v>1093</v>
      </c>
      <c r="C53" s="40">
        <v>1093</v>
      </c>
      <c r="D53" s="40" t="s">
        <v>57</v>
      </c>
      <c r="E53" s="40">
        <v>272186</v>
      </c>
      <c r="F53" s="40">
        <v>272186</v>
      </c>
      <c r="G53" s="40">
        <v>300186</v>
      </c>
      <c r="H53">
        <v>461203.47009457776</v>
      </c>
      <c r="I53">
        <v>267486</v>
      </c>
      <c r="J53">
        <v>277124.94600000005</v>
      </c>
      <c r="O53" s="33" t="s">
        <v>416</v>
      </c>
      <c r="P53" s="33"/>
      <c r="Q53" s="33"/>
      <c r="R53" s="7"/>
      <c r="S53" s="7"/>
      <c r="T53" s="7"/>
      <c r="U53" s="7"/>
      <c r="V53" s="7"/>
    </row>
    <row r="54" spans="1:22" x14ac:dyDescent="0.2">
      <c r="A54" s="40">
        <v>52</v>
      </c>
      <c r="B54" s="40">
        <v>1079</v>
      </c>
      <c r="C54" s="40">
        <v>1079</v>
      </c>
      <c r="D54" s="40" t="s">
        <v>55</v>
      </c>
      <c r="E54" s="40">
        <v>134640</v>
      </c>
      <c r="F54" s="40">
        <v>134640</v>
      </c>
      <c r="G54" s="40">
        <v>222736</v>
      </c>
      <c r="H54">
        <v>252995.41578852353</v>
      </c>
      <c r="I54">
        <v>254684</v>
      </c>
      <c r="J54">
        <v>267120.65999999997</v>
      </c>
      <c r="O54" s="33" t="s">
        <v>417</v>
      </c>
      <c r="P54" s="33"/>
      <c r="Q54" s="33"/>
      <c r="R54" s="7"/>
      <c r="S54" s="7"/>
      <c r="T54" s="7"/>
      <c r="U54" s="7"/>
      <c r="V54" s="7"/>
    </row>
    <row r="55" spans="1:22" x14ac:dyDescent="0.2">
      <c r="A55" s="40">
        <v>53</v>
      </c>
      <c r="B55" s="40">
        <v>1095</v>
      </c>
      <c r="C55" s="40">
        <v>1095</v>
      </c>
      <c r="D55" s="40" t="s">
        <v>58</v>
      </c>
      <c r="E55" s="40">
        <v>0</v>
      </c>
      <c r="F55" s="40">
        <v>0</v>
      </c>
      <c r="G55" s="40">
        <v>0</v>
      </c>
      <c r="H55">
        <v>694.27979402170592</v>
      </c>
      <c r="I55">
        <v>0</v>
      </c>
      <c r="J55">
        <v>0</v>
      </c>
      <c r="O55" s="33" t="s">
        <v>365</v>
      </c>
      <c r="P55" s="33"/>
      <c r="Q55" s="33"/>
      <c r="R55" s="7"/>
      <c r="S55" s="7"/>
      <c r="T55" s="7"/>
      <c r="U55" s="7"/>
      <c r="V55" s="7"/>
    </row>
    <row r="56" spans="1:22" x14ac:dyDescent="0.2">
      <c r="A56" s="40">
        <v>54</v>
      </c>
      <c r="B56" s="40">
        <v>4772</v>
      </c>
      <c r="C56" s="40">
        <v>4772</v>
      </c>
      <c r="D56" s="40" t="s">
        <v>192</v>
      </c>
      <c r="E56" s="40">
        <v>103100</v>
      </c>
      <c r="F56" s="40">
        <v>103100</v>
      </c>
      <c r="G56" s="40">
        <v>136718</v>
      </c>
      <c r="H56">
        <v>136108.83157520057</v>
      </c>
      <c r="I56">
        <v>141380</v>
      </c>
      <c r="J56">
        <v>153842.16100000005</v>
      </c>
      <c r="O56" s="33" t="s">
        <v>362</v>
      </c>
      <c r="P56" s="33"/>
      <c r="Q56" s="33"/>
      <c r="R56" s="7"/>
      <c r="S56" s="7"/>
      <c r="T56" s="7"/>
      <c r="U56" s="7"/>
      <c r="V56" s="7"/>
    </row>
    <row r="57" spans="1:22" x14ac:dyDescent="0.2">
      <c r="A57" s="40">
        <v>55</v>
      </c>
      <c r="B57" s="40">
        <v>1107</v>
      </c>
      <c r="C57" s="40">
        <v>1107</v>
      </c>
      <c r="D57" s="40" t="s">
        <v>59</v>
      </c>
      <c r="E57" s="40">
        <v>0</v>
      </c>
      <c r="F57" s="40">
        <v>0</v>
      </c>
      <c r="G57" s="40">
        <v>63628</v>
      </c>
      <c r="H57">
        <v>103544.25444371499</v>
      </c>
      <c r="I57">
        <v>64365</v>
      </c>
      <c r="J57">
        <v>0</v>
      </c>
      <c r="O57" s="33" t="s">
        <v>418</v>
      </c>
      <c r="P57" s="33"/>
      <c r="Q57" s="33"/>
      <c r="R57" s="7"/>
      <c r="S57" s="7"/>
      <c r="T57" s="7"/>
      <c r="U57" s="7"/>
      <c r="V57" s="7"/>
    </row>
    <row r="58" spans="1:22" x14ac:dyDescent="0.2">
      <c r="A58" s="40">
        <v>56</v>
      </c>
      <c r="B58" s="40">
        <v>1116</v>
      </c>
      <c r="C58" s="40">
        <v>1116</v>
      </c>
      <c r="D58" s="40" t="s">
        <v>60</v>
      </c>
      <c r="E58" s="40">
        <v>0</v>
      </c>
      <c r="F58" s="40">
        <v>0</v>
      </c>
      <c r="G58" s="40">
        <v>0</v>
      </c>
      <c r="H58">
        <v>1379.2355825451866</v>
      </c>
      <c r="I58">
        <v>0</v>
      </c>
      <c r="J58">
        <v>0</v>
      </c>
      <c r="O58" s="33" t="s">
        <v>362</v>
      </c>
      <c r="P58" s="33"/>
      <c r="Q58" s="33"/>
      <c r="R58" s="7"/>
      <c r="S58" s="7"/>
      <c r="T58" s="7"/>
      <c r="U58" s="7"/>
      <c r="V58" s="7"/>
    </row>
    <row r="59" spans="1:22" x14ac:dyDescent="0.2">
      <c r="A59" s="40">
        <v>57</v>
      </c>
      <c r="B59" s="40">
        <v>1134</v>
      </c>
      <c r="C59" s="40">
        <v>1134</v>
      </c>
      <c r="D59" s="40" t="s">
        <v>61</v>
      </c>
      <c r="E59" s="40">
        <v>61041</v>
      </c>
      <c r="F59" s="40">
        <v>61041</v>
      </c>
      <c r="G59" s="40">
        <v>102026</v>
      </c>
      <c r="H59">
        <v>159726.66968056952</v>
      </c>
      <c r="I59">
        <v>113177</v>
      </c>
      <c r="J59">
        <v>114699.95</v>
      </c>
    </row>
    <row r="60" spans="1:22" x14ac:dyDescent="0.2">
      <c r="A60" s="40">
        <v>58</v>
      </c>
      <c r="B60" s="40">
        <v>1152</v>
      </c>
      <c r="C60" s="40">
        <v>1152</v>
      </c>
      <c r="D60" s="40" t="s">
        <v>62</v>
      </c>
      <c r="E60" s="40">
        <v>0</v>
      </c>
      <c r="F60" s="40">
        <v>0</v>
      </c>
      <c r="G60" s="40">
        <v>0</v>
      </c>
      <c r="H60">
        <v>909.18018997599688</v>
      </c>
      <c r="I60">
        <v>0</v>
      </c>
      <c r="J60">
        <v>0</v>
      </c>
    </row>
    <row r="61" spans="1:22" x14ac:dyDescent="0.2">
      <c r="A61" s="40">
        <v>59</v>
      </c>
      <c r="B61" s="40">
        <v>1197</v>
      </c>
      <c r="C61" s="40">
        <v>1197</v>
      </c>
      <c r="D61" s="40" t="s">
        <v>63</v>
      </c>
      <c r="E61" s="40">
        <v>0</v>
      </c>
      <c r="F61" s="40">
        <v>0</v>
      </c>
      <c r="G61" s="40">
        <v>0</v>
      </c>
      <c r="H61">
        <v>886.58740742260454</v>
      </c>
      <c r="I61">
        <v>0</v>
      </c>
      <c r="J61">
        <v>0</v>
      </c>
    </row>
    <row r="62" spans="1:22" x14ac:dyDescent="0.2">
      <c r="A62" s="40">
        <v>60</v>
      </c>
      <c r="B62" s="40">
        <v>1206</v>
      </c>
      <c r="C62" s="40">
        <v>1206</v>
      </c>
      <c r="D62" s="40" t="s">
        <v>64</v>
      </c>
      <c r="E62" s="40">
        <v>267180</v>
      </c>
      <c r="F62" s="40">
        <v>267180</v>
      </c>
      <c r="G62" s="40">
        <v>263908</v>
      </c>
      <c r="H62">
        <v>334483.31299827667</v>
      </c>
      <c r="I62">
        <v>246212</v>
      </c>
      <c r="J62">
        <v>391783.57200000004</v>
      </c>
    </row>
    <row r="63" spans="1:22" x14ac:dyDescent="0.2">
      <c r="A63" s="40">
        <v>61</v>
      </c>
      <c r="B63" s="40">
        <v>1211</v>
      </c>
      <c r="C63" s="40">
        <v>1211</v>
      </c>
      <c r="D63" s="40" t="s">
        <v>65</v>
      </c>
      <c r="E63" s="40">
        <v>115045</v>
      </c>
      <c r="F63" s="40">
        <v>115045</v>
      </c>
      <c r="G63" s="40">
        <v>136593</v>
      </c>
      <c r="H63">
        <v>99601.676189709324</v>
      </c>
      <c r="I63">
        <v>109312</v>
      </c>
      <c r="J63">
        <v>89820.144000000029</v>
      </c>
    </row>
    <row r="64" spans="1:22" x14ac:dyDescent="0.2">
      <c r="A64" s="40">
        <v>62</v>
      </c>
      <c r="B64" s="40">
        <v>1215</v>
      </c>
      <c r="C64" s="40">
        <v>1215</v>
      </c>
      <c r="D64" s="40" t="s">
        <v>66</v>
      </c>
      <c r="E64" s="40">
        <v>0</v>
      </c>
      <c r="F64" s="40">
        <v>0</v>
      </c>
      <c r="G64" s="40">
        <v>0</v>
      </c>
      <c r="H64">
        <v>277.92708696633372</v>
      </c>
      <c r="I64">
        <v>0</v>
      </c>
      <c r="J64">
        <v>0</v>
      </c>
    </row>
    <row r="65" spans="1:10" x14ac:dyDescent="0.2">
      <c r="A65" s="40">
        <v>63</v>
      </c>
      <c r="B65" s="40">
        <v>1218</v>
      </c>
      <c r="C65" s="40">
        <v>1218</v>
      </c>
      <c r="D65" s="40" t="s">
        <v>67</v>
      </c>
      <c r="E65" s="40">
        <v>17533</v>
      </c>
      <c r="F65" s="40">
        <v>17533</v>
      </c>
      <c r="G65" s="40">
        <v>4881</v>
      </c>
      <c r="H65">
        <v>61032.580164946776</v>
      </c>
      <c r="I65">
        <v>58067</v>
      </c>
      <c r="J65">
        <v>35582.479999999996</v>
      </c>
    </row>
    <row r="66" spans="1:10" x14ac:dyDescent="0.2">
      <c r="A66" s="40">
        <v>64</v>
      </c>
      <c r="B66" s="40">
        <v>2763</v>
      </c>
      <c r="C66" s="40">
        <v>2763</v>
      </c>
      <c r="D66" s="40" t="s">
        <v>123</v>
      </c>
      <c r="E66" s="40">
        <v>69002</v>
      </c>
      <c r="F66" s="40">
        <v>69002</v>
      </c>
      <c r="G66" s="40">
        <v>142916</v>
      </c>
      <c r="H66">
        <v>139771.75530927524</v>
      </c>
      <c r="I66">
        <v>136387</v>
      </c>
      <c r="J66">
        <v>165775.01600000006</v>
      </c>
    </row>
    <row r="67" spans="1:10" x14ac:dyDescent="0.2">
      <c r="A67" s="40">
        <v>65</v>
      </c>
      <c r="B67" s="40">
        <v>1221</v>
      </c>
      <c r="C67" s="40">
        <v>1221</v>
      </c>
      <c r="D67" s="40" t="s">
        <v>321</v>
      </c>
      <c r="E67" s="40">
        <v>0</v>
      </c>
      <c r="F67" s="40">
        <v>0</v>
      </c>
      <c r="G67" s="40">
        <v>0</v>
      </c>
      <c r="H67">
        <v>54262.621912992676</v>
      </c>
      <c r="I67">
        <v>191854</v>
      </c>
      <c r="J67">
        <v>99228.564000000013</v>
      </c>
    </row>
    <row r="68" spans="1:10" x14ac:dyDescent="0.2">
      <c r="A68" s="40">
        <v>66</v>
      </c>
      <c r="B68" s="40">
        <v>1233</v>
      </c>
      <c r="C68" s="40">
        <v>1233</v>
      </c>
      <c r="D68" s="40" t="s">
        <v>68</v>
      </c>
      <c r="E68" s="40">
        <v>0</v>
      </c>
      <c r="F68" s="40">
        <v>0</v>
      </c>
      <c r="G68" s="40">
        <v>0</v>
      </c>
      <c r="H68">
        <v>1093.4189524649696</v>
      </c>
      <c r="I68">
        <v>0</v>
      </c>
      <c r="J68">
        <v>0</v>
      </c>
    </row>
    <row r="69" spans="1:10" x14ac:dyDescent="0.2">
      <c r="A69" s="40">
        <v>67</v>
      </c>
      <c r="B69" s="40">
        <v>1278</v>
      </c>
      <c r="C69" s="40">
        <v>1278</v>
      </c>
      <c r="D69" s="40" t="s">
        <v>69</v>
      </c>
      <c r="E69" s="40">
        <v>0</v>
      </c>
      <c r="F69" s="40">
        <v>0</v>
      </c>
      <c r="G69" s="40">
        <v>0</v>
      </c>
      <c r="H69">
        <v>3346.2421270746581</v>
      </c>
      <c r="I69">
        <v>0</v>
      </c>
      <c r="J69">
        <v>0</v>
      </c>
    </row>
    <row r="70" spans="1:10" x14ac:dyDescent="0.2">
      <c r="A70" s="40">
        <v>68</v>
      </c>
      <c r="B70" s="40">
        <v>1332</v>
      </c>
      <c r="C70" s="40">
        <v>1332</v>
      </c>
      <c r="D70" s="40" t="s">
        <v>70</v>
      </c>
      <c r="E70" s="40">
        <v>0</v>
      </c>
      <c r="F70" s="40">
        <v>0</v>
      </c>
      <c r="G70" s="40">
        <v>0</v>
      </c>
      <c r="H70">
        <v>681.19032476458176</v>
      </c>
      <c r="I70">
        <v>59821</v>
      </c>
      <c r="J70">
        <v>109251.05999999998</v>
      </c>
    </row>
    <row r="71" spans="1:10" x14ac:dyDescent="0.2">
      <c r="A71" s="40">
        <v>69</v>
      </c>
      <c r="B71" s="40">
        <v>1337</v>
      </c>
      <c r="C71" s="40">
        <v>1337</v>
      </c>
      <c r="D71" s="40" t="s">
        <v>322</v>
      </c>
      <c r="E71" s="40">
        <v>0</v>
      </c>
      <c r="F71" s="40">
        <v>0</v>
      </c>
      <c r="G71" s="40">
        <v>287006</v>
      </c>
      <c r="H71">
        <v>466234.92179410346</v>
      </c>
      <c r="I71">
        <v>599555</v>
      </c>
      <c r="J71">
        <v>793778.12100000016</v>
      </c>
    </row>
    <row r="72" spans="1:10" x14ac:dyDescent="0.2">
      <c r="A72" s="40">
        <v>70</v>
      </c>
      <c r="B72" s="40">
        <v>1350</v>
      </c>
      <c r="C72" s="40">
        <v>1350</v>
      </c>
      <c r="D72" s="40" t="s">
        <v>71</v>
      </c>
      <c r="E72" s="40">
        <v>0</v>
      </c>
      <c r="F72" s="40">
        <v>0</v>
      </c>
      <c r="G72" s="40">
        <v>0</v>
      </c>
      <c r="H72">
        <v>411.69070430625948</v>
      </c>
      <c r="I72">
        <v>0</v>
      </c>
      <c r="J72">
        <v>7765.0560000000032</v>
      </c>
    </row>
    <row r="73" spans="1:10" x14ac:dyDescent="0.2">
      <c r="A73" s="40">
        <v>71</v>
      </c>
      <c r="B73" s="40">
        <v>1359</v>
      </c>
      <c r="C73" s="40">
        <v>1359</v>
      </c>
      <c r="D73" s="40" t="s">
        <v>72</v>
      </c>
      <c r="E73" s="40">
        <v>0</v>
      </c>
      <c r="F73" s="40">
        <v>0</v>
      </c>
      <c r="G73" s="40">
        <v>46339</v>
      </c>
      <c r="H73">
        <v>29401.499451305845</v>
      </c>
      <c r="I73">
        <v>38938</v>
      </c>
      <c r="J73">
        <v>77523.263999999996</v>
      </c>
    </row>
    <row r="74" spans="1:10" x14ac:dyDescent="0.2">
      <c r="A74" s="40">
        <v>72</v>
      </c>
      <c r="B74" s="40">
        <v>1368</v>
      </c>
      <c r="C74" s="40">
        <v>1368</v>
      </c>
      <c r="D74" s="40" t="s">
        <v>73</v>
      </c>
      <c r="E74" s="40">
        <v>0</v>
      </c>
      <c r="F74" s="40">
        <v>0</v>
      </c>
      <c r="G74" s="40">
        <v>0</v>
      </c>
      <c r="H74">
        <v>22493.759205732116</v>
      </c>
      <c r="I74">
        <v>1823</v>
      </c>
      <c r="J74">
        <v>38471.799999999988</v>
      </c>
    </row>
    <row r="75" spans="1:10" x14ac:dyDescent="0.2">
      <c r="A75" s="40">
        <v>73</v>
      </c>
      <c r="B75" s="40">
        <v>1413</v>
      </c>
      <c r="C75" s="40">
        <v>1413</v>
      </c>
      <c r="D75" s="40" t="s">
        <v>74</v>
      </c>
      <c r="E75" s="40">
        <v>6210</v>
      </c>
      <c r="F75" s="40">
        <v>6210</v>
      </c>
      <c r="G75" s="40">
        <v>2288</v>
      </c>
      <c r="H75">
        <v>67373.495992860509</v>
      </c>
      <c r="I75">
        <v>75392</v>
      </c>
      <c r="J75">
        <v>94374.538999999975</v>
      </c>
    </row>
    <row r="76" spans="1:10" x14ac:dyDescent="0.2">
      <c r="A76" s="40">
        <v>74</v>
      </c>
      <c r="B76" s="40">
        <v>1431</v>
      </c>
      <c r="C76" s="40">
        <v>1431</v>
      </c>
      <c r="D76" s="40" t="s">
        <v>75</v>
      </c>
      <c r="E76" s="40">
        <v>186739</v>
      </c>
      <c r="F76" s="40">
        <v>186739</v>
      </c>
      <c r="G76" s="40">
        <v>223900</v>
      </c>
      <c r="H76">
        <v>243652.97783415057</v>
      </c>
      <c r="I76">
        <v>132226</v>
      </c>
      <c r="J76">
        <v>66691.72</v>
      </c>
    </row>
    <row r="77" spans="1:10" x14ac:dyDescent="0.2">
      <c r="A77" s="40">
        <v>75</v>
      </c>
      <c r="B77" s="40">
        <v>1476</v>
      </c>
      <c r="C77" s="40">
        <v>1476</v>
      </c>
      <c r="D77" s="40" t="s">
        <v>76</v>
      </c>
      <c r="E77" s="40">
        <v>0</v>
      </c>
      <c r="F77" s="40">
        <v>0</v>
      </c>
      <c r="G77" s="40">
        <v>0</v>
      </c>
      <c r="H77">
        <v>8116.45713230618</v>
      </c>
      <c r="I77">
        <v>541294</v>
      </c>
      <c r="J77">
        <v>982238.26200000022</v>
      </c>
    </row>
    <row r="78" spans="1:10" x14ac:dyDescent="0.2">
      <c r="A78" s="40">
        <v>76</v>
      </c>
      <c r="B78" s="40">
        <v>1503</v>
      </c>
      <c r="C78" s="40">
        <v>1503</v>
      </c>
      <c r="D78" s="40" t="s">
        <v>77</v>
      </c>
      <c r="E78" s="40">
        <v>0</v>
      </c>
      <c r="F78" s="40">
        <v>0</v>
      </c>
      <c r="G78" s="40">
        <v>0</v>
      </c>
      <c r="H78">
        <v>1296.9333032435432</v>
      </c>
      <c r="I78">
        <v>0</v>
      </c>
      <c r="J78">
        <v>0</v>
      </c>
    </row>
    <row r="79" spans="1:10" x14ac:dyDescent="0.2">
      <c r="A79" s="40">
        <v>77</v>
      </c>
      <c r="B79" s="40">
        <v>1576</v>
      </c>
      <c r="C79" s="40">
        <v>1576</v>
      </c>
      <c r="D79" s="40" t="s">
        <v>78</v>
      </c>
      <c r="E79" s="40">
        <v>0</v>
      </c>
      <c r="F79" s="40">
        <v>0</v>
      </c>
      <c r="G79" s="40">
        <v>0</v>
      </c>
      <c r="H79">
        <v>2629.6385121966241</v>
      </c>
      <c r="I79">
        <v>0</v>
      </c>
      <c r="J79">
        <v>0</v>
      </c>
    </row>
    <row r="80" spans="1:10" x14ac:dyDescent="0.2">
      <c r="A80" s="40">
        <v>78</v>
      </c>
      <c r="B80" s="40">
        <v>1602</v>
      </c>
      <c r="C80" s="40">
        <v>1602</v>
      </c>
      <c r="D80" s="40" t="s">
        <v>79</v>
      </c>
      <c r="E80" s="40">
        <v>23033</v>
      </c>
      <c r="F80" s="40">
        <v>23033</v>
      </c>
      <c r="G80" s="40">
        <v>56507</v>
      </c>
      <c r="H80">
        <v>72950.400422624793</v>
      </c>
      <c r="I80">
        <v>84089</v>
      </c>
      <c r="J80">
        <v>159745.06800000003</v>
      </c>
    </row>
    <row r="81" spans="1:10" x14ac:dyDescent="0.2">
      <c r="A81" s="40">
        <v>79</v>
      </c>
      <c r="B81" s="40">
        <v>1611</v>
      </c>
      <c r="C81" s="40">
        <v>1611</v>
      </c>
      <c r="D81" s="40" t="s">
        <v>80</v>
      </c>
      <c r="E81" s="40">
        <v>0</v>
      </c>
      <c r="F81" s="40">
        <v>0</v>
      </c>
      <c r="G81" s="40">
        <v>0</v>
      </c>
      <c r="H81">
        <v>13493.987649508652</v>
      </c>
      <c r="I81">
        <v>0</v>
      </c>
      <c r="J81">
        <v>515837.67500000051</v>
      </c>
    </row>
    <row r="82" spans="1:10" x14ac:dyDescent="0.2">
      <c r="A82" s="40">
        <v>80</v>
      </c>
      <c r="B82" s="40">
        <v>1619</v>
      </c>
      <c r="C82" s="40">
        <v>1619</v>
      </c>
      <c r="D82" s="40" t="s">
        <v>81</v>
      </c>
      <c r="E82" s="40">
        <v>326078</v>
      </c>
      <c r="F82" s="40">
        <v>326078</v>
      </c>
      <c r="G82" s="40">
        <v>421859</v>
      </c>
      <c r="H82">
        <v>498229.64668690896</v>
      </c>
      <c r="I82">
        <v>506568</v>
      </c>
      <c r="J82">
        <v>492226.00599999994</v>
      </c>
    </row>
    <row r="83" spans="1:10" x14ac:dyDescent="0.2">
      <c r="A83" s="40">
        <v>81</v>
      </c>
      <c r="B83" s="40">
        <v>1638</v>
      </c>
      <c r="C83" s="40">
        <v>1638</v>
      </c>
      <c r="D83" s="40" t="s">
        <v>323</v>
      </c>
      <c r="E83" s="40">
        <v>333692</v>
      </c>
      <c r="F83" s="40">
        <v>333692</v>
      </c>
      <c r="G83" s="40">
        <v>297896</v>
      </c>
      <c r="H83">
        <v>351905.86982079479</v>
      </c>
      <c r="I83">
        <v>348145</v>
      </c>
      <c r="J83">
        <v>318553.31299999997</v>
      </c>
    </row>
    <row r="84" spans="1:10" x14ac:dyDescent="0.2">
      <c r="A84" s="40">
        <v>82</v>
      </c>
      <c r="B84" s="40">
        <v>1675</v>
      </c>
      <c r="C84" s="40">
        <v>1675</v>
      </c>
      <c r="D84" s="40" t="s">
        <v>82</v>
      </c>
      <c r="E84" s="40">
        <v>92256</v>
      </c>
      <c r="F84" s="40">
        <v>92256</v>
      </c>
      <c r="G84" s="40">
        <v>109439</v>
      </c>
      <c r="H84">
        <v>118826.21376248896</v>
      </c>
      <c r="I84">
        <v>144240</v>
      </c>
      <c r="J84">
        <v>139626.73499999999</v>
      </c>
    </row>
    <row r="85" spans="1:10" x14ac:dyDescent="0.2">
      <c r="A85" s="40">
        <v>83</v>
      </c>
      <c r="B85" s="40">
        <v>1701</v>
      </c>
      <c r="C85" s="40">
        <v>1701</v>
      </c>
      <c r="D85" s="40" t="s">
        <v>83</v>
      </c>
      <c r="E85" s="40">
        <v>0</v>
      </c>
      <c r="F85" s="40">
        <v>0</v>
      </c>
      <c r="G85" s="40">
        <v>81147</v>
      </c>
      <c r="H85">
        <v>104886.57495486535</v>
      </c>
      <c r="I85">
        <v>207696</v>
      </c>
      <c r="J85">
        <v>147842.84200000006</v>
      </c>
    </row>
    <row r="86" spans="1:10" x14ac:dyDescent="0.2">
      <c r="A86" s="40">
        <v>84</v>
      </c>
      <c r="B86" s="40">
        <v>1719</v>
      </c>
      <c r="C86" s="40">
        <v>1719</v>
      </c>
      <c r="D86" s="40" t="s">
        <v>84</v>
      </c>
      <c r="E86" s="40">
        <v>0</v>
      </c>
      <c r="F86" s="40">
        <v>0</v>
      </c>
      <c r="G86" s="40">
        <v>0</v>
      </c>
      <c r="H86">
        <v>697.95560388158322</v>
      </c>
      <c r="I86">
        <v>0</v>
      </c>
      <c r="J86">
        <v>0</v>
      </c>
    </row>
    <row r="87" spans="1:10" x14ac:dyDescent="0.2">
      <c r="A87" s="40">
        <v>85</v>
      </c>
      <c r="B87" s="40">
        <v>1737</v>
      </c>
      <c r="C87" s="40">
        <v>1737</v>
      </c>
      <c r="D87" s="40" t="s">
        <v>324</v>
      </c>
      <c r="E87" s="40">
        <v>0</v>
      </c>
      <c r="F87" s="40">
        <v>0</v>
      </c>
      <c r="G87" s="40">
        <v>0</v>
      </c>
      <c r="H87">
        <v>29392.941140266306</v>
      </c>
      <c r="I87">
        <v>0</v>
      </c>
      <c r="J87">
        <v>0</v>
      </c>
    </row>
    <row r="88" spans="1:10" x14ac:dyDescent="0.2">
      <c r="A88" s="40">
        <v>86</v>
      </c>
      <c r="B88" s="40">
        <v>1782</v>
      </c>
      <c r="C88" s="40">
        <v>1782</v>
      </c>
      <c r="D88" s="40" t="s">
        <v>85</v>
      </c>
      <c r="E88" s="40">
        <v>11251</v>
      </c>
      <c r="F88" s="40">
        <v>11251</v>
      </c>
      <c r="G88" s="40">
        <v>31704</v>
      </c>
      <c r="H88">
        <v>29265.963515992044</v>
      </c>
      <c r="I88">
        <v>41963</v>
      </c>
      <c r="J88">
        <v>36264.060000000005</v>
      </c>
    </row>
    <row r="89" spans="1:10" x14ac:dyDescent="0.2">
      <c r="A89" s="40">
        <v>87</v>
      </c>
      <c r="B89" s="40">
        <v>1791</v>
      </c>
      <c r="C89" s="40">
        <v>1791</v>
      </c>
      <c r="D89" s="40" t="s">
        <v>86</v>
      </c>
      <c r="E89" s="40">
        <v>0</v>
      </c>
      <c r="F89" s="40">
        <v>0</v>
      </c>
      <c r="G89" s="40">
        <v>0</v>
      </c>
      <c r="H89">
        <v>777.92688180867026</v>
      </c>
      <c r="I89">
        <v>2320</v>
      </c>
      <c r="J89">
        <v>60826.37400000004</v>
      </c>
    </row>
    <row r="90" spans="1:10" x14ac:dyDescent="0.2">
      <c r="A90" s="40">
        <v>88</v>
      </c>
      <c r="B90" s="40">
        <v>1863</v>
      </c>
      <c r="C90" s="40">
        <v>1863</v>
      </c>
      <c r="D90" s="40" t="s">
        <v>87</v>
      </c>
      <c r="E90" s="40">
        <v>0</v>
      </c>
      <c r="F90" s="40">
        <v>0</v>
      </c>
      <c r="G90" s="40">
        <v>0</v>
      </c>
      <c r="H90">
        <v>9348.8396282543181</v>
      </c>
      <c r="I90">
        <v>0</v>
      </c>
      <c r="J90">
        <v>0</v>
      </c>
    </row>
    <row r="91" spans="1:10" x14ac:dyDescent="0.2">
      <c r="A91" s="40">
        <v>89</v>
      </c>
      <c r="B91" s="40">
        <v>1908</v>
      </c>
      <c r="C91" s="40">
        <v>1908</v>
      </c>
      <c r="D91" s="40" t="s">
        <v>88</v>
      </c>
      <c r="E91" s="40">
        <v>0</v>
      </c>
      <c r="F91" s="40">
        <v>0</v>
      </c>
      <c r="G91" s="40">
        <v>0</v>
      </c>
      <c r="H91">
        <v>364.89136901708974</v>
      </c>
      <c r="I91">
        <v>0</v>
      </c>
      <c r="J91">
        <v>0</v>
      </c>
    </row>
    <row r="92" spans="1:10" x14ac:dyDescent="0.2">
      <c r="A92" s="40">
        <v>90</v>
      </c>
      <c r="B92" s="40">
        <v>1926</v>
      </c>
      <c r="C92" s="40">
        <v>1926</v>
      </c>
      <c r="D92" s="40" t="s">
        <v>90</v>
      </c>
      <c r="E92" s="40">
        <v>0</v>
      </c>
      <c r="F92" s="40">
        <v>0</v>
      </c>
      <c r="G92" s="40">
        <v>0</v>
      </c>
      <c r="H92">
        <v>17805.183101265862</v>
      </c>
      <c r="I92">
        <v>7094</v>
      </c>
      <c r="J92">
        <v>55526.988000000005</v>
      </c>
    </row>
    <row r="93" spans="1:10" x14ac:dyDescent="0.2">
      <c r="A93" s="40">
        <v>91</v>
      </c>
      <c r="B93" s="40">
        <v>1944</v>
      </c>
      <c r="C93" s="40">
        <v>1944</v>
      </c>
      <c r="D93" s="40" t="s">
        <v>91</v>
      </c>
      <c r="E93" s="40">
        <v>0</v>
      </c>
      <c r="F93" s="40">
        <v>0</v>
      </c>
      <c r="G93" s="40">
        <v>0</v>
      </c>
      <c r="H93">
        <v>802.13343454444771</v>
      </c>
      <c r="I93">
        <v>0</v>
      </c>
      <c r="J93">
        <v>0</v>
      </c>
    </row>
    <row r="94" spans="1:10" x14ac:dyDescent="0.2">
      <c r="A94" s="40">
        <v>92</v>
      </c>
      <c r="B94" s="40">
        <v>1953</v>
      </c>
      <c r="C94" s="40">
        <v>1953</v>
      </c>
      <c r="D94" s="40" t="s">
        <v>92</v>
      </c>
      <c r="E94" s="40">
        <v>0</v>
      </c>
      <c r="F94" s="40">
        <v>0</v>
      </c>
      <c r="G94" s="40">
        <v>0</v>
      </c>
      <c r="H94">
        <v>515.86853496912397</v>
      </c>
      <c r="I94">
        <v>0</v>
      </c>
      <c r="J94">
        <v>0</v>
      </c>
    </row>
    <row r="95" spans="1:10" x14ac:dyDescent="0.2">
      <c r="A95" s="40">
        <v>93</v>
      </c>
      <c r="B95" s="40">
        <v>1963</v>
      </c>
      <c r="C95" s="40">
        <v>1963</v>
      </c>
      <c r="D95" s="40" t="s">
        <v>93</v>
      </c>
      <c r="E95" s="40">
        <v>0</v>
      </c>
      <c r="F95" s="40">
        <v>0</v>
      </c>
      <c r="G95" s="40">
        <v>22723</v>
      </c>
      <c r="H95">
        <v>67944.892718236501</v>
      </c>
      <c r="I95">
        <v>52502</v>
      </c>
      <c r="J95">
        <v>100303.75000000003</v>
      </c>
    </row>
    <row r="96" spans="1:10" x14ac:dyDescent="0.2">
      <c r="A96" s="40">
        <v>94</v>
      </c>
      <c r="B96" s="40">
        <v>3582</v>
      </c>
      <c r="C96" s="40">
        <v>1968</v>
      </c>
      <c r="D96" s="40" t="s">
        <v>95</v>
      </c>
      <c r="E96" s="40">
        <v>182849</v>
      </c>
      <c r="F96" s="40">
        <v>182849</v>
      </c>
      <c r="G96" s="40">
        <v>203672</v>
      </c>
      <c r="H96">
        <v>225592.41548704423</v>
      </c>
      <c r="I96">
        <v>246005</v>
      </c>
      <c r="J96">
        <v>284703.72600000002</v>
      </c>
    </row>
    <row r="97" spans="1:10" x14ac:dyDescent="0.2">
      <c r="A97" s="40">
        <v>95</v>
      </c>
      <c r="B97" s="40">
        <v>3978</v>
      </c>
      <c r="C97" s="40">
        <v>3978</v>
      </c>
      <c r="D97" s="40" t="s">
        <v>164</v>
      </c>
      <c r="E97" s="40">
        <v>116367</v>
      </c>
      <c r="F97" s="40">
        <v>116367</v>
      </c>
      <c r="G97" s="40">
        <v>175536</v>
      </c>
      <c r="H97">
        <v>198548.65952259817</v>
      </c>
      <c r="I97">
        <v>238971</v>
      </c>
      <c r="J97">
        <v>250790.96400000004</v>
      </c>
    </row>
    <row r="98" spans="1:10" x14ac:dyDescent="0.2">
      <c r="A98" s="40">
        <v>96</v>
      </c>
      <c r="B98" s="40">
        <v>6741</v>
      </c>
      <c r="C98" s="40">
        <v>6741</v>
      </c>
      <c r="D98" s="40" t="s">
        <v>272</v>
      </c>
      <c r="E98" s="40">
        <v>77887</v>
      </c>
      <c r="F98" s="40">
        <v>77887</v>
      </c>
      <c r="G98" s="40">
        <v>122302</v>
      </c>
      <c r="H98">
        <v>136614.88678733361</v>
      </c>
      <c r="I98">
        <v>90589</v>
      </c>
      <c r="J98">
        <v>85929.479999999981</v>
      </c>
    </row>
    <row r="99" spans="1:10" x14ac:dyDescent="0.2">
      <c r="A99" s="40">
        <v>97</v>
      </c>
      <c r="B99" s="40">
        <v>1970</v>
      </c>
      <c r="C99" s="40">
        <v>1970</v>
      </c>
      <c r="D99" s="40" t="s">
        <v>96</v>
      </c>
      <c r="E99" s="40">
        <v>107669</v>
      </c>
      <c r="F99" s="40">
        <v>107669</v>
      </c>
      <c r="G99" s="40">
        <v>163551</v>
      </c>
      <c r="H99">
        <v>152917.72391369019</v>
      </c>
      <c r="I99">
        <v>124970</v>
      </c>
      <c r="J99">
        <v>179224.50000000003</v>
      </c>
    </row>
    <row r="100" spans="1:10" x14ac:dyDescent="0.2">
      <c r="A100" s="40">
        <v>98</v>
      </c>
      <c r="B100" s="40">
        <v>1972</v>
      </c>
      <c r="C100" s="40">
        <v>1972</v>
      </c>
      <c r="D100" s="40" t="s">
        <v>97</v>
      </c>
      <c r="E100" s="40">
        <v>84322</v>
      </c>
      <c r="F100" s="40">
        <v>84322</v>
      </c>
      <c r="G100" s="40">
        <v>96175</v>
      </c>
      <c r="H100">
        <v>126943.72290369899</v>
      </c>
      <c r="I100">
        <v>113056</v>
      </c>
      <c r="J100">
        <v>132477.24</v>
      </c>
    </row>
    <row r="101" spans="1:10" x14ac:dyDescent="0.2">
      <c r="A101" s="40">
        <v>99</v>
      </c>
      <c r="B101" s="40">
        <v>1965</v>
      </c>
      <c r="C101" s="40">
        <v>1965</v>
      </c>
      <c r="D101" s="40" t="s">
        <v>94</v>
      </c>
      <c r="E101" s="40">
        <v>37603</v>
      </c>
      <c r="F101" s="40">
        <v>37603</v>
      </c>
      <c r="G101" s="40">
        <v>146229</v>
      </c>
      <c r="H101">
        <v>140995.76296729795</v>
      </c>
      <c r="I101">
        <v>135257</v>
      </c>
      <c r="J101">
        <v>141763.4</v>
      </c>
    </row>
    <row r="102" spans="1:10" x14ac:dyDescent="0.2">
      <c r="A102" s="40">
        <v>100</v>
      </c>
      <c r="B102" s="40">
        <v>657</v>
      </c>
      <c r="C102" s="40">
        <v>657</v>
      </c>
      <c r="D102" s="40" t="s">
        <v>341</v>
      </c>
      <c r="E102" s="40">
        <v>197338</v>
      </c>
      <c r="F102" s="40">
        <v>197338</v>
      </c>
      <c r="G102" s="40">
        <v>388227</v>
      </c>
      <c r="H102">
        <v>389548.98554807872</v>
      </c>
      <c r="I102">
        <v>434922</v>
      </c>
      <c r="J102">
        <v>399621.17399999994</v>
      </c>
    </row>
    <row r="103" spans="1:10" x14ac:dyDescent="0.2">
      <c r="A103" s="40">
        <v>101</v>
      </c>
      <c r="B103" s="40">
        <v>1989</v>
      </c>
      <c r="C103" s="40">
        <v>1989</v>
      </c>
      <c r="D103" s="40" t="s">
        <v>99</v>
      </c>
      <c r="E103" s="40">
        <v>129369</v>
      </c>
      <c r="F103" s="40">
        <v>129369</v>
      </c>
      <c r="G103" s="40">
        <v>150436</v>
      </c>
      <c r="H103">
        <v>151725.33983689963</v>
      </c>
      <c r="I103">
        <v>174321</v>
      </c>
      <c r="J103">
        <v>202240.34</v>
      </c>
    </row>
    <row r="104" spans="1:10" x14ac:dyDescent="0.2">
      <c r="A104" s="40">
        <v>102</v>
      </c>
      <c r="B104" s="40">
        <v>2007</v>
      </c>
      <c r="C104" s="40">
        <v>2007</v>
      </c>
      <c r="D104" s="40" t="s">
        <v>100</v>
      </c>
      <c r="E104" s="40">
        <v>0</v>
      </c>
      <c r="F104" s="40">
        <v>0</v>
      </c>
      <c r="G104" s="40">
        <v>0</v>
      </c>
      <c r="H104">
        <v>33541.150756724041</v>
      </c>
      <c r="I104">
        <v>46252</v>
      </c>
      <c r="J104">
        <v>122048.09699999998</v>
      </c>
    </row>
    <row r="105" spans="1:10" x14ac:dyDescent="0.2">
      <c r="A105" s="40">
        <v>103</v>
      </c>
      <c r="B105" s="40">
        <v>2088</v>
      </c>
      <c r="C105" s="40">
        <v>2088</v>
      </c>
      <c r="D105" s="40" t="s">
        <v>101</v>
      </c>
      <c r="E105" s="40">
        <v>178666</v>
      </c>
      <c r="F105" s="40">
        <v>178666</v>
      </c>
      <c r="G105" s="40">
        <v>40299</v>
      </c>
      <c r="H105">
        <v>30014.006600947847</v>
      </c>
      <c r="I105">
        <v>24357</v>
      </c>
      <c r="J105">
        <v>61223.5</v>
      </c>
    </row>
    <row r="106" spans="1:10" x14ac:dyDescent="0.2">
      <c r="A106" s="40">
        <v>104</v>
      </c>
      <c r="B106" s="40">
        <v>2097</v>
      </c>
      <c r="C106" s="40">
        <v>2097</v>
      </c>
      <c r="D106" s="40" t="s">
        <v>102</v>
      </c>
      <c r="E106" s="40">
        <v>71926</v>
      </c>
      <c r="F106" s="40">
        <v>71926</v>
      </c>
      <c r="G106" s="40">
        <v>53017</v>
      </c>
      <c r="H106">
        <v>59114.496285723093</v>
      </c>
      <c r="I106">
        <v>92286</v>
      </c>
      <c r="J106">
        <v>60345.339999999989</v>
      </c>
    </row>
    <row r="107" spans="1:10" x14ac:dyDescent="0.2">
      <c r="A107" s="40">
        <v>105</v>
      </c>
      <c r="B107" s="40">
        <v>2113</v>
      </c>
      <c r="C107" s="40">
        <v>2113</v>
      </c>
      <c r="D107" s="40" t="s">
        <v>103</v>
      </c>
      <c r="E107" s="40">
        <v>0</v>
      </c>
      <c r="F107" s="40">
        <v>0</v>
      </c>
      <c r="G107" s="40">
        <v>0</v>
      </c>
      <c r="H107">
        <v>170.79067763576313</v>
      </c>
      <c r="I107">
        <v>20839</v>
      </c>
      <c r="J107">
        <v>0</v>
      </c>
    </row>
    <row r="108" spans="1:10" x14ac:dyDescent="0.2">
      <c r="A108" s="40">
        <v>106</v>
      </c>
      <c r="B108" s="40">
        <v>2124</v>
      </c>
      <c r="C108" s="40">
        <v>2124</v>
      </c>
      <c r="D108" s="40" t="s">
        <v>385</v>
      </c>
      <c r="E108" s="40">
        <v>0</v>
      </c>
      <c r="F108" s="40">
        <v>0</v>
      </c>
      <c r="G108" s="40">
        <v>0</v>
      </c>
      <c r="H108">
        <v>1138.2459019756686</v>
      </c>
      <c r="I108">
        <v>0</v>
      </c>
      <c r="J108">
        <v>0</v>
      </c>
    </row>
    <row r="109" spans="1:10" x14ac:dyDescent="0.2">
      <c r="A109" s="40">
        <v>107</v>
      </c>
      <c r="B109" s="40">
        <v>2151</v>
      </c>
      <c r="C109" s="40">
        <v>2151</v>
      </c>
      <c r="D109" s="40" t="s">
        <v>386</v>
      </c>
      <c r="E109" s="40">
        <v>58442</v>
      </c>
      <c r="F109" s="40">
        <v>58442</v>
      </c>
      <c r="G109" s="40">
        <v>77725</v>
      </c>
      <c r="H109">
        <v>102712.02145661946</v>
      </c>
      <c r="I109">
        <v>103154</v>
      </c>
      <c r="J109">
        <v>140728.924</v>
      </c>
    </row>
    <row r="110" spans="1:10" x14ac:dyDescent="0.2">
      <c r="A110" s="40">
        <v>108</v>
      </c>
      <c r="B110" s="40">
        <v>2169</v>
      </c>
      <c r="C110" s="40">
        <v>2169</v>
      </c>
      <c r="D110" s="40" t="s">
        <v>104</v>
      </c>
      <c r="E110" s="40">
        <v>0</v>
      </c>
      <c r="F110" s="40">
        <v>0</v>
      </c>
      <c r="G110" s="40">
        <v>0</v>
      </c>
      <c r="H110">
        <v>42389.552280430056</v>
      </c>
      <c r="I110">
        <v>41056</v>
      </c>
      <c r="J110">
        <v>0</v>
      </c>
    </row>
    <row r="111" spans="1:10" x14ac:dyDescent="0.2">
      <c r="A111" s="40">
        <v>109</v>
      </c>
      <c r="B111" s="40">
        <v>2295</v>
      </c>
      <c r="C111" s="40">
        <v>2295</v>
      </c>
      <c r="D111" s="40" t="s">
        <v>105</v>
      </c>
      <c r="E111" s="40">
        <v>0</v>
      </c>
      <c r="F111" s="40">
        <v>0</v>
      </c>
      <c r="G111" s="40">
        <v>45527</v>
      </c>
      <c r="H111">
        <v>39970.599605994721</v>
      </c>
      <c r="I111">
        <v>39241</v>
      </c>
      <c r="J111">
        <v>29682.641999999996</v>
      </c>
    </row>
    <row r="112" spans="1:10" x14ac:dyDescent="0.2">
      <c r="A112" s="40">
        <v>110</v>
      </c>
      <c r="B112" s="40">
        <v>2313</v>
      </c>
      <c r="C112" s="40">
        <v>2313</v>
      </c>
      <c r="D112" s="40" t="s">
        <v>106</v>
      </c>
      <c r="E112" s="40">
        <v>0</v>
      </c>
      <c r="F112" s="40">
        <v>0</v>
      </c>
      <c r="G112" s="40">
        <v>0</v>
      </c>
      <c r="H112">
        <v>3280.8844346880587</v>
      </c>
      <c r="I112">
        <v>0</v>
      </c>
      <c r="J112">
        <v>0</v>
      </c>
    </row>
    <row r="113" spans="1:10" x14ac:dyDescent="0.2">
      <c r="A113" s="40">
        <v>111</v>
      </c>
      <c r="B113" s="40">
        <v>2322</v>
      </c>
      <c r="C113" s="40">
        <v>2322</v>
      </c>
      <c r="D113" s="40" t="s">
        <v>107</v>
      </c>
      <c r="E113" s="40">
        <v>0</v>
      </c>
      <c r="F113" s="40">
        <v>0</v>
      </c>
      <c r="G113" s="40">
        <v>0</v>
      </c>
      <c r="H113">
        <v>1886.8559588043418</v>
      </c>
      <c r="I113">
        <v>0</v>
      </c>
      <c r="J113">
        <v>0</v>
      </c>
    </row>
    <row r="114" spans="1:10" x14ac:dyDescent="0.2">
      <c r="A114" s="40">
        <v>112</v>
      </c>
      <c r="B114" s="40">
        <v>2369</v>
      </c>
      <c r="C114" s="40">
        <v>2369</v>
      </c>
      <c r="D114" s="40" t="s">
        <v>108</v>
      </c>
      <c r="E114" s="40">
        <v>0</v>
      </c>
      <c r="F114" s="40">
        <v>0</v>
      </c>
      <c r="G114" s="40">
        <v>9800</v>
      </c>
      <c r="H114">
        <v>25270.363826087858</v>
      </c>
      <c r="I114">
        <v>42275</v>
      </c>
      <c r="J114">
        <v>18446.235000000011</v>
      </c>
    </row>
    <row r="115" spans="1:10" x14ac:dyDescent="0.2">
      <c r="A115" s="40">
        <v>113</v>
      </c>
      <c r="B115" s="40">
        <v>2682</v>
      </c>
      <c r="C115" s="40">
        <v>2682</v>
      </c>
      <c r="D115" s="40" t="s">
        <v>118</v>
      </c>
      <c r="E115" s="40">
        <v>8870</v>
      </c>
      <c r="F115" s="40">
        <v>8870</v>
      </c>
      <c r="G115" s="40">
        <v>17318</v>
      </c>
      <c r="H115">
        <v>113365.85614570296</v>
      </c>
      <c r="I115">
        <v>44064</v>
      </c>
      <c r="J115">
        <v>96777.09600000002</v>
      </c>
    </row>
    <row r="116" spans="1:10" x14ac:dyDescent="0.2">
      <c r="A116" s="40">
        <v>114</v>
      </c>
      <c r="B116" s="40">
        <v>2376</v>
      </c>
      <c r="C116" s="40">
        <v>2376</v>
      </c>
      <c r="D116" s="40" t="s">
        <v>109</v>
      </c>
      <c r="E116" s="40">
        <v>68223</v>
      </c>
      <c r="F116" s="40">
        <v>68223</v>
      </c>
      <c r="G116" s="40">
        <v>149398</v>
      </c>
      <c r="H116">
        <v>120289.27139650822</v>
      </c>
      <c r="I116">
        <v>66888</v>
      </c>
      <c r="J116">
        <v>124258.68000000002</v>
      </c>
    </row>
    <row r="117" spans="1:10" x14ac:dyDescent="0.2">
      <c r="A117" s="40">
        <v>115</v>
      </c>
      <c r="B117" s="40">
        <v>2403</v>
      </c>
      <c r="C117" s="40">
        <v>2403</v>
      </c>
      <c r="D117" s="40" t="s">
        <v>387</v>
      </c>
      <c r="E117" s="40">
        <v>29904</v>
      </c>
      <c r="F117" s="40">
        <v>29904</v>
      </c>
      <c r="G117" s="40">
        <v>91802</v>
      </c>
      <c r="H117">
        <v>119395.31647559648</v>
      </c>
      <c r="I117">
        <v>172400</v>
      </c>
      <c r="J117">
        <v>64913.43</v>
      </c>
    </row>
    <row r="118" spans="1:10" x14ac:dyDescent="0.2">
      <c r="A118" s="40">
        <v>116</v>
      </c>
      <c r="B118" s="40">
        <v>2457</v>
      </c>
      <c r="C118" s="40">
        <v>2457</v>
      </c>
      <c r="D118" s="40" t="s">
        <v>110</v>
      </c>
      <c r="E118" s="40">
        <v>38163</v>
      </c>
      <c r="F118" s="40">
        <v>38163</v>
      </c>
      <c r="G118" s="40">
        <v>89967</v>
      </c>
      <c r="H118">
        <v>106681.26949767148</v>
      </c>
      <c r="I118">
        <v>100674</v>
      </c>
      <c r="J118">
        <v>157254.25000000003</v>
      </c>
    </row>
    <row r="119" spans="1:10" x14ac:dyDescent="0.2">
      <c r="A119" s="40">
        <v>117</v>
      </c>
      <c r="B119" s="40">
        <v>2466</v>
      </c>
      <c r="C119" s="40">
        <v>2466</v>
      </c>
      <c r="D119" s="40" t="s">
        <v>111</v>
      </c>
      <c r="E119" s="40">
        <v>0</v>
      </c>
      <c r="F119" s="40">
        <v>0</v>
      </c>
      <c r="G119" s="40">
        <v>0</v>
      </c>
      <c r="H119">
        <v>1373.766694704881</v>
      </c>
      <c r="I119">
        <v>0</v>
      </c>
      <c r="J119">
        <v>0</v>
      </c>
    </row>
    <row r="120" spans="1:10" x14ac:dyDescent="0.2">
      <c r="A120" s="40">
        <v>118</v>
      </c>
      <c r="B120" s="40">
        <v>2493</v>
      </c>
      <c r="C120" s="40">
        <v>2493</v>
      </c>
      <c r="D120" s="40" t="s">
        <v>112</v>
      </c>
      <c r="E120" s="40">
        <v>43829</v>
      </c>
      <c r="F120" s="40">
        <v>43829</v>
      </c>
      <c r="G120" s="40">
        <v>37299</v>
      </c>
      <c r="H120">
        <v>23075.142777424455</v>
      </c>
      <c r="I120">
        <v>42095</v>
      </c>
      <c r="J120">
        <v>39441.599999999991</v>
      </c>
    </row>
    <row r="121" spans="1:10" x14ac:dyDescent="0.2">
      <c r="A121" s="40">
        <v>119</v>
      </c>
      <c r="B121" s="40">
        <v>2502</v>
      </c>
      <c r="C121" s="40">
        <v>2502</v>
      </c>
      <c r="D121" s="40" t="s">
        <v>113</v>
      </c>
      <c r="E121" s="40">
        <v>16053</v>
      </c>
      <c r="F121" s="40">
        <v>16053</v>
      </c>
      <c r="G121" s="40">
        <v>23746</v>
      </c>
      <c r="H121">
        <v>42480.066619822341</v>
      </c>
      <c r="I121">
        <v>47710</v>
      </c>
      <c r="J121">
        <v>88152.440999999992</v>
      </c>
    </row>
    <row r="122" spans="1:10" x14ac:dyDescent="0.2">
      <c r="A122" s="40">
        <v>120</v>
      </c>
      <c r="B122" s="40">
        <v>2511</v>
      </c>
      <c r="C122" s="40">
        <v>2511</v>
      </c>
      <c r="D122" s="40" t="s">
        <v>114</v>
      </c>
      <c r="E122" s="40">
        <v>0</v>
      </c>
      <c r="F122" s="40">
        <v>0</v>
      </c>
      <c r="G122" s="40">
        <v>0</v>
      </c>
      <c r="H122">
        <v>1799.8020228545643</v>
      </c>
      <c r="I122">
        <v>98970</v>
      </c>
      <c r="J122">
        <v>70158.429000000047</v>
      </c>
    </row>
    <row r="123" spans="1:10" x14ac:dyDescent="0.2">
      <c r="A123" s="40">
        <v>121</v>
      </c>
      <c r="B123" s="40">
        <v>2520</v>
      </c>
      <c r="C123" s="40">
        <v>2520</v>
      </c>
      <c r="D123" s="40" t="s">
        <v>115</v>
      </c>
      <c r="E123" s="40">
        <v>0</v>
      </c>
      <c r="F123" s="40">
        <v>0</v>
      </c>
      <c r="G123" s="40">
        <v>0</v>
      </c>
      <c r="H123">
        <v>246.54822230884443</v>
      </c>
      <c r="I123">
        <v>12663</v>
      </c>
      <c r="J123">
        <v>24890.680000000008</v>
      </c>
    </row>
    <row r="124" spans="1:10" x14ac:dyDescent="0.2">
      <c r="A124" s="40">
        <v>122</v>
      </c>
      <c r="B124" s="40">
        <v>2556</v>
      </c>
      <c r="C124" s="40">
        <v>2556</v>
      </c>
      <c r="D124" s="40" t="s">
        <v>116</v>
      </c>
      <c r="E124" s="40">
        <v>4370</v>
      </c>
      <c r="F124" s="40">
        <v>4370</v>
      </c>
      <c r="G124" s="40">
        <v>62147</v>
      </c>
      <c r="H124">
        <v>55175.997894261753</v>
      </c>
      <c r="I124">
        <v>39925</v>
      </c>
      <c r="J124">
        <v>8544.9599999999937</v>
      </c>
    </row>
    <row r="125" spans="1:10" x14ac:dyDescent="0.2">
      <c r="A125" s="40">
        <v>123</v>
      </c>
      <c r="B125" s="40">
        <v>3195</v>
      </c>
      <c r="C125" s="40">
        <v>3195</v>
      </c>
      <c r="D125" s="40" t="s">
        <v>142</v>
      </c>
      <c r="E125" s="40">
        <v>178051</v>
      </c>
      <c r="F125" s="40">
        <v>178051</v>
      </c>
      <c r="G125" s="40">
        <v>248675</v>
      </c>
      <c r="H125">
        <v>262320.32079375489</v>
      </c>
      <c r="I125">
        <v>240808</v>
      </c>
      <c r="J125">
        <v>293645.50799999991</v>
      </c>
    </row>
    <row r="126" spans="1:10" x14ac:dyDescent="0.2">
      <c r="A126" s="40">
        <v>124</v>
      </c>
      <c r="B126" s="40">
        <v>2709</v>
      </c>
      <c r="C126" s="40">
        <v>2709</v>
      </c>
      <c r="D126" s="40" t="s">
        <v>119</v>
      </c>
      <c r="E126" s="40">
        <v>0</v>
      </c>
      <c r="F126" s="40">
        <v>0</v>
      </c>
      <c r="G126" s="40">
        <v>0</v>
      </c>
      <c r="H126">
        <v>1445.6691217200423</v>
      </c>
      <c r="I126">
        <v>0</v>
      </c>
      <c r="J126">
        <v>7053.341000000014</v>
      </c>
    </row>
    <row r="127" spans="1:10" x14ac:dyDescent="0.2">
      <c r="A127" s="40">
        <v>125</v>
      </c>
      <c r="B127" s="40">
        <v>2718</v>
      </c>
      <c r="C127" s="40">
        <v>2718</v>
      </c>
      <c r="D127" s="40" t="s">
        <v>120</v>
      </c>
      <c r="E127" s="40">
        <v>119372</v>
      </c>
      <c r="F127" s="40">
        <v>119372</v>
      </c>
      <c r="G127" s="40">
        <v>162831</v>
      </c>
      <c r="H127">
        <v>244106.19325154379</v>
      </c>
      <c r="I127">
        <v>187548</v>
      </c>
      <c r="J127">
        <v>174748.16800000001</v>
      </c>
    </row>
    <row r="128" spans="1:10" x14ac:dyDescent="0.2">
      <c r="A128" s="40">
        <v>126</v>
      </c>
      <c r="B128" s="40">
        <v>2727</v>
      </c>
      <c r="C128" s="40">
        <v>2727</v>
      </c>
      <c r="D128" s="40" t="s">
        <v>121</v>
      </c>
      <c r="E128" s="40">
        <v>0</v>
      </c>
      <c r="F128" s="40">
        <v>0</v>
      </c>
      <c r="G128" s="40">
        <v>0</v>
      </c>
      <c r="H128">
        <v>585.52961450875023</v>
      </c>
      <c r="I128">
        <v>24367</v>
      </c>
      <c r="J128">
        <v>0</v>
      </c>
    </row>
    <row r="129" spans="1:10" x14ac:dyDescent="0.2">
      <c r="A129" s="40">
        <v>127</v>
      </c>
      <c r="B129" s="40">
        <v>2754</v>
      </c>
      <c r="C129" s="40">
        <v>2754</v>
      </c>
      <c r="D129" s="40" t="s">
        <v>122</v>
      </c>
      <c r="E129" s="40">
        <v>63673</v>
      </c>
      <c r="F129" s="40">
        <v>63673</v>
      </c>
      <c r="G129" s="40">
        <v>88814</v>
      </c>
      <c r="H129">
        <v>86672.195535974417</v>
      </c>
      <c r="I129">
        <v>78348</v>
      </c>
      <c r="J129">
        <v>95441.622000000018</v>
      </c>
    </row>
    <row r="130" spans="1:10" x14ac:dyDescent="0.2">
      <c r="A130" s="40">
        <v>128</v>
      </c>
      <c r="B130" s="40">
        <v>2766</v>
      </c>
      <c r="C130" s="40">
        <v>2766</v>
      </c>
      <c r="D130" s="40" t="s">
        <v>325</v>
      </c>
      <c r="E130" s="40">
        <v>68363</v>
      </c>
      <c r="F130" s="40">
        <v>68363</v>
      </c>
      <c r="G130" s="40">
        <v>13756</v>
      </c>
      <c r="H130">
        <v>315.4024167572781</v>
      </c>
      <c r="I130">
        <v>21086</v>
      </c>
      <c r="J130">
        <v>23700.420000000006</v>
      </c>
    </row>
    <row r="131" spans="1:10" x14ac:dyDescent="0.2">
      <c r="A131" s="40">
        <v>129</v>
      </c>
      <c r="B131" s="40">
        <v>2772</v>
      </c>
      <c r="C131" s="40">
        <v>2772</v>
      </c>
      <c r="D131" s="40" t="s">
        <v>124</v>
      </c>
      <c r="E131" s="40">
        <v>0</v>
      </c>
      <c r="F131" s="40">
        <v>0</v>
      </c>
      <c r="G131" s="40">
        <v>0</v>
      </c>
      <c r="H131">
        <v>203.5143507785734</v>
      </c>
      <c r="I131">
        <v>20845</v>
      </c>
      <c r="J131">
        <v>4886.2800000000016</v>
      </c>
    </row>
    <row r="132" spans="1:10" x14ac:dyDescent="0.2">
      <c r="A132" s="40">
        <v>130</v>
      </c>
      <c r="B132" s="40">
        <v>2781</v>
      </c>
      <c r="C132" s="40">
        <v>2781</v>
      </c>
      <c r="D132" s="40" t="s">
        <v>125</v>
      </c>
      <c r="E132" s="40">
        <v>0</v>
      </c>
      <c r="F132" s="40">
        <v>0</v>
      </c>
      <c r="G132" s="40">
        <v>0</v>
      </c>
      <c r="H132">
        <v>1067.6882834458286</v>
      </c>
      <c r="I132">
        <v>33684</v>
      </c>
      <c r="J132">
        <v>55941.572000000015</v>
      </c>
    </row>
    <row r="133" spans="1:10" x14ac:dyDescent="0.2">
      <c r="A133" s="40">
        <v>131</v>
      </c>
      <c r="B133" s="40">
        <v>2826</v>
      </c>
      <c r="C133" s="40">
        <v>2826</v>
      </c>
      <c r="D133" s="40" t="s">
        <v>126</v>
      </c>
      <c r="E133" s="40">
        <v>0</v>
      </c>
      <c r="F133" s="40">
        <v>0</v>
      </c>
      <c r="G133" s="40">
        <v>0</v>
      </c>
      <c r="H133">
        <v>1272.2784810126586</v>
      </c>
      <c r="I133">
        <v>17930</v>
      </c>
      <c r="J133">
        <v>17216.520000000037</v>
      </c>
    </row>
    <row r="134" spans="1:10" x14ac:dyDescent="0.2">
      <c r="A134" s="40">
        <v>132</v>
      </c>
      <c r="B134" s="40">
        <v>2846</v>
      </c>
      <c r="C134" s="40">
        <v>2846</v>
      </c>
      <c r="D134" s="40" t="s">
        <v>127</v>
      </c>
      <c r="E134" s="40">
        <v>34068</v>
      </c>
      <c r="F134" s="40">
        <v>34068</v>
      </c>
      <c r="G134" s="40">
        <v>35263</v>
      </c>
      <c r="H134">
        <v>45709.167234679866</v>
      </c>
      <c r="I134">
        <v>10690</v>
      </c>
      <c r="J134">
        <v>0</v>
      </c>
    </row>
    <row r="135" spans="1:10" x14ac:dyDescent="0.2">
      <c r="A135" s="40">
        <v>133</v>
      </c>
      <c r="B135" s="40">
        <v>2862</v>
      </c>
      <c r="C135" s="40">
        <v>2862</v>
      </c>
      <c r="D135" s="40" t="s">
        <v>128</v>
      </c>
      <c r="E135" s="40">
        <v>0</v>
      </c>
      <c r="F135" s="40">
        <v>0</v>
      </c>
      <c r="G135" s="40">
        <v>0</v>
      </c>
      <c r="H135">
        <v>560.60583058080147</v>
      </c>
      <c r="I135">
        <v>0</v>
      </c>
      <c r="J135">
        <v>0</v>
      </c>
    </row>
    <row r="136" spans="1:10" x14ac:dyDescent="0.2">
      <c r="A136" s="40">
        <v>134</v>
      </c>
      <c r="B136" s="40">
        <v>2977</v>
      </c>
      <c r="C136" s="40">
        <v>2977</v>
      </c>
      <c r="D136" s="40" t="s">
        <v>129</v>
      </c>
      <c r="E136" s="40">
        <v>18296</v>
      </c>
      <c r="F136" s="40">
        <v>18296</v>
      </c>
      <c r="G136" s="40">
        <v>88236</v>
      </c>
      <c r="H136">
        <v>61768.773334017205</v>
      </c>
      <c r="I136">
        <v>45872</v>
      </c>
      <c r="J136">
        <v>77989.164000000019</v>
      </c>
    </row>
    <row r="137" spans="1:10" x14ac:dyDescent="0.2">
      <c r="A137" s="40">
        <v>135</v>
      </c>
      <c r="B137" s="40">
        <v>2988</v>
      </c>
      <c r="C137" s="40">
        <v>2988</v>
      </c>
      <c r="D137" s="40" t="s">
        <v>130</v>
      </c>
      <c r="E137" s="40">
        <v>54937</v>
      </c>
      <c r="F137" s="40">
        <v>54937</v>
      </c>
      <c r="G137" s="40">
        <v>116069</v>
      </c>
      <c r="H137">
        <v>171909.1314678005</v>
      </c>
      <c r="I137">
        <v>144540</v>
      </c>
      <c r="J137">
        <v>123164.40000000002</v>
      </c>
    </row>
    <row r="138" spans="1:10" x14ac:dyDescent="0.2">
      <c r="A138" s="40">
        <v>136</v>
      </c>
      <c r="B138" s="40">
        <v>3029</v>
      </c>
      <c r="C138" s="40">
        <v>3029</v>
      </c>
      <c r="D138" s="40" t="s">
        <v>131</v>
      </c>
      <c r="E138" s="40">
        <v>156829</v>
      </c>
      <c r="F138" s="40">
        <v>156829</v>
      </c>
      <c r="G138" s="40">
        <v>331582</v>
      </c>
      <c r="H138">
        <v>287620.3813107523</v>
      </c>
      <c r="I138">
        <v>374640</v>
      </c>
      <c r="J138">
        <v>193691.40000000005</v>
      </c>
    </row>
    <row r="139" spans="1:10" x14ac:dyDescent="0.2">
      <c r="A139" s="40">
        <v>137</v>
      </c>
      <c r="B139" s="40">
        <v>3033</v>
      </c>
      <c r="C139" s="40">
        <v>3033</v>
      </c>
      <c r="D139" s="40" t="s">
        <v>132</v>
      </c>
      <c r="E139" s="40">
        <v>52662</v>
      </c>
      <c r="F139" s="40">
        <v>52662</v>
      </c>
      <c r="G139" s="40">
        <v>41690</v>
      </c>
      <c r="H139">
        <v>64486.362693309806</v>
      </c>
      <c r="I139">
        <v>88401</v>
      </c>
      <c r="J139">
        <v>118260.064</v>
      </c>
    </row>
    <row r="140" spans="1:10" x14ac:dyDescent="0.2">
      <c r="A140" s="40">
        <v>138</v>
      </c>
      <c r="B140" s="40">
        <v>3042</v>
      </c>
      <c r="C140" s="40">
        <v>3042</v>
      </c>
      <c r="D140" s="40" t="s">
        <v>133</v>
      </c>
      <c r="E140" s="40">
        <v>0</v>
      </c>
      <c r="F140" s="40">
        <v>0</v>
      </c>
      <c r="G140" s="40">
        <v>0</v>
      </c>
      <c r="H140">
        <v>618.97051884373161</v>
      </c>
      <c r="I140">
        <v>0</v>
      </c>
      <c r="J140">
        <v>0</v>
      </c>
    </row>
    <row r="141" spans="1:10" x14ac:dyDescent="0.2">
      <c r="A141" s="40">
        <v>139</v>
      </c>
      <c r="B141" s="40">
        <v>3060</v>
      </c>
      <c r="C141" s="40">
        <v>3060</v>
      </c>
      <c r="D141" s="40" t="s">
        <v>134</v>
      </c>
      <c r="E141" s="40">
        <v>0</v>
      </c>
      <c r="F141" s="40">
        <v>0</v>
      </c>
      <c r="G141" s="40">
        <v>0</v>
      </c>
      <c r="H141">
        <v>1086.8742178364075</v>
      </c>
      <c r="I141">
        <v>0</v>
      </c>
      <c r="J141">
        <v>0</v>
      </c>
    </row>
    <row r="142" spans="1:10" x14ac:dyDescent="0.2">
      <c r="A142" s="40">
        <v>140</v>
      </c>
      <c r="B142" s="40">
        <v>3168</v>
      </c>
      <c r="C142" s="40">
        <v>3168</v>
      </c>
      <c r="D142" s="40" t="s">
        <v>141</v>
      </c>
      <c r="E142" s="40">
        <v>193492</v>
      </c>
      <c r="F142" s="40">
        <v>193492</v>
      </c>
      <c r="G142" s="40">
        <v>156884</v>
      </c>
      <c r="H142">
        <v>182030.32543811417</v>
      </c>
      <c r="I142">
        <v>196543</v>
      </c>
      <c r="J142">
        <v>295089.87</v>
      </c>
    </row>
    <row r="143" spans="1:10" x14ac:dyDescent="0.2">
      <c r="A143" s="40">
        <v>141</v>
      </c>
      <c r="B143" s="40">
        <v>3105</v>
      </c>
      <c r="C143" s="40">
        <v>3105</v>
      </c>
      <c r="D143" s="40" t="s">
        <v>135</v>
      </c>
      <c r="E143" s="40">
        <v>0</v>
      </c>
      <c r="F143" s="40">
        <v>0</v>
      </c>
      <c r="G143" s="40">
        <v>0</v>
      </c>
      <c r="H143">
        <v>1285.2782963707614</v>
      </c>
      <c r="I143">
        <v>0</v>
      </c>
      <c r="J143">
        <v>0</v>
      </c>
    </row>
    <row r="144" spans="1:10" x14ac:dyDescent="0.2">
      <c r="A144" s="40">
        <v>142</v>
      </c>
      <c r="B144" s="40">
        <v>3114</v>
      </c>
      <c r="C144" s="40">
        <v>3114</v>
      </c>
      <c r="D144" s="40" t="s">
        <v>136</v>
      </c>
      <c r="E144" s="40">
        <v>0</v>
      </c>
      <c r="F144" s="40">
        <v>0</v>
      </c>
      <c r="G144" s="40">
        <v>0</v>
      </c>
      <c r="H144">
        <v>3134.8382331822017</v>
      </c>
      <c r="I144">
        <v>0</v>
      </c>
      <c r="J144">
        <v>0</v>
      </c>
    </row>
    <row r="145" spans="1:10" x14ac:dyDescent="0.2">
      <c r="A145" s="40">
        <v>143</v>
      </c>
      <c r="B145" s="40">
        <v>3119</v>
      </c>
      <c r="C145" s="40">
        <v>3119</v>
      </c>
      <c r="D145" s="40" t="s">
        <v>137</v>
      </c>
      <c r="E145" s="40">
        <v>110831</v>
      </c>
      <c r="F145" s="40">
        <v>110831</v>
      </c>
      <c r="G145" s="40">
        <v>254123</v>
      </c>
      <c r="H145">
        <v>264655.4007627762</v>
      </c>
      <c r="I145">
        <v>240668</v>
      </c>
      <c r="J145">
        <v>303489.891</v>
      </c>
    </row>
    <row r="146" spans="1:10" x14ac:dyDescent="0.2">
      <c r="A146" s="40">
        <v>144</v>
      </c>
      <c r="B146" s="40">
        <v>3141</v>
      </c>
      <c r="C146" s="40">
        <v>3141</v>
      </c>
      <c r="D146" s="40" t="s">
        <v>138</v>
      </c>
      <c r="E146" s="40">
        <v>0</v>
      </c>
      <c r="F146" s="40">
        <v>0</v>
      </c>
      <c r="G146" s="40">
        <v>0</v>
      </c>
      <c r="H146">
        <v>12802.487126356609</v>
      </c>
      <c r="I146">
        <v>0</v>
      </c>
      <c r="J146">
        <v>0</v>
      </c>
    </row>
    <row r="147" spans="1:10" x14ac:dyDescent="0.2">
      <c r="A147" s="40">
        <v>145</v>
      </c>
      <c r="B147" s="40">
        <v>3150</v>
      </c>
      <c r="C147" s="40">
        <v>3150</v>
      </c>
      <c r="D147" s="40" t="s">
        <v>139</v>
      </c>
      <c r="E147" s="40">
        <v>0</v>
      </c>
      <c r="F147" s="40">
        <v>0</v>
      </c>
      <c r="G147" s="40">
        <v>0</v>
      </c>
      <c r="H147">
        <v>943.78659499825653</v>
      </c>
      <c r="I147">
        <v>0</v>
      </c>
      <c r="J147">
        <v>0</v>
      </c>
    </row>
    <row r="148" spans="1:10" x14ac:dyDescent="0.2">
      <c r="A148" s="40">
        <v>146</v>
      </c>
      <c r="B148" s="40">
        <v>3154</v>
      </c>
      <c r="C148" s="40">
        <v>3154</v>
      </c>
      <c r="D148" s="40" t="s">
        <v>140</v>
      </c>
      <c r="E148" s="40">
        <v>0</v>
      </c>
      <c r="F148" s="40">
        <v>0</v>
      </c>
      <c r="G148" s="40">
        <v>0</v>
      </c>
      <c r="H148">
        <v>493.18609851671027</v>
      </c>
      <c r="I148">
        <v>6342</v>
      </c>
      <c r="J148">
        <v>0</v>
      </c>
    </row>
    <row r="149" spans="1:10" x14ac:dyDescent="0.2">
      <c r="A149" s="40">
        <v>147</v>
      </c>
      <c r="B149" s="40">
        <v>3186</v>
      </c>
      <c r="C149" s="40">
        <v>3186</v>
      </c>
      <c r="D149" s="40" t="s">
        <v>326</v>
      </c>
      <c r="E149" s="40">
        <v>0</v>
      </c>
      <c r="F149" s="40">
        <v>0</v>
      </c>
      <c r="G149" s="40">
        <v>8335</v>
      </c>
      <c r="H149">
        <v>387.39449767146067</v>
      </c>
      <c r="I149">
        <v>13260</v>
      </c>
      <c r="J149">
        <v>0</v>
      </c>
    </row>
    <row r="150" spans="1:10" x14ac:dyDescent="0.2">
      <c r="A150" s="40">
        <v>148</v>
      </c>
      <c r="B150" s="40">
        <v>3204</v>
      </c>
      <c r="C150" s="40">
        <v>3204</v>
      </c>
      <c r="D150" s="40" t="s">
        <v>143</v>
      </c>
      <c r="E150" s="40">
        <v>0</v>
      </c>
      <c r="F150" s="40">
        <v>0</v>
      </c>
      <c r="G150" s="40">
        <v>0</v>
      </c>
      <c r="H150">
        <v>824.09863980469027</v>
      </c>
      <c r="I150">
        <v>0</v>
      </c>
      <c r="J150">
        <v>45468.505000000026</v>
      </c>
    </row>
    <row r="151" spans="1:10" x14ac:dyDescent="0.2">
      <c r="A151" s="40">
        <v>149</v>
      </c>
      <c r="B151" s="40">
        <v>3231</v>
      </c>
      <c r="C151" s="40">
        <v>3231</v>
      </c>
      <c r="D151" s="40" t="s">
        <v>144</v>
      </c>
      <c r="E151" s="40">
        <v>0</v>
      </c>
      <c r="F151" s="40">
        <v>0</v>
      </c>
      <c r="G151" s="40">
        <v>0</v>
      </c>
      <c r="H151">
        <v>370141.29357733438</v>
      </c>
      <c r="I151">
        <v>515732</v>
      </c>
      <c r="J151">
        <v>148559.08200000026</v>
      </c>
    </row>
    <row r="152" spans="1:10" x14ac:dyDescent="0.2">
      <c r="A152" s="40">
        <v>150</v>
      </c>
      <c r="B152" s="40">
        <v>3312</v>
      </c>
      <c r="C152" s="40">
        <v>3312</v>
      </c>
      <c r="D152" s="40" t="s">
        <v>145</v>
      </c>
      <c r="E152" s="40">
        <v>0</v>
      </c>
      <c r="F152" s="40">
        <v>0</v>
      </c>
      <c r="G152" s="40">
        <v>0</v>
      </c>
      <c r="H152">
        <v>1680.4726832570836</v>
      </c>
      <c r="I152">
        <v>0</v>
      </c>
      <c r="J152">
        <v>0</v>
      </c>
    </row>
    <row r="153" spans="1:10" x14ac:dyDescent="0.2">
      <c r="A153" s="40">
        <v>151</v>
      </c>
      <c r="B153" s="40">
        <v>3330</v>
      </c>
      <c r="C153" s="40">
        <v>3330</v>
      </c>
      <c r="D153" s="40" t="s">
        <v>146</v>
      </c>
      <c r="E153" s="40">
        <v>1380</v>
      </c>
      <c r="F153" s="40">
        <v>1380</v>
      </c>
      <c r="G153" s="40">
        <v>24663</v>
      </c>
      <c r="H153">
        <v>80803.48886814517</v>
      </c>
      <c r="I153">
        <v>43689</v>
      </c>
      <c r="J153">
        <v>5757.0720000000019</v>
      </c>
    </row>
    <row r="154" spans="1:10" x14ac:dyDescent="0.2">
      <c r="A154" s="40">
        <v>152</v>
      </c>
      <c r="B154" s="40">
        <v>3348</v>
      </c>
      <c r="C154" s="40">
        <v>3348</v>
      </c>
      <c r="D154" s="40" t="s">
        <v>147</v>
      </c>
      <c r="E154" s="40">
        <v>0</v>
      </c>
      <c r="F154" s="40">
        <v>0</v>
      </c>
      <c r="G154" s="40">
        <v>0</v>
      </c>
      <c r="H154">
        <v>394.74611739121531</v>
      </c>
      <c r="I154">
        <v>0</v>
      </c>
      <c r="J154">
        <v>0</v>
      </c>
    </row>
    <row r="155" spans="1:10" x14ac:dyDescent="0.2">
      <c r="A155" s="40">
        <v>153</v>
      </c>
      <c r="B155" s="40">
        <v>3375</v>
      </c>
      <c r="C155" s="40">
        <v>3375</v>
      </c>
      <c r="D155" s="40" t="s">
        <v>148</v>
      </c>
      <c r="E155" s="40">
        <v>0</v>
      </c>
      <c r="F155" s="40">
        <v>0</v>
      </c>
      <c r="G155" s="40">
        <v>0</v>
      </c>
      <c r="H155">
        <v>1575.8465830991122</v>
      </c>
      <c r="I155">
        <v>0</v>
      </c>
      <c r="J155">
        <v>0</v>
      </c>
    </row>
    <row r="156" spans="1:10" x14ac:dyDescent="0.2">
      <c r="A156" s="40">
        <v>154</v>
      </c>
      <c r="B156" s="40">
        <v>3420</v>
      </c>
      <c r="C156" s="40">
        <v>3420</v>
      </c>
      <c r="D156" s="40" t="s">
        <v>149</v>
      </c>
      <c r="E156" s="40">
        <v>115105</v>
      </c>
      <c r="F156" s="40">
        <v>115105</v>
      </c>
      <c r="G156" s="40">
        <v>199587</v>
      </c>
      <c r="H156">
        <v>137293.22327647047</v>
      </c>
      <c r="I156">
        <v>171253</v>
      </c>
      <c r="J156">
        <v>213985.85700000002</v>
      </c>
    </row>
    <row r="157" spans="1:10" x14ac:dyDescent="0.2">
      <c r="A157" s="40">
        <v>155</v>
      </c>
      <c r="B157" s="40">
        <v>3465</v>
      </c>
      <c r="C157" s="40">
        <v>3465</v>
      </c>
      <c r="D157" s="40" t="s">
        <v>150</v>
      </c>
      <c r="E157" s="40">
        <v>10183</v>
      </c>
      <c r="F157" s="40">
        <v>10183</v>
      </c>
      <c r="G157" s="40">
        <v>25669</v>
      </c>
      <c r="H157">
        <v>48214.942550725245</v>
      </c>
      <c r="I157">
        <v>50095</v>
      </c>
      <c r="J157">
        <v>172605.05599999998</v>
      </c>
    </row>
    <row r="158" spans="1:10" x14ac:dyDescent="0.2">
      <c r="A158" s="40">
        <v>156</v>
      </c>
      <c r="B158" s="40">
        <v>3537</v>
      </c>
      <c r="C158" s="40">
        <v>3537</v>
      </c>
      <c r="D158" s="40" t="s">
        <v>151</v>
      </c>
      <c r="E158" s="40">
        <v>0</v>
      </c>
      <c r="F158" s="40">
        <v>0</v>
      </c>
      <c r="G158" s="40">
        <v>9445</v>
      </c>
      <c r="H158">
        <v>228.61744250456485</v>
      </c>
      <c r="I158">
        <v>2904</v>
      </c>
      <c r="J158">
        <v>26403.360000000011</v>
      </c>
    </row>
    <row r="159" spans="1:10" x14ac:dyDescent="0.2">
      <c r="A159" s="40">
        <v>157</v>
      </c>
      <c r="B159" s="40">
        <v>3555</v>
      </c>
      <c r="C159" s="40">
        <v>3555</v>
      </c>
      <c r="D159" s="40" t="s">
        <v>152</v>
      </c>
      <c r="E159" s="40">
        <v>90278</v>
      </c>
      <c r="F159" s="40">
        <v>90278</v>
      </c>
      <c r="G159" s="40">
        <v>157940</v>
      </c>
      <c r="H159">
        <v>177639.59544067871</v>
      </c>
      <c r="I159">
        <v>212235</v>
      </c>
      <c r="J159">
        <v>255390.94800000003</v>
      </c>
    </row>
    <row r="160" spans="1:10" x14ac:dyDescent="0.2">
      <c r="A160" s="40">
        <v>158</v>
      </c>
      <c r="B160" s="40">
        <v>3600</v>
      </c>
      <c r="C160" s="40">
        <v>3600</v>
      </c>
      <c r="D160" s="40" t="s">
        <v>153</v>
      </c>
      <c r="E160" s="40">
        <v>0</v>
      </c>
      <c r="F160" s="40">
        <v>0</v>
      </c>
      <c r="G160" s="40">
        <v>0</v>
      </c>
      <c r="H160">
        <v>2021.0678456393748</v>
      </c>
      <c r="I160">
        <v>0</v>
      </c>
      <c r="J160">
        <v>0</v>
      </c>
    </row>
    <row r="161" spans="1:10" x14ac:dyDescent="0.2">
      <c r="A161" s="40">
        <v>159</v>
      </c>
      <c r="B161" s="40">
        <v>3609</v>
      </c>
      <c r="C161" s="40">
        <v>3609</v>
      </c>
      <c r="D161" s="40" t="s">
        <v>154</v>
      </c>
      <c r="E161" s="40">
        <v>0</v>
      </c>
      <c r="F161" s="40">
        <v>0</v>
      </c>
      <c r="G161" s="40">
        <v>0</v>
      </c>
      <c r="H161">
        <v>401.38050591879875</v>
      </c>
      <c r="I161">
        <v>0</v>
      </c>
      <c r="J161">
        <v>0</v>
      </c>
    </row>
    <row r="162" spans="1:10" x14ac:dyDescent="0.2">
      <c r="A162" s="40">
        <v>160</v>
      </c>
      <c r="B162" s="40">
        <v>3645</v>
      </c>
      <c r="C162" s="40">
        <v>3645</v>
      </c>
      <c r="D162" s="40" t="s">
        <v>155</v>
      </c>
      <c r="E162" s="40">
        <v>0</v>
      </c>
      <c r="F162" s="40">
        <v>0</v>
      </c>
      <c r="G162" s="40">
        <v>123166</v>
      </c>
      <c r="H162">
        <v>151335.83934431616</v>
      </c>
      <c r="I162">
        <v>170068</v>
      </c>
      <c r="J162">
        <v>273453.90800000005</v>
      </c>
    </row>
    <row r="163" spans="1:10" x14ac:dyDescent="0.2">
      <c r="A163" s="40">
        <v>161</v>
      </c>
      <c r="B163" s="40">
        <v>3715</v>
      </c>
      <c r="C163" s="40">
        <v>3715</v>
      </c>
      <c r="D163" s="40" t="s">
        <v>157</v>
      </c>
      <c r="E163" s="40">
        <v>0</v>
      </c>
      <c r="F163" s="40">
        <v>0</v>
      </c>
      <c r="G163" s="40">
        <v>0</v>
      </c>
      <c r="H163">
        <v>6774.8761873499807</v>
      </c>
      <c r="I163">
        <v>0</v>
      </c>
      <c r="J163">
        <v>0</v>
      </c>
    </row>
    <row r="164" spans="1:10" x14ac:dyDescent="0.2">
      <c r="A164" s="40">
        <v>162</v>
      </c>
      <c r="B164" s="40">
        <v>3744</v>
      </c>
      <c r="C164" s="40">
        <v>3744</v>
      </c>
      <c r="D164" s="40" t="s">
        <v>158</v>
      </c>
      <c r="E164" s="40">
        <v>0</v>
      </c>
      <c r="F164" s="40">
        <v>0</v>
      </c>
      <c r="G164" s="40">
        <v>0</v>
      </c>
      <c r="H164">
        <v>570.91602896826225</v>
      </c>
      <c r="I164">
        <v>0</v>
      </c>
      <c r="J164">
        <v>0</v>
      </c>
    </row>
    <row r="165" spans="1:10" x14ac:dyDescent="0.2">
      <c r="A165" s="40">
        <v>163</v>
      </c>
      <c r="B165" s="40">
        <v>3798</v>
      </c>
      <c r="C165" s="40">
        <v>3798</v>
      </c>
      <c r="D165" s="40" t="s">
        <v>159</v>
      </c>
      <c r="E165" s="40">
        <v>5848</v>
      </c>
      <c r="F165" s="40">
        <v>5848</v>
      </c>
      <c r="G165" s="40">
        <v>31568</v>
      </c>
      <c r="H165">
        <v>37505.779183369916</v>
      </c>
      <c r="I165">
        <v>0</v>
      </c>
      <c r="J165">
        <v>0</v>
      </c>
    </row>
    <row r="166" spans="1:10" x14ac:dyDescent="0.2">
      <c r="A166" s="40">
        <v>164</v>
      </c>
      <c r="B166" s="40">
        <v>3816</v>
      </c>
      <c r="C166" s="40">
        <v>3816</v>
      </c>
      <c r="D166" s="40" t="s">
        <v>160</v>
      </c>
      <c r="E166" s="40">
        <v>0</v>
      </c>
      <c r="F166" s="40">
        <v>0</v>
      </c>
      <c r="G166" s="40">
        <v>0</v>
      </c>
      <c r="H166">
        <v>326.07123074082443</v>
      </c>
      <c r="I166">
        <v>0</v>
      </c>
      <c r="J166">
        <v>1430.7390000000016</v>
      </c>
    </row>
    <row r="167" spans="1:10" x14ac:dyDescent="0.2">
      <c r="A167" s="40">
        <v>165</v>
      </c>
      <c r="B167" s="40">
        <v>3841</v>
      </c>
      <c r="C167" s="40">
        <v>3841</v>
      </c>
      <c r="D167" s="40" t="s">
        <v>161</v>
      </c>
      <c r="E167" s="40">
        <v>127744</v>
      </c>
      <c r="F167" s="40">
        <v>127744</v>
      </c>
      <c r="G167" s="40">
        <v>181094</v>
      </c>
      <c r="H167">
        <v>194098.5017993353</v>
      </c>
      <c r="I167">
        <v>245170</v>
      </c>
      <c r="J167">
        <v>209370.98000000004</v>
      </c>
    </row>
    <row r="168" spans="1:10" x14ac:dyDescent="0.2">
      <c r="A168" s="40">
        <v>167</v>
      </c>
      <c r="B168" s="40">
        <v>3906</v>
      </c>
      <c r="C168" s="40">
        <v>3906</v>
      </c>
      <c r="D168" s="40" t="s">
        <v>162</v>
      </c>
      <c r="E168" s="40">
        <v>0</v>
      </c>
      <c r="F168" s="40">
        <v>0</v>
      </c>
      <c r="G168" s="40">
        <v>19685</v>
      </c>
      <c r="H168">
        <v>57756.331514166144</v>
      </c>
      <c r="I168">
        <v>56603</v>
      </c>
      <c r="J168">
        <v>84199.404000000039</v>
      </c>
    </row>
    <row r="169" spans="1:10" x14ac:dyDescent="0.2">
      <c r="A169" s="40">
        <v>168</v>
      </c>
      <c r="B169" s="40">
        <v>4419</v>
      </c>
      <c r="C169" s="40">
        <v>4419</v>
      </c>
      <c r="D169" s="40" t="s">
        <v>327</v>
      </c>
      <c r="E169" s="40">
        <v>44742</v>
      </c>
      <c r="F169" s="40">
        <v>44742</v>
      </c>
      <c r="G169" s="40">
        <v>87046</v>
      </c>
      <c r="H169">
        <v>194049.5727543442</v>
      </c>
      <c r="I169">
        <v>240052</v>
      </c>
      <c r="J169">
        <v>217108.69800000003</v>
      </c>
    </row>
    <row r="170" spans="1:10" x14ac:dyDescent="0.2">
      <c r="A170" s="40">
        <v>169</v>
      </c>
      <c r="B170" s="40">
        <v>3942</v>
      </c>
      <c r="C170" s="40">
        <v>3942</v>
      </c>
      <c r="D170" s="40" t="s">
        <v>163</v>
      </c>
      <c r="E170" s="40">
        <v>0</v>
      </c>
      <c r="F170" s="40">
        <v>0</v>
      </c>
      <c r="G170" s="40">
        <v>0</v>
      </c>
      <c r="H170">
        <v>593.77777321871872</v>
      </c>
      <c r="I170">
        <v>0</v>
      </c>
      <c r="J170">
        <v>0</v>
      </c>
    </row>
    <row r="171" spans="1:10" x14ac:dyDescent="0.2">
      <c r="A171" s="40">
        <v>170</v>
      </c>
      <c r="B171" s="40">
        <v>4023</v>
      </c>
      <c r="C171" s="40">
        <v>4023</v>
      </c>
      <c r="D171" s="40" t="s">
        <v>342</v>
      </c>
      <c r="E171" s="40">
        <v>304799</v>
      </c>
      <c r="F171" s="40">
        <v>304799</v>
      </c>
      <c r="G171" s="40">
        <v>300734</v>
      </c>
      <c r="H171">
        <v>349585.68234638829</v>
      </c>
      <c r="I171">
        <v>288451</v>
      </c>
      <c r="J171">
        <v>333543.64</v>
      </c>
    </row>
    <row r="172" spans="1:10" x14ac:dyDescent="0.2">
      <c r="A172" s="40">
        <v>171</v>
      </c>
      <c r="B172" s="40">
        <v>4033</v>
      </c>
      <c r="C172" s="40">
        <v>4033</v>
      </c>
      <c r="D172" s="40" t="s">
        <v>343</v>
      </c>
      <c r="E172" s="40">
        <v>62894</v>
      </c>
      <c r="F172" s="40">
        <v>62894</v>
      </c>
      <c r="G172" s="40">
        <v>120467</v>
      </c>
      <c r="H172">
        <v>264978.6156321934</v>
      </c>
      <c r="I172">
        <v>237292</v>
      </c>
      <c r="J172">
        <v>214927.04800000001</v>
      </c>
    </row>
    <row r="173" spans="1:10" x14ac:dyDescent="0.2">
      <c r="A173" s="40">
        <v>172</v>
      </c>
      <c r="B173" s="40">
        <v>4041</v>
      </c>
      <c r="C173" s="40">
        <v>4041</v>
      </c>
      <c r="D173" s="40" t="s">
        <v>165</v>
      </c>
      <c r="E173" s="40">
        <v>0</v>
      </c>
      <c r="F173" s="40">
        <v>0</v>
      </c>
      <c r="G173" s="40">
        <v>0</v>
      </c>
      <c r="H173">
        <v>7631.6773439263179</v>
      </c>
      <c r="I173">
        <v>76140</v>
      </c>
      <c r="J173">
        <v>0</v>
      </c>
    </row>
    <row r="174" spans="1:10" x14ac:dyDescent="0.2">
      <c r="A174" s="40">
        <v>173</v>
      </c>
      <c r="B174" s="40">
        <v>4043</v>
      </c>
      <c r="C174" s="40">
        <v>4043</v>
      </c>
      <c r="D174" s="40" t="s">
        <v>166</v>
      </c>
      <c r="E174" s="40">
        <v>0</v>
      </c>
      <c r="F174" s="40">
        <v>0</v>
      </c>
      <c r="G174" s="40">
        <v>58406</v>
      </c>
      <c r="H174">
        <v>116265.49936975569</v>
      </c>
      <c r="I174">
        <v>101755</v>
      </c>
      <c r="J174">
        <v>119548.454</v>
      </c>
    </row>
    <row r="175" spans="1:10" x14ac:dyDescent="0.2">
      <c r="A175" s="40">
        <v>174</v>
      </c>
      <c r="B175" s="40">
        <v>4068</v>
      </c>
      <c r="C175" s="40">
        <v>4068</v>
      </c>
      <c r="D175" s="40" t="s">
        <v>344</v>
      </c>
      <c r="E175" s="40">
        <v>24249</v>
      </c>
      <c r="F175" s="40">
        <v>24249</v>
      </c>
      <c r="G175" s="40">
        <v>24176</v>
      </c>
      <c r="H175">
        <v>54438.666876577154</v>
      </c>
      <c r="I175">
        <v>62729</v>
      </c>
      <c r="J175">
        <v>143947.88800000001</v>
      </c>
    </row>
    <row r="176" spans="1:10" x14ac:dyDescent="0.2">
      <c r="A176" s="40">
        <v>175</v>
      </c>
      <c r="B176" s="40">
        <v>4086</v>
      </c>
      <c r="C176" s="40">
        <v>4086</v>
      </c>
      <c r="D176" s="40" t="s">
        <v>328</v>
      </c>
      <c r="E176" s="40">
        <v>0</v>
      </c>
      <c r="F176" s="40">
        <v>0</v>
      </c>
      <c r="G176" s="40">
        <v>0</v>
      </c>
      <c r="H176">
        <v>1732.0236751943876</v>
      </c>
      <c r="I176">
        <v>0</v>
      </c>
      <c r="J176">
        <v>0</v>
      </c>
    </row>
    <row r="177" spans="1:10" x14ac:dyDescent="0.2">
      <c r="A177" s="40">
        <v>176</v>
      </c>
      <c r="B177" s="40">
        <v>4104</v>
      </c>
      <c r="C177" s="40">
        <v>4104</v>
      </c>
      <c r="D177" s="40" t="s">
        <v>167</v>
      </c>
      <c r="E177" s="40">
        <v>0</v>
      </c>
      <c r="F177" s="40">
        <v>0</v>
      </c>
      <c r="G177" s="40">
        <v>0</v>
      </c>
      <c r="H177">
        <v>4806.2558726381239</v>
      </c>
      <c r="I177">
        <v>0</v>
      </c>
      <c r="J177">
        <v>0</v>
      </c>
    </row>
    <row r="178" spans="1:10" x14ac:dyDescent="0.2">
      <c r="A178" s="40">
        <v>177</v>
      </c>
      <c r="B178" s="40">
        <v>4122</v>
      </c>
      <c r="C178" s="40">
        <v>4122</v>
      </c>
      <c r="D178" s="40" t="s">
        <v>168</v>
      </c>
      <c r="E178" s="40">
        <v>160</v>
      </c>
      <c r="F178" s="40">
        <v>160</v>
      </c>
      <c r="G178" s="40">
        <v>19352</v>
      </c>
      <c r="H178">
        <v>55756.136696243542</v>
      </c>
      <c r="I178">
        <v>21877</v>
      </c>
      <c r="J178">
        <v>6580.3810000000194</v>
      </c>
    </row>
    <row r="179" spans="1:10" x14ac:dyDescent="0.2">
      <c r="A179" s="40">
        <v>178</v>
      </c>
      <c r="B179" s="40">
        <v>4131</v>
      </c>
      <c r="C179" s="40">
        <v>4131</v>
      </c>
      <c r="D179" s="40" t="s">
        <v>169</v>
      </c>
      <c r="E179" s="40">
        <v>0</v>
      </c>
      <c r="F179" s="40">
        <v>0</v>
      </c>
      <c r="G179" s="40">
        <v>0</v>
      </c>
      <c r="H179">
        <v>3216.3336273926525</v>
      </c>
      <c r="I179">
        <v>0</v>
      </c>
      <c r="J179">
        <v>132390.87200000003</v>
      </c>
    </row>
    <row r="180" spans="1:10" x14ac:dyDescent="0.2">
      <c r="A180" s="40">
        <v>179</v>
      </c>
      <c r="B180" s="40">
        <v>4203</v>
      </c>
      <c r="C180" s="40">
        <v>4203</v>
      </c>
      <c r="D180" s="40" t="s">
        <v>170</v>
      </c>
      <c r="E180" s="40">
        <v>179758</v>
      </c>
      <c r="F180" s="40">
        <v>179758</v>
      </c>
      <c r="G180" s="40">
        <v>188782</v>
      </c>
      <c r="H180">
        <v>247633.08488849681</v>
      </c>
      <c r="I180">
        <v>224602</v>
      </c>
      <c r="J180">
        <v>229262.40000000002</v>
      </c>
    </row>
    <row r="181" spans="1:10" x14ac:dyDescent="0.2">
      <c r="A181" s="40">
        <v>180</v>
      </c>
      <c r="B181" s="40">
        <v>4212</v>
      </c>
      <c r="C181" s="40">
        <v>4212</v>
      </c>
      <c r="D181" s="40" t="s">
        <v>171</v>
      </c>
      <c r="E181" s="40">
        <v>0</v>
      </c>
      <c r="F181" s="40">
        <v>0</v>
      </c>
      <c r="G181" s="40">
        <v>0</v>
      </c>
      <c r="H181">
        <v>309.39560552284445</v>
      </c>
      <c r="I181">
        <v>2115</v>
      </c>
      <c r="J181">
        <v>0</v>
      </c>
    </row>
    <row r="182" spans="1:10" x14ac:dyDescent="0.2">
      <c r="A182" s="40">
        <v>181</v>
      </c>
      <c r="B182" s="40">
        <v>4271</v>
      </c>
      <c r="C182" s="40">
        <v>4271</v>
      </c>
      <c r="D182" s="40" t="s">
        <v>173</v>
      </c>
      <c r="E182" s="40">
        <v>62761</v>
      </c>
      <c r="F182" s="40">
        <v>62761</v>
      </c>
      <c r="G182" s="40">
        <v>228503</v>
      </c>
      <c r="H182">
        <v>240270.29258867944</v>
      </c>
      <c r="I182">
        <v>297939</v>
      </c>
      <c r="J182">
        <v>387457.81199999998</v>
      </c>
    </row>
    <row r="183" spans="1:10" x14ac:dyDescent="0.2">
      <c r="A183" s="40">
        <v>182</v>
      </c>
      <c r="B183" s="40">
        <v>4269</v>
      </c>
      <c r="C183" s="40">
        <v>4269</v>
      </c>
      <c r="D183" s="40" t="s">
        <v>172</v>
      </c>
      <c r="E183" s="40">
        <v>118649</v>
      </c>
      <c r="F183" s="40">
        <v>118649</v>
      </c>
      <c r="G183" s="40">
        <v>176573</v>
      </c>
      <c r="H183">
        <v>240526.05162925963</v>
      </c>
      <c r="I183">
        <v>254742</v>
      </c>
      <c r="J183">
        <v>209940.42800000001</v>
      </c>
    </row>
    <row r="184" spans="1:10" x14ac:dyDescent="0.2">
      <c r="A184" s="40">
        <v>183</v>
      </c>
      <c r="B184" s="40">
        <v>4356</v>
      </c>
      <c r="C184" s="40">
        <v>4356</v>
      </c>
      <c r="D184" s="40" t="s">
        <v>174</v>
      </c>
      <c r="E184" s="40">
        <v>0</v>
      </c>
      <c r="F184" s="40">
        <v>0</v>
      </c>
      <c r="G184" s="40">
        <v>0</v>
      </c>
      <c r="H184">
        <v>24113.514004780242</v>
      </c>
      <c r="I184">
        <v>0</v>
      </c>
      <c r="J184">
        <v>0</v>
      </c>
    </row>
    <row r="185" spans="1:10" x14ac:dyDescent="0.2">
      <c r="A185" s="40">
        <v>184</v>
      </c>
      <c r="B185" s="40">
        <v>4149</v>
      </c>
      <c r="C185" s="40">
        <v>4149</v>
      </c>
      <c r="D185" s="40" t="s">
        <v>329</v>
      </c>
      <c r="E185" s="40">
        <v>0</v>
      </c>
      <c r="F185" s="40">
        <v>0</v>
      </c>
      <c r="G185" s="40">
        <v>0</v>
      </c>
      <c r="H185">
        <v>1297.38157273865</v>
      </c>
      <c r="I185">
        <v>0</v>
      </c>
      <c r="J185">
        <v>0</v>
      </c>
    </row>
    <row r="186" spans="1:10" x14ac:dyDescent="0.2">
      <c r="A186" s="40">
        <v>185</v>
      </c>
      <c r="B186" s="40">
        <v>4437</v>
      </c>
      <c r="C186" s="40">
        <v>4437</v>
      </c>
      <c r="D186" s="40" t="s">
        <v>175</v>
      </c>
      <c r="E186" s="40">
        <v>0</v>
      </c>
      <c r="F186" s="40">
        <v>0</v>
      </c>
      <c r="G186" s="40">
        <v>0</v>
      </c>
      <c r="H186">
        <v>436.97310383029372</v>
      </c>
      <c r="I186">
        <v>0</v>
      </c>
      <c r="J186">
        <v>0</v>
      </c>
    </row>
    <row r="187" spans="1:10" x14ac:dyDescent="0.2">
      <c r="A187" s="40">
        <v>186</v>
      </c>
      <c r="B187" s="40">
        <v>4446</v>
      </c>
      <c r="C187" s="40">
        <v>4446</v>
      </c>
      <c r="D187" s="40" t="s">
        <v>176</v>
      </c>
      <c r="E187" s="40">
        <v>0</v>
      </c>
      <c r="F187" s="40">
        <v>0</v>
      </c>
      <c r="G187" s="40">
        <v>0</v>
      </c>
      <c r="H187">
        <v>25043.200891615248</v>
      </c>
      <c r="I187">
        <v>0</v>
      </c>
      <c r="J187">
        <v>0</v>
      </c>
    </row>
    <row r="188" spans="1:10" x14ac:dyDescent="0.2">
      <c r="A188" s="40">
        <v>187</v>
      </c>
      <c r="B188" s="40">
        <v>4491</v>
      </c>
      <c r="C188" s="40">
        <v>4491</v>
      </c>
      <c r="D188" s="40" t="s">
        <v>177</v>
      </c>
      <c r="E188" s="40">
        <v>8661</v>
      </c>
      <c r="F188" s="40">
        <v>8661</v>
      </c>
      <c r="G188" s="40">
        <v>7815</v>
      </c>
      <c r="H188">
        <v>26407.385185565116</v>
      </c>
      <c r="I188">
        <v>51172</v>
      </c>
      <c r="J188">
        <v>92425.02399999999</v>
      </c>
    </row>
    <row r="189" spans="1:10" x14ac:dyDescent="0.2">
      <c r="A189" s="40">
        <v>188</v>
      </c>
      <c r="B189" s="40">
        <v>4505</v>
      </c>
      <c r="C189" s="40">
        <v>4505</v>
      </c>
      <c r="D189" s="40" t="s">
        <v>178</v>
      </c>
      <c r="E189" s="40">
        <v>41543</v>
      </c>
      <c r="F189" s="40">
        <v>41543</v>
      </c>
      <c r="G189" s="40">
        <v>32491</v>
      </c>
      <c r="H189">
        <v>41119.432862462309</v>
      </c>
      <c r="I189">
        <v>4557</v>
      </c>
      <c r="J189">
        <v>27522.660000000003</v>
      </c>
    </row>
    <row r="190" spans="1:10" x14ac:dyDescent="0.2">
      <c r="A190" s="40">
        <v>189</v>
      </c>
      <c r="B190" s="40">
        <v>4509</v>
      </c>
      <c r="C190" s="40">
        <v>4509</v>
      </c>
      <c r="D190" s="40" t="s">
        <v>179</v>
      </c>
      <c r="E190" s="40">
        <v>0</v>
      </c>
      <c r="F190" s="40">
        <v>0</v>
      </c>
      <c r="G190" s="40">
        <v>0</v>
      </c>
      <c r="H190">
        <v>184.32841638799422</v>
      </c>
      <c r="I190">
        <v>0</v>
      </c>
      <c r="J190">
        <v>0</v>
      </c>
    </row>
    <row r="191" spans="1:10" x14ac:dyDescent="0.2">
      <c r="A191" s="40">
        <v>190</v>
      </c>
      <c r="B191" s="40">
        <v>4518</v>
      </c>
      <c r="C191" s="40">
        <v>4518</v>
      </c>
      <c r="D191" s="40" t="s">
        <v>180</v>
      </c>
      <c r="E191" s="40">
        <v>17409</v>
      </c>
      <c r="F191" s="40">
        <v>17409</v>
      </c>
      <c r="G191" s="40">
        <v>42186</v>
      </c>
      <c r="H191">
        <v>35820.936000553927</v>
      </c>
      <c r="I191">
        <v>53155</v>
      </c>
      <c r="J191">
        <v>32094.091</v>
      </c>
    </row>
    <row r="192" spans="1:10" x14ac:dyDescent="0.2">
      <c r="A192" s="40">
        <v>191</v>
      </c>
      <c r="B192" s="40">
        <v>4527</v>
      </c>
      <c r="C192" s="40">
        <v>4527</v>
      </c>
      <c r="D192" s="40" t="s">
        <v>181</v>
      </c>
      <c r="E192" s="40">
        <v>55764</v>
      </c>
      <c r="F192" s="40">
        <v>55764</v>
      </c>
      <c r="G192" s="40">
        <v>122441</v>
      </c>
      <c r="H192">
        <v>152954.91778265595</v>
      </c>
      <c r="I192">
        <v>144976</v>
      </c>
      <c r="J192">
        <v>141419.73999999996</v>
      </c>
    </row>
    <row r="193" spans="1:10" x14ac:dyDescent="0.2">
      <c r="A193" s="40">
        <v>192</v>
      </c>
      <c r="B193" s="40">
        <v>4536</v>
      </c>
      <c r="C193" s="40">
        <v>4536</v>
      </c>
      <c r="D193" s="40" t="s">
        <v>182</v>
      </c>
      <c r="E193" s="40">
        <v>0</v>
      </c>
      <c r="F193" s="40">
        <v>0</v>
      </c>
      <c r="G193" s="40">
        <v>0</v>
      </c>
      <c r="H193">
        <v>1723.1479391912692</v>
      </c>
      <c r="I193">
        <v>0</v>
      </c>
      <c r="J193">
        <v>36127.295999999995</v>
      </c>
    </row>
    <row r="194" spans="1:10" x14ac:dyDescent="0.2">
      <c r="A194" s="40">
        <v>193</v>
      </c>
      <c r="B194" s="40">
        <v>4554</v>
      </c>
      <c r="C194" s="40">
        <v>4554</v>
      </c>
      <c r="D194" s="40" t="s">
        <v>183</v>
      </c>
      <c r="E194" s="40">
        <v>0</v>
      </c>
      <c r="F194" s="40">
        <v>0</v>
      </c>
      <c r="G194" s="40">
        <v>0</v>
      </c>
      <c r="H194">
        <v>1005.7374392220424</v>
      </c>
      <c r="I194">
        <v>0</v>
      </c>
      <c r="J194">
        <v>0</v>
      </c>
    </row>
    <row r="195" spans="1:10" x14ac:dyDescent="0.2">
      <c r="A195" s="40">
        <v>194</v>
      </c>
      <c r="B195" s="40">
        <v>4572</v>
      </c>
      <c r="C195" s="40">
        <v>4572</v>
      </c>
      <c r="D195" s="40" t="s">
        <v>184</v>
      </c>
      <c r="E195" s="40">
        <v>0</v>
      </c>
      <c r="F195" s="40">
        <v>0</v>
      </c>
      <c r="G195" s="40">
        <v>25891</v>
      </c>
      <c r="H195">
        <v>47136.96828242005</v>
      </c>
      <c r="I195">
        <v>56703</v>
      </c>
      <c r="J195">
        <v>33485.255999999994</v>
      </c>
    </row>
    <row r="196" spans="1:10" x14ac:dyDescent="0.2">
      <c r="A196" s="40">
        <v>195</v>
      </c>
      <c r="B196" s="40">
        <v>4581</v>
      </c>
      <c r="C196" s="40">
        <v>4581</v>
      </c>
      <c r="D196" s="40" t="s">
        <v>185</v>
      </c>
      <c r="E196" s="40">
        <v>0</v>
      </c>
      <c r="F196" s="40">
        <v>0</v>
      </c>
      <c r="G196" s="40">
        <v>0</v>
      </c>
      <c r="H196">
        <v>4387.6618181072172</v>
      </c>
      <c r="I196">
        <v>0</v>
      </c>
      <c r="J196">
        <v>0</v>
      </c>
    </row>
    <row r="197" spans="1:10" x14ac:dyDescent="0.2">
      <c r="A197" s="40">
        <v>196</v>
      </c>
      <c r="B197" s="40">
        <v>4599</v>
      </c>
      <c r="C197" s="40">
        <v>4599</v>
      </c>
      <c r="D197" s="40" t="s">
        <v>186</v>
      </c>
      <c r="E197" s="40">
        <v>0</v>
      </c>
      <c r="F197" s="40">
        <v>0</v>
      </c>
      <c r="G197" s="40">
        <v>14500</v>
      </c>
      <c r="H197">
        <v>75992.974086330374</v>
      </c>
      <c r="I197">
        <v>47869</v>
      </c>
      <c r="J197">
        <v>37963.544000000009</v>
      </c>
    </row>
    <row r="198" spans="1:10" x14ac:dyDescent="0.2">
      <c r="A198" s="40">
        <v>197</v>
      </c>
      <c r="B198" s="40">
        <v>4617</v>
      </c>
      <c r="C198" s="40">
        <v>4617</v>
      </c>
      <c r="D198" s="40" t="s">
        <v>187</v>
      </c>
      <c r="E198" s="40">
        <v>0</v>
      </c>
      <c r="F198" s="40">
        <v>0</v>
      </c>
      <c r="G198" s="40">
        <v>0</v>
      </c>
      <c r="H198">
        <v>1328.9397451941823</v>
      </c>
      <c r="I198">
        <v>0</v>
      </c>
      <c r="J198">
        <v>0</v>
      </c>
    </row>
    <row r="199" spans="1:10" x14ac:dyDescent="0.2">
      <c r="A199" s="40">
        <v>198</v>
      </c>
      <c r="B199" s="40">
        <v>4662</v>
      </c>
      <c r="C199" s="40">
        <v>4662</v>
      </c>
      <c r="D199" s="40" t="s">
        <v>189</v>
      </c>
      <c r="E199" s="40">
        <v>0</v>
      </c>
      <c r="F199" s="40">
        <v>0</v>
      </c>
      <c r="G199" s="40">
        <v>31147</v>
      </c>
      <c r="H199">
        <v>96090.71357282075</v>
      </c>
      <c r="I199">
        <v>0</v>
      </c>
      <c r="J199">
        <v>5313.4290000000174</v>
      </c>
    </row>
    <row r="200" spans="1:10" x14ac:dyDescent="0.2">
      <c r="A200" s="40">
        <v>199</v>
      </c>
      <c r="B200" s="40">
        <v>4689</v>
      </c>
      <c r="C200" s="40">
        <v>4689</v>
      </c>
      <c r="D200" s="40" t="s">
        <v>190</v>
      </c>
      <c r="E200" s="40">
        <v>0</v>
      </c>
      <c r="F200" s="40">
        <v>0</v>
      </c>
      <c r="G200" s="40">
        <v>0</v>
      </c>
      <c r="H200">
        <v>443.96610795396276</v>
      </c>
      <c r="I200">
        <v>0</v>
      </c>
      <c r="J200">
        <v>0</v>
      </c>
    </row>
    <row r="201" spans="1:10" x14ac:dyDescent="0.2">
      <c r="A201" s="40">
        <v>200</v>
      </c>
      <c r="B201" s="40">
        <v>4644</v>
      </c>
      <c r="C201" s="40">
        <v>4644</v>
      </c>
      <c r="D201" s="40" t="s">
        <v>188</v>
      </c>
      <c r="E201" s="40">
        <v>41893</v>
      </c>
      <c r="F201" s="40">
        <v>41893</v>
      </c>
      <c r="G201" s="40">
        <v>23545</v>
      </c>
      <c r="H201">
        <v>67276.733459368552</v>
      </c>
      <c r="I201">
        <v>65509</v>
      </c>
      <c r="J201">
        <v>104326.61999999998</v>
      </c>
    </row>
    <row r="202" spans="1:10" x14ac:dyDescent="0.2">
      <c r="A202" s="40">
        <v>201</v>
      </c>
      <c r="B202" s="40">
        <v>4725</v>
      </c>
      <c r="C202" s="40">
        <v>4725</v>
      </c>
      <c r="D202" s="40" t="s">
        <v>191</v>
      </c>
      <c r="E202" s="40">
        <v>0</v>
      </c>
      <c r="F202" s="40">
        <v>0</v>
      </c>
      <c r="G202" s="40">
        <v>0</v>
      </c>
      <c r="H202">
        <v>2716.782102045423</v>
      </c>
      <c r="I202">
        <v>81053</v>
      </c>
      <c r="J202">
        <v>0</v>
      </c>
    </row>
    <row r="203" spans="1:10" x14ac:dyDescent="0.2">
      <c r="A203" s="40">
        <v>202</v>
      </c>
      <c r="B203" s="40">
        <v>2673</v>
      </c>
      <c r="C203" s="40">
        <v>2673</v>
      </c>
      <c r="D203" s="40" t="s">
        <v>117</v>
      </c>
      <c r="E203" s="40">
        <v>155221</v>
      </c>
      <c r="F203" s="40">
        <v>155221</v>
      </c>
      <c r="G203" s="40">
        <v>139120</v>
      </c>
      <c r="H203">
        <v>380412.24268561642</v>
      </c>
      <c r="I203">
        <v>367425</v>
      </c>
      <c r="J203">
        <v>147348.07199999996</v>
      </c>
    </row>
    <row r="204" spans="1:10" x14ac:dyDescent="0.2">
      <c r="A204" s="40">
        <v>203</v>
      </c>
      <c r="B204" s="40">
        <v>153</v>
      </c>
      <c r="C204" s="40">
        <v>153</v>
      </c>
      <c r="D204" s="40" t="s">
        <v>18</v>
      </c>
      <c r="E204" s="40">
        <v>0</v>
      </c>
      <c r="F204" s="40">
        <v>0</v>
      </c>
      <c r="G204" s="40">
        <v>148482</v>
      </c>
      <c r="H204">
        <v>277563.50784276711</v>
      </c>
      <c r="I204">
        <v>165764</v>
      </c>
      <c r="J204">
        <v>203120.13399999999</v>
      </c>
    </row>
    <row r="205" spans="1:10" x14ac:dyDescent="0.2">
      <c r="A205" s="40">
        <v>204</v>
      </c>
      <c r="B205" s="40">
        <v>3691</v>
      </c>
      <c r="C205" s="40">
        <v>3691</v>
      </c>
      <c r="D205" s="40" t="s">
        <v>156</v>
      </c>
      <c r="E205" s="40">
        <v>0</v>
      </c>
      <c r="F205" s="40">
        <v>0</v>
      </c>
      <c r="G205" s="40">
        <v>0</v>
      </c>
      <c r="H205">
        <v>53581.61514012274</v>
      </c>
      <c r="I205">
        <v>123260</v>
      </c>
      <c r="J205">
        <v>143434.97099999999</v>
      </c>
    </row>
    <row r="206" spans="1:10" x14ac:dyDescent="0.2">
      <c r="A206" s="40">
        <v>205</v>
      </c>
      <c r="B206" s="40">
        <v>4774</v>
      </c>
      <c r="C206" s="40">
        <v>4774</v>
      </c>
      <c r="D206" s="40" t="s">
        <v>330</v>
      </c>
      <c r="E206" s="40">
        <v>69967</v>
      </c>
      <c r="F206" s="40">
        <v>69967</v>
      </c>
      <c r="G206" s="40">
        <v>151543</v>
      </c>
      <c r="H206">
        <v>189041.53844059657</v>
      </c>
      <c r="I206">
        <v>199039</v>
      </c>
      <c r="J206">
        <v>258980.75200000007</v>
      </c>
    </row>
    <row r="207" spans="1:10" x14ac:dyDescent="0.2">
      <c r="A207" s="40">
        <v>206</v>
      </c>
      <c r="B207" s="40">
        <v>873</v>
      </c>
      <c r="C207" s="40">
        <v>873</v>
      </c>
      <c r="D207" s="40" t="s">
        <v>42</v>
      </c>
      <c r="E207" s="40">
        <v>0</v>
      </c>
      <c r="F207" s="40">
        <v>0</v>
      </c>
      <c r="G207" s="40">
        <v>5403</v>
      </c>
      <c r="H207">
        <v>12770.214857518005</v>
      </c>
      <c r="I207">
        <v>49177</v>
      </c>
      <c r="J207">
        <v>81112.344000000026</v>
      </c>
    </row>
    <row r="208" spans="1:10" x14ac:dyDescent="0.2">
      <c r="A208" s="40">
        <v>207</v>
      </c>
      <c r="B208" s="40">
        <v>4778</v>
      </c>
      <c r="C208" s="40">
        <v>4778</v>
      </c>
      <c r="D208" s="40" t="s">
        <v>196</v>
      </c>
      <c r="E208" s="40">
        <v>67433</v>
      </c>
      <c r="F208" s="40">
        <v>67433</v>
      </c>
      <c r="G208" s="40">
        <v>44116</v>
      </c>
      <c r="H208">
        <v>99942.072375520613</v>
      </c>
      <c r="I208">
        <v>85048</v>
      </c>
      <c r="J208">
        <v>63374.694000000003</v>
      </c>
    </row>
    <row r="209" spans="1:10" x14ac:dyDescent="0.2">
      <c r="A209" s="40">
        <v>208</v>
      </c>
      <c r="B209" s="40">
        <v>4777</v>
      </c>
      <c r="C209" s="40">
        <v>4777</v>
      </c>
      <c r="D209" s="40" t="s">
        <v>195</v>
      </c>
      <c r="E209" s="40">
        <v>0</v>
      </c>
      <c r="F209" s="40">
        <v>0</v>
      </c>
      <c r="G209" s="40">
        <v>68128</v>
      </c>
      <c r="H209">
        <v>80892.790403750303</v>
      </c>
      <c r="I209">
        <v>79931</v>
      </c>
      <c r="J209">
        <v>79015.5</v>
      </c>
    </row>
    <row r="210" spans="1:10" x14ac:dyDescent="0.2">
      <c r="A210" s="40">
        <v>209</v>
      </c>
      <c r="B210" s="40">
        <v>4776</v>
      </c>
      <c r="C210" s="40">
        <v>4776</v>
      </c>
      <c r="D210" s="40" t="s">
        <v>194</v>
      </c>
      <c r="E210" s="40">
        <v>3359</v>
      </c>
      <c r="F210" s="40">
        <v>3359</v>
      </c>
      <c r="G210" s="40">
        <v>37765</v>
      </c>
      <c r="H210">
        <v>32323.057199495332</v>
      </c>
      <c r="I210">
        <v>15541</v>
      </c>
      <c r="J210">
        <v>96848.86</v>
      </c>
    </row>
    <row r="211" spans="1:10" x14ac:dyDescent="0.2">
      <c r="A211" s="40">
        <v>210</v>
      </c>
      <c r="B211" s="40">
        <v>4779</v>
      </c>
      <c r="C211" s="40">
        <v>4779</v>
      </c>
      <c r="D211" s="40" t="s">
        <v>197</v>
      </c>
      <c r="E211" s="40">
        <v>0</v>
      </c>
      <c r="F211" s="40">
        <v>0</v>
      </c>
      <c r="G211" s="40">
        <v>92584</v>
      </c>
      <c r="H211">
        <v>137178.63610559469</v>
      </c>
      <c r="I211">
        <v>122878</v>
      </c>
      <c r="J211">
        <v>182254.15199999997</v>
      </c>
    </row>
    <row r="212" spans="1:10" x14ac:dyDescent="0.2">
      <c r="A212" s="40">
        <v>211</v>
      </c>
      <c r="B212" s="40">
        <v>4784</v>
      </c>
      <c r="C212" s="40">
        <v>4784</v>
      </c>
      <c r="D212" s="40" t="s">
        <v>198</v>
      </c>
      <c r="E212" s="40">
        <v>0</v>
      </c>
      <c r="F212" s="40">
        <v>0</v>
      </c>
      <c r="G212" s="40">
        <v>0</v>
      </c>
      <c r="H212">
        <v>2758.9194345854798</v>
      </c>
      <c r="I212">
        <v>0</v>
      </c>
      <c r="J212">
        <v>0</v>
      </c>
    </row>
    <row r="213" spans="1:10" x14ac:dyDescent="0.2">
      <c r="A213" s="40">
        <v>212</v>
      </c>
      <c r="B213" s="40">
        <v>4785</v>
      </c>
      <c r="C213" s="40">
        <v>4785</v>
      </c>
      <c r="D213" s="40" t="s">
        <v>331</v>
      </c>
      <c r="E213" s="40">
        <v>32689</v>
      </c>
      <c r="F213" s="40">
        <v>32689</v>
      </c>
      <c r="G213" s="40">
        <v>28846</v>
      </c>
      <c r="H213">
        <v>84349.816389635424</v>
      </c>
      <c r="I213">
        <v>29681</v>
      </c>
      <c r="J213">
        <v>8558.4170000000067</v>
      </c>
    </row>
    <row r="214" spans="1:10" x14ac:dyDescent="0.2">
      <c r="A214" s="40">
        <v>213</v>
      </c>
      <c r="B214" s="40">
        <v>333</v>
      </c>
      <c r="C214" s="40">
        <v>333</v>
      </c>
      <c r="D214" s="40" t="s">
        <v>24</v>
      </c>
      <c r="E214" s="40">
        <v>99432</v>
      </c>
      <c r="F214" s="40">
        <v>99432</v>
      </c>
      <c r="G214" s="40">
        <v>133652</v>
      </c>
      <c r="H214">
        <v>128502.2749476848</v>
      </c>
      <c r="I214">
        <v>142312</v>
      </c>
      <c r="J214">
        <v>131171.10999999999</v>
      </c>
    </row>
    <row r="215" spans="1:10" x14ac:dyDescent="0.2">
      <c r="A215" s="40">
        <v>214</v>
      </c>
      <c r="B215" s="40">
        <v>4773</v>
      </c>
      <c r="C215" s="40">
        <v>4773</v>
      </c>
      <c r="D215" s="40" t="s">
        <v>193</v>
      </c>
      <c r="E215" s="40">
        <v>69897</v>
      </c>
      <c r="F215" s="40">
        <v>69897</v>
      </c>
      <c r="G215" s="40">
        <v>148634</v>
      </c>
      <c r="H215">
        <v>149675.80127628581</v>
      </c>
      <c r="I215">
        <v>217612</v>
      </c>
      <c r="J215">
        <v>212766.10500000001</v>
      </c>
    </row>
    <row r="216" spans="1:10" x14ac:dyDescent="0.2">
      <c r="A216" s="40">
        <v>215</v>
      </c>
      <c r="B216" s="40">
        <v>4788</v>
      </c>
      <c r="C216" s="40">
        <v>4788</v>
      </c>
      <c r="D216" s="40" t="s">
        <v>199</v>
      </c>
      <c r="E216" s="40">
        <v>49817</v>
      </c>
      <c r="F216" s="40">
        <v>49817</v>
      </c>
      <c r="G216" s="40">
        <v>37230</v>
      </c>
      <c r="H216">
        <v>50696.954693494466</v>
      </c>
      <c r="I216">
        <v>34074</v>
      </c>
      <c r="J216">
        <v>46082.586000000018</v>
      </c>
    </row>
    <row r="217" spans="1:10" x14ac:dyDescent="0.2">
      <c r="A217" s="40">
        <v>216</v>
      </c>
      <c r="B217" s="40">
        <v>4797</v>
      </c>
      <c r="C217" s="40">
        <v>4797</v>
      </c>
      <c r="D217" s="40" t="s">
        <v>200</v>
      </c>
      <c r="E217" s="40">
        <v>0</v>
      </c>
      <c r="F217" s="40">
        <v>0</v>
      </c>
      <c r="G217" s="40">
        <v>0</v>
      </c>
      <c r="H217">
        <v>2683.8791211045695</v>
      </c>
      <c r="I217">
        <v>0</v>
      </c>
      <c r="J217">
        <v>0</v>
      </c>
    </row>
    <row r="218" spans="1:10" x14ac:dyDescent="0.2">
      <c r="A218" s="40">
        <v>217</v>
      </c>
      <c r="B218" s="40">
        <v>4860</v>
      </c>
      <c r="C218" s="40">
        <v>4860</v>
      </c>
      <c r="D218" s="40" t="s">
        <v>345</v>
      </c>
      <c r="E218" s="40">
        <v>44964</v>
      </c>
      <c r="F218" s="40">
        <v>44964</v>
      </c>
      <c r="G218" s="40">
        <v>69185</v>
      </c>
      <c r="H218">
        <v>83559.812598937293</v>
      </c>
      <c r="I218">
        <v>140088</v>
      </c>
      <c r="J218">
        <v>199090.60199999998</v>
      </c>
    </row>
    <row r="219" spans="1:10" x14ac:dyDescent="0.2">
      <c r="A219" s="40">
        <v>218</v>
      </c>
      <c r="B219" s="40">
        <v>4869</v>
      </c>
      <c r="C219" s="40">
        <v>4869</v>
      </c>
      <c r="D219" s="40" t="s">
        <v>201</v>
      </c>
      <c r="E219" s="40">
        <v>0</v>
      </c>
      <c r="F219" s="40">
        <v>0</v>
      </c>
      <c r="G219" s="40">
        <v>0</v>
      </c>
      <c r="H219">
        <v>1180.9211579098542</v>
      </c>
      <c r="I219">
        <v>0</v>
      </c>
      <c r="J219">
        <v>0</v>
      </c>
    </row>
    <row r="220" spans="1:10" x14ac:dyDescent="0.2">
      <c r="A220" s="40">
        <v>219</v>
      </c>
      <c r="B220" s="40">
        <v>4878</v>
      </c>
      <c r="C220" s="40">
        <v>4878</v>
      </c>
      <c r="D220" s="40" t="s">
        <v>202</v>
      </c>
      <c r="E220" s="40">
        <v>0</v>
      </c>
      <c r="F220" s="40">
        <v>0</v>
      </c>
      <c r="G220" s="40">
        <v>9475</v>
      </c>
      <c r="H220">
        <v>12502.861552838353</v>
      </c>
      <c r="I220">
        <v>4559</v>
      </c>
      <c r="J220">
        <v>66693.894</v>
      </c>
    </row>
    <row r="221" spans="1:10" x14ac:dyDescent="0.2">
      <c r="A221" s="40">
        <v>220</v>
      </c>
      <c r="B221" s="40">
        <v>4890</v>
      </c>
      <c r="C221" s="40">
        <v>4890</v>
      </c>
      <c r="D221" s="40" t="s">
        <v>203</v>
      </c>
      <c r="E221" s="40">
        <v>0</v>
      </c>
      <c r="F221" s="40">
        <v>0</v>
      </c>
      <c r="G221" s="40">
        <v>14053</v>
      </c>
      <c r="H221">
        <v>877.17374802535778</v>
      </c>
      <c r="I221">
        <v>0</v>
      </c>
      <c r="J221">
        <v>0</v>
      </c>
    </row>
    <row r="222" spans="1:10" x14ac:dyDescent="0.2">
      <c r="A222" s="40">
        <v>221</v>
      </c>
      <c r="B222" s="40">
        <v>4905</v>
      </c>
      <c r="C222" s="40">
        <v>4905</v>
      </c>
      <c r="D222" s="40" t="s">
        <v>332</v>
      </c>
      <c r="E222" s="40">
        <v>73632</v>
      </c>
      <c r="F222" s="40">
        <v>73632</v>
      </c>
      <c r="G222" s="40">
        <v>167612</v>
      </c>
      <c r="H222">
        <v>74292.796265925368</v>
      </c>
      <c r="I222">
        <v>80584</v>
      </c>
      <c r="J222">
        <v>77945.900000000009</v>
      </c>
    </row>
    <row r="223" spans="1:10" x14ac:dyDescent="0.2">
      <c r="A223" s="40">
        <v>222</v>
      </c>
      <c r="B223" s="40">
        <v>4978</v>
      </c>
      <c r="C223" s="40">
        <v>4978</v>
      </c>
      <c r="D223" s="40" t="s">
        <v>204</v>
      </c>
      <c r="E223" s="40">
        <v>0</v>
      </c>
      <c r="F223" s="40">
        <v>0</v>
      </c>
      <c r="G223" s="40">
        <v>0</v>
      </c>
      <c r="H223">
        <v>32334.996369837718</v>
      </c>
      <c r="I223">
        <v>30154</v>
      </c>
      <c r="J223">
        <v>38777.696999999993</v>
      </c>
    </row>
    <row r="224" spans="1:10" x14ac:dyDescent="0.2">
      <c r="A224" s="40">
        <v>223</v>
      </c>
      <c r="B224" s="40">
        <v>4995</v>
      </c>
      <c r="C224" s="40">
        <v>4995</v>
      </c>
      <c r="D224" s="40" t="s">
        <v>205</v>
      </c>
      <c r="E224" s="40">
        <v>0</v>
      </c>
      <c r="F224" s="40">
        <v>0</v>
      </c>
      <c r="G224" s="40">
        <v>37705</v>
      </c>
      <c r="H224">
        <v>182656.61537030956</v>
      </c>
      <c r="I224">
        <v>82326</v>
      </c>
      <c r="J224">
        <v>79040.610000000015</v>
      </c>
    </row>
    <row r="225" spans="1:10" x14ac:dyDescent="0.2">
      <c r="A225" s="40">
        <v>224</v>
      </c>
      <c r="B225" s="40">
        <v>5013</v>
      </c>
      <c r="C225" s="40">
        <v>5013</v>
      </c>
      <c r="D225" s="40" t="s">
        <v>206</v>
      </c>
      <c r="E225" s="40">
        <v>0</v>
      </c>
      <c r="F225" s="40">
        <v>0</v>
      </c>
      <c r="G225" s="40">
        <v>0</v>
      </c>
      <c r="H225">
        <v>58571.646038713247</v>
      </c>
      <c r="I225">
        <v>221027</v>
      </c>
      <c r="J225">
        <v>79308.783999999971</v>
      </c>
    </row>
    <row r="226" spans="1:10" x14ac:dyDescent="0.2">
      <c r="A226" s="40">
        <v>225</v>
      </c>
      <c r="B226" s="40">
        <v>5049</v>
      </c>
      <c r="C226" s="40">
        <v>5049</v>
      </c>
      <c r="D226" s="40" t="s">
        <v>207</v>
      </c>
      <c r="E226" s="40">
        <v>0</v>
      </c>
      <c r="F226" s="40">
        <v>0</v>
      </c>
      <c r="G226" s="40">
        <v>0</v>
      </c>
      <c r="H226">
        <v>4173.388999446076</v>
      </c>
      <c r="I226">
        <v>0</v>
      </c>
      <c r="J226">
        <v>0</v>
      </c>
    </row>
    <row r="227" spans="1:10" x14ac:dyDescent="0.2">
      <c r="A227" s="40">
        <v>226</v>
      </c>
      <c r="B227" s="40">
        <v>5319</v>
      </c>
      <c r="C227" s="40">
        <v>5160</v>
      </c>
      <c r="D227" s="40" t="s">
        <v>210</v>
      </c>
      <c r="E227" s="40">
        <v>0</v>
      </c>
      <c r="F227" s="40">
        <v>0</v>
      </c>
      <c r="G227" s="40">
        <v>0</v>
      </c>
      <c r="H227">
        <v>41976.148604620117</v>
      </c>
      <c r="I227">
        <v>24224</v>
      </c>
      <c r="J227">
        <v>31823.724000000035</v>
      </c>
    </row>
    <row r="228" spans="1:10" x14ac:dyDescent="0.2">
      <c r="A228" s="40">
        <v>227</v>
      </c>
      <c r="B228" s="40">
        <v>5121</v>
      </c>
      <c r="C228" s="40">
        <v>5121</v>
      </c>
      <c r="D228" s="40" t="s">
        <v>208</v>
      </c>
      <c r="E228" s="40">
        <v>45205</v>
      </c>
      <c r="F228" s="40">
        <v>45205</v>
      </c>
      <c r="G228" s="40">
        <v>65523</v>
      </c>
      <c r="H228">
        <v>111757.76302228017</v>
      </c>
      <c r="I228">
        <v>103860</v>
      </c>
      <c r="J228">
        <v>151717.54500000001</v>
      </c>
    </row>
    <row r="229" spans="1:10" x14ac:dyDescent="0.2">
      <c r="A229" s="40">
        <v>228</v>
      </c>
      <c r="B229" s="40">
        <v>5139</v>
      </c>
      <c r="C229" s="40">
        <v>5139</v>
      </c>
      <c r="D229" s="40" t="s">
        <v>209</v>
      </c>
      <c r="E229" s="40">
        <v>87527</v>
      </c>
      <c r="F229" s="40">
        <v>87527</v>
      </c>
      <c r="G229" s="40">
        <v>94325</v>
      </c>
      <c r="H229">
        <v>92245.242304228319</v>
      </c>
      <c r="I229">
        <v>22795</v>
      </c>
      <c r="J229">
        <v>50398.200000000004</v>
      </c>
    </row>
    <row r="230" spans="1:10" x14ac:dyDescent="0.2">
      <c r="A230" s="40">
        <v>229</v>
      </c>
      <c r="B230" s="40">
        <v>5163</v>
      </c>
      <c r="C230" s="40">
        <v>5163</v>
      </c>
      <c r="D230" s="40" t="s">
        <v>211</v>
      </c>
      <c r="E230" s="40">
        <v>118824</v>
      </c>
      <c r="F230" s="40">
        <v>118824</v>
      </c>
      <c r="G230" s="40">
        <v>195640</v>
      </c>
      <c r="H230">
        <v>252054.46427784505</v>
      </c>
      <c r="I230">
        <v>261874</v>
      </c>
      <c r="J230">
        <v>300598.46899999998</v>
      </c>
    </row>
    <row r="231" spans="1:10" x14ac:dyDescent="0.2">
      <c r="A231" s="40">
        <v>230</v>
      </c>
      <c r="B231" s="40">
        <v>5166</v>
      </c>
      <c r="C231" s="40">
        <v>5166</v>
      </c>
      <c r="D231" s="40" t="s">
        <v>212</v>
      </c>
      <c r="E231" s="40">
        <v>0</v>
      </c>
      <c r="F231" s="40">
        <v>0</v>
      </c>
      <c r="G231" s="40">
        <v>0</v>
      </c>
      <c r="H231">
        <v>1931.5932544160194</v>
      </c>
      <c r="I231">
        <v>0</v>
      </c>
      <c r="J231">
        <v>0</v>
      </c>
    </row>
    <row r="232" spans="1:10" x14ac:dyDescent="0.2">
      <c r="A232" s="40">
        <v>231</v>
      </c>
      <c r="B232" s="40">
        <v>5184</v>
      </c>
      <c r="C232" s="40">
        <v>5184</v>
      </c>
      <c r="D232" s="40" t="s">
        <v>213</v>
      </c>
      <c r="E232" s="40">
        <v>0</v>
      </c>
      <c r="F232" s="40">
        <v>0</v>
      </c>
      <c r="G232" s="40">
        <v>0</v>
      </c>
      <c r="H232">
        <v>1615.9218759616772</v>
      </c>
      <c r="I232">
        <v>0</v>
      </c>
      <c r="J232">
        <v>88562.214000000007</v>
      </c>
    </row>
    <row r="233" spans="1:10" x14ac:dyDescent="0.2">
      <c r="A233" s="40">
        <v>232</v>
      </c>
      <c r="B233" s="40">
        <v>5250</v>
      </c>
      <c r="C233" s="40">
        <v>5250</v>
      </c>
      <c r="D233" s="40" t="s">
        <v>214</v>
      </c>
      <c r="E233" s="40">
        <v>0</v>
      </c>
      <c r="F233" s="40">
        <v>0</v>
      </c>
      <c r="G233" s="40">
        <v>0</v>
      </c>
      <c r="H233">
        <v>4515.5979320107517</v>
      </c>
      <c r="I233">
        <v>0</v>
      </c>
      <c r="J233">
        <v>0</v>
      </c>
    </row>
    <row r="234" spans="1:10" x14ac:dyDescent="0.2">
      <c r="A234" s="40">
        <v>233</v>
      </c>
      <c r="B234" s="40">
        <v>5256</v>
      </c>
      <c r="C234" s="40">
        <v>5256</v>
      </c>
      <c r="D234" s="40" t="s">
        <v>215</v>
      </c>
      <c r="E234" s="40">
        <v>0</v>
      </c>
      <c r="F234" s="40">
        <v>0</v>
      </c>
      <c r="G234" s="40">
        <v>0</v>
      </c>
      <c r="H234">
        <v>610.54305233572018</v>
      </c>
      <c r="I234">
        <v>0</v>
      </c>
      <c r="J234">
        <v>0</v>
      </c>
    </row>
    <row r="235" spans="1:10" x14ac:dyDescent="0.2">
      <c r="A235" s="40">
        <v>234</v>
      </c>
      <c r="B235" s="40">
        <v>5283</v>
      </c>
      <c r="C235" s="40">
        <v>5283</v>
      </c>
      <c r="D235" s="40" t="s">
        <v>216</v>
      </c>
      <c r="E235" s="40">
        <v>0</v>
      </c>
      <c r="F235" s="40">
        <v>0</v>
      </c>
      <c r="G235" s="40">
        <v>84941</v>
      </c>
      <c r="H235">
        <v>206041.60704408839</v>
      </c>
      <c r="I235">
        <v>175675</v>
      </c>
      <c r="J235">
        <v>206526.66</v>
      </c>
    </row>
    <row r="236" spans="1:10" x14ac:dyDescent="0.2">
      <c r="A236" s="40">
        <v>235</v>
      </c>
      <c r="B236" s="40">
        <v>5310</v>
      </c>
      <c r="C236" s="40">
        <v>5310</v>
      </c>
      <c r="D236" s="40" t="s">
        <v>217</v>
      </c>
      <c r="E236" s="40">
        <v>0</v>
      </c>
      <c r="F236" s="40">
        <v>0</v>
      </c>
      <c r="G236" s="40">
        <v>0</v>
      </c>
      <c r="H236">
        <v>653.57692386599126</v>
      </c>
      <c r="I236">
        <v>0</v>
      </c>
      <c r="J236">
        <v>0</v>
      </c>
    </row>
    <row r="237" spans="1:10" x14ac:dyDescent="0.2">
      <c r="A237" s="40">
        <v>237</v>
      </c>
      <c r="B237" s="40">
        <v>5463</v>
      </c>
      <c r="C237" s="40">
        <v>5463</v>
      </c>
      <c r="D237" s="40" t="s">
        <v>218</v>
      </c>
      <c r="E237" s="40">
        <v>0</v>
      </c>
      <c r="F237" s="40">
        <v>0</v>
      </c>
      <c r="G237" s="40">
        <v>0</v>
      </c>
      <c r="H237">
        <v>925.7661612949554</v>
      </c>
      <c r="I237">
        <v>0</v>
      </c>
      <c r="J237">
        <v>0</v>
      </c>
    </row>
    <row r="238" spans="1:10" x14ac:dyDescent="0.2">
      <c r="A238" s="40">
        <v>238</v>
      </c>
      <c r="B238" s="40">
        <v>5486</v>
      </c>
      <c r="C238" s="40">
        <v>5486</v>
      </c>
      <c r="D238" s="40" t="s">
        <v>219</v>
      </c>
      <c r="E238" s="40">
        <v>0</v>
      </c>
      <c r="F238" s="40">
        <v>0</v>
      </c>
      <c r="G238" s="40">
        <v>0</v>
      </c>
      <c r="H238">
        <v>30183.643242927206</v>
      </c>
      <c r="I238">
        <v>24872</v>
      </c>
      <c r="J238">
        <v>32607.550000000007</v>
      </c>
    </row>
    <row r="239" spans="1:10" x14ac:dyDescent="0.2">
      <c r="A239" s="40">
        <v>239</v>
      </c>
      <c r="B239" s="40">
        <v>5508</v>
      </c>
      <c r="C239" s="40">
        <v>5508</v>
      </c>
      <c r="D239" s="40" t="s">
        <v>220</v>
      </c>
      <c r="E239" s="40">
        <v>0</v>
      </c>
      <c r="F239" s="40">
        <v>0</v>
      </c>
      <c r="G239" s="40">
        <v>43904</v>
      </c>
      <c r="H239">
        <v>49298.814627331107</v>
      </c>
      <c r="I239">
        <v>11409</v>
      </c>
      <c r="J239">
        <v>16559.903999999995</v>
      </c>
    </row>
    <row r="240" spans="1:10" x14ac:dyDescent="0.2">
      <c r="A240" s="40">
        <v>240</v>
      </c>
      <c r="B240" s="40">
        <v>1975</v>
      </c>
      <c r="C240" s="40">
        <v>1975</v>
      </c>
      <c r="D240" s="40" t="s">
        <v>98</v>
      </c>
      <c r="E240" s="40">
        <v>54332</v>
      </c>
      <c r="F240" s="40">
        <v>54332</v>
      </c>
      <c r="G240" s="40">
        <v>66201</v>
      </c>
      <c r="H240">
        <v>110040.19533071418</v>
      </c>
      <c r="I240">
        <v>139125</v>
      </c>
      <c r="J240">
        <v>114631.21799999999</v>
      </c>
    </row>
    <row r="241" spans="1:10" x14ac:dyDescent="0.2">
      <c r="A241" s="40">
        <v>241</v>
      </c>
      <c r="B241" s="40">
        <v>4824</v>
      </c>
      <c r="C241" s="40">
        <v>5510</v>
      </c>
      <c r="D241" s="40" t="s">
        <v>221</v>
      </c>
      <c r="E241" s="40">
        <v>49275</v>
      </c>
      <c r="F241" s="40">
        <v>49275</v>
      </c>
      <c r="G241" s="40">
        <v>127083</v>
      </c>
      <c r="H241">
        <v>96752.083905996798</v>
      </c>
      <c r="I241">
        <v>126385</v>
      </c>
      <c r="J241">
        <v>192178.04399999999</v>
      </c>
    </row>
    <row r="242" spans="1:10" x14ac:dyDescent="0.2">
      <c r="A242" s="40">
        <v>242</v>
      </c>
      <c r="B242" s="40">
        <v>5607</v>
      </c>
      <c r="C242" s="40">
        <v>5607</v>
      </c>
      <c r="D242" s="40" t="s">
        <v>222</v>
      </c>
      <c r="E242" s="40">
        <v>0</v>
      </c>
      <c r="F242" s="40">
        <v>0</v>
      </c>
      <c r="G242" s="40">
        <v>0</v>
      </c>
      <c r="H242">
        <v>720.81734813203968</v>
      </c>
      <c r="I242">
        <v>0</v>
      </c>
      <c r="J242">
        <v>0</v>
      </c>
    </row>
    <row r="243" spans="1:10" x14ac:dyDescent="0.2">
      <c r="A243" s="40">
        <v>243</v>
      </c>
      <c r="B243" s="40">
        <v>5643</v>
      </c>
      <c r="C243" s="40">
        <v>5643</v>
      </c>
      <c r="D243" s="40" t="s">
        <v>223</v>
      </c>
      <c r="E243" s="40">
        <v>0</v>
      </c>
      <c r="F243" s="40">
        <v>0</v>
      </c>
      <c r="G243" s="40">
        <v>0</v>
      </c>
      <c r="H243">
        <v>933.83501220688129</v>
      </c>
      <c r="I243">
        <v>0</v>
      </c>
      <c r="J243">
        <v>0</v>
      </c>
    </row>
    <row r="244" spans="1:10" x14ac:dyDescent="0.2">
      <c r="A244" s="40">
        <v>244</v>
      </c>
      <c r="B244" s="40">
        <v>5697</v>
      </c>
      <c r="C244" s="40">
        <v>5697</v>
      </c>
      <c r="D244" s="40" t="s">
        <v>346</v>
      </c>
      <c r="E244" s="40">
        <v>44531</v>
      </c>
      <c r="F244" s="40">
        <v>44531</v>
      </c>
      <c r="G244" s="40">
        <v>83258</v>
      </c>
      <c r="H244">
        <v>76748.307141948593</v>
      </c>
      <c r="I244">
        <v>107294</v>
      </c>
      <c r="J244">
        <v>131200.74000000002</v>
      </c>
    </row>
    <row r="245" spans="1:10" x14ac:dyDescent="0.2">
      <c r="A245" s="40">
        <v>245</v>
      </c>
      <c r="B245" s="40">
        <v>5724</v>
      </c>
      <c r="C245" s="40">
        <v>5724</v>
      </c>
      <c r="D245" s="40" t="s">
        <v>224</v>
      </c>
      <c r="E245" s="40">
        <v>52362</v>
      </c>
      <c r="F245" s="40">
        <v>52362</v>
      </c>
      <c r="G245" s="40">
        <v>72477</v>
      </c>
      <c r="H245">
        <v>108911.80896087643</v>
      </c>
      <c r="I245">
        <v>77117</v>
      </c>
      <c r="J245">
        <v>90769.279999999999</v>
      </c>
    </row>
    <row r="246" spans="1:10" x14ac:dyDescent="0.2">
      <c r="A246" s="40">
        <v>246</v>
      </c>
      <c r="B246" s="40">
        <v>5805</v>
      </c>
      <c r="C246" s="40">
        <v>5805</v>
      </c>
      <c r="D246" s="40" t="s">
        <v>226</v>
      </c>
      <c r="E246" s="40">
        <v>95127</v>
      </c>
      <c r="F246" s="40">
        <v>95127</v>
      </c>
      <c r="G246" s="40">
        <v>183433</v>
      </c>
      <c r="H246">
        <v>57145.696864678073</v>
      </c>
      <c r="I246">
        <v>15727</v>
      </c>
      <c r="J246">
        <v>141845.26000000004</v>
      </c>
    </row>
    <row r="247" spans="1:10" x14ac:dyDescent="0.2">
      <c r="A247" s="40">
        <v>247</v>
      </c>
      <c r="B247" s="40">
        <v>5823</v>
      </c>
      <c r="C247" s="40">
        <v>5823</v>
      </c>
      <c r="D247" s="40" t="s">
        <v>227</v>
      </c>
      <c r="E247" s="40">
        <v>59890</v>
      </c>
      <c r="F247" s="40">
        <v>59890</v>
      </c>
      <c r="G247" s="40">
        <v>77969</v>
      </c>
      <c r="H247">
        <v>80243.669809408559</v>
      </c>
      <c r="I247">
        <v>203097</v>
      </c>
      <c r="J247">
        <v>134391.4</v>
      </c>
    </row>
    <row r="248" spans="1:10" x14ac:dyDescent="0.2">
      <c r="A248" s="40">
        <v>248</v>
      </c>
      <c r="B248" s="40">
        <v>5832</v>
      </c>
      <c r="C248" s="40">
        <v>5832</v>
      </c>
      <c r="D248" s="40" t="s">
        <v>228</v>
      </c>
      <c r="E248" s="40">
        <v>58220</v>
      </c>
      <c r="F248" s="40">
        <v>58220</v>
      </c>
      <c r="G248" s="40">
        <v>92207</v>
      </c>
      <c r="H248">
        <v>114249.91013745563</v>
      </c>
      <c r="I248">
        <v>141646</v>
      </c>
      <c r="J248">
        <v>68006.880000000019</v>
      </c>
    </row>
    <row r="249" spans="1:10" x14ac:dyDescent="0.2">
      <c r="A249" s="40">
        <v>249</v>
      </c>
      <c r="B249" s="40">
        <v>5877</v>
      </c>
      <c r="C249" s="40">
        <v>5877</v>
      </c>
      <c r="D249" s="40" t="s">
        <v>229</v>
      </c>
      <c r="E249" s="40">
        <v>0</v>
      </c>
      <c r="F249" s="40">
        <v>0</v>
      </c>
      <c r="G249" s="40">
        <v>0</v>
      </c>
      <c r="H249">
        <v>1289.8506452208528</v>
      </c>
      <c r="I249">
        <v>0</v>
      </c>
      <c r="J249">
        <v>0</v>
      </c>
    </row>
    <row r="250" spans="1:10" x14ac:dyDescent="0.2">
      <c r="A250" s="40">
        <v>250</v>
      </c>
      <c r="B250" s="40">
        <v>5895</v>
      </c>
      <c r="C250" s="40">
        <v>5895</v>
      </c>
      <c r="D250" s="40" t="s">
        <v>230</v>
      </c>
      <c r="E250" s="40">
        <v>1295</v>
      </c>
      <c r="F250" s="40">
        <v>1295</v>
      </c>
      <c r="G250" s="40">
        <v>23588</v>
      </c>
      <c r="H250">
        <v>22035.59168331862</v>
      </c>
      <c r="I250">
        <v>28742</v>
      </c>
      <c r="J250">
        <v>59288.975999999995</v>
      </c>
    </row>
    <row r="251" spans="1:10" x14ac:dyDescent="0.2">
      <c r="A251" s="40">
        <v>251</v>
      </c>
      <c r="B251" s="40">
        <v>5949</v>
      </c>
      <c r="C251" s="40">
        <v>5949</v>
      </c>
      <c r="D251" s="40" t="s">
        <v>231</v>
      </c>
      <c r="E251" s="40">
        <v>0</v>
      </c>
      <c r="F251" s="40">
        <v>0</v>
      </c>
      <c r="G251" s="40">
        <v>0</v>
      </c>
      <c r="H251">
        <v>971.75861149293269</v>
      </c>
      <c r="I251">
        <v>46183</v>
      </c>
      <c r="J251">
        <v>0</v>
      </c>
    </row>
    <row r="252" spans="1:10" x14ac:dyDescent="0.2">
      <c r="A252" s="40">
        <v>252</v>
      </c>
      <c r="B252" s="40">
        <v>5976</v>
      </c>
      <c r="C252" s="40">
        <v>5976</v>
      </c>
      <c r="D252" s="40" t="s">
        <v>232</v>
      </c>
      <c r="E252" s="40">
        <v>0</v>
      </c>
      <c r="F252" s="40">
        <v>0</v>
      </c>
      <c r="G252" s="40">
        <v>30746</v>
      </c>
      <c r="H252">
        <v>14923.188517017814</v>
      </c>
      <c r="I252">
        <v>50200</v>
      </c>
      <c r="J252">
        <v>32572.415000000012</v>
      </c>
    </row>
    <row r="253" spans="1:10" x14ac:dyDescent="0.2">
      <c r="A253" s="40">
        <v>253</v>
      </c>
      <c r="B253" s="40">
        <v>5994</v>
      </c>
      <c r="C253" s="40">
        <v>5994</v>
      </c>
      <c r="D253" s="40" t="s">
        <v>233</v>
      </c>
      <c r="E253" s="40">
        <v>0</v>
      </c>
      <c r="F253" s="40">
        <v>0</v>
      </c>
      <c r="G253" s="40">
        <v>62714</v>
      </c>
      <c r="H253">
        <v>97368.743550458516</v>
      </c>
      <c r="I253">
        <v>130192</v>
      </c>
      <c r="J253">
        <v>190647.38700000005</v>
      </c>
    </row>
    <row r="254" spans="1:10" x14ac:dyDescent="0.2">
      <c r="A254" s="40">
        <v>254</v>
      </c>
      <c r="B254" s="40">
        <v>6003</v>
      </c>
      <c r="C254" s="40">
        <v>6003</v>
      </c>
      <c r="D254" s="40" t="s">
        <v>234</v>
      </c>
      <c r="E254" s="40">
        <v>7112</v>
      </c>
      <c r="F254" s="40">
        <v>7112</v>
      </c>
      <c r="G254" s="40">
        <v>107394</v>
      </c>
      <c r="H254">
        <v>137356.82696674392</v>
      </c>
      <c r="I254">
        <v>124847</v>
      </c>
      <c r="J254">
        <v>115958.186</v>
      </c>
    </row>
    <row r="255" spans="1:10" x14ac:dyDescent="0.2">
      <c r="A255" s="40">
        <v>255</v>
      </c>
      <c r="B255" s="40">
        <v>6012</v>
      </c>
      <c r="C255" s="40">
        <v>6012</v>
      </c>
      <c r="D255" s="40" t="s">
        <v>235</v>
      </c>
      <c r="E255" s="40">
        <v>0</v>
      </c>
      <c r="F255" s="40">
        <v>0</v>
      </c>
      <c r="G255" s="40">
        <v>0</v>
      </c>
      <c r="H255">
        <v>497.13087007365175</v>
      </c>
      <c r="I255">
        <v>69938</v>
      </c>
      <c r="J255">
        <v>36799.744000000006</v>
      </c>
    </row>
    <row r="256" spans="1:10" x14ac:dyDescent="0.2">
      <c r="A256" s="40">
        <v>256</v>
      </c>
      <c r="B256" s="40">
        <v>6030</v>
      </c>
      <c r="C256" s="40">
        <v>6030</v>
      </c>
      <c r="D256" s="40" t="s">
        <v>236</v>
      </c>
      <c r="E256" s="40">
        <v>0</v>
      </c>
      <c r="F256" s="40">
        <v>0</v>
      </c>
      <c r="G256" s="40">
        <v>0</v>
      </c>
      <c r="H256">
        <v>1196.6105902385989</v>
      </c>
      <c r="I256">
        <v>0</v>
      </c>
      <c r="J256">
        <v>0</v>
      </c>
    </row>
    <row r="257" spans="1:10" x14ac:dyDescent="0.2">
      <c r="A257" s="40">
        <v>257</v>
      </c>
      <c r="B257" s="40">
        <v>6048</v>
      </c>
      <c r="C257" s="40">
        <v>6035</v>
      </c>
      <c r="D257" s="40" t="s">
        <v>237</v>
      </c>
      <c r="E257" s="40">
        <v>165306</v>
      </c>
      <c r="F257" s="40">
        <v>165306</v>
      </c>
      <c r="G257" s="40">
        <v>162046</v>
      </c>
      <c r="H257">
        <v>116050.61833227333</v>
      </c>
      <c r="I257">
        <v>129193</v>
      </c>
      <c r="J257">
        <v>123902.40500000001</v>
      </c>
    </row>
    <row r="258" spans="1:10" x14ac:dyDescent="0.2">
      <c r="A258" s="40">
        <v>258</v>
      </c>
      <c r="B258" s="40">
        <v>6039</v>
      </c>
      <c r="C258" s="40">
        <v>6039</v>
      </c>
      <c r="D258" s="40" t="s">
        <v>238</v>
      </c>
      <c r="E258" s="40">
        <v>0</v>
      </c>
      <c r="F258" s="40">
        <v>0</v>
      </c>
      <c r="G258" s="40">
        <v>0</v>
      </c>
      <c r="H258">
        <v>13050.290503251754</v>
      </c>
      <c r="I258">
        <v>0</v>
      </c>
      <c r="J258">
        <v>0</v>
      </c>
    </row>
    <row r="259" spans="1:10" x14ac:dyDescent="0.2">
      <c r="A259" s="40">
        <v>259</v>
      </c>
      <c r="B259" s="40">
        <v>6093</v>
      </c>
      <c r="C259" s="40">
        <v>6093</v>
      </c>
      <c r="D259" s="40" t="s">
        <v>240</v>
      </c>
      <c r="E259" s="40">
        <v>0</v>
      </c>
      <c r="F259" s="40">
        <v>0</v>
      </c>
      <c r="G259" s="40">
        <v>0</v>
      </c>
      <c r="H259">
        <v>1252.554623227951</v>
      </c>
      <c r="I259">
        <v>0</v>
      </c>
      <c r="J259">
        <v>0</v>
      </c>
    </row>
    <row r="260" spans="1:10" x14ac:dyDescent="0.2">
      <c r="A260" s="40">
        <v>260</v>
      </c>
      <c r="B260" s="40">
        <v>6091</v>
      </c>
      <c r="C260" s="40">
        <v>6091</v>
      </c>
      <c r="D260" s="40" t="s">
        <v>239</v>
      </c>
      <c r="E260" s="40">
        <v>79868</v>
      </c>
      <c r="F260" s="40">
        <v>79868</v>
      </c>
      <c r="G260" s="40">
        <v>133011</v>
      </c>
      <c r="H260">
        <v>196631.12311593466</v>
      </c>
      <c r="I260">
        <v>200796</v>
      </c>
      <c r="J260">
        <v>198430.64400000003</v>
      </c>
    </row>
    <row r="261" spans="1:10" x14ac:dyDescent="0.2">
      <c r="A261" s="40">
        <v>261</v>
      </c>
      <c r="B261" s="40">
        <v>6095</v>
      </c>
      <c r="C261" s="40">
        <v>6095</v>
      </c>
      <c r="D261" s="40" t="s">
        <v>242</v>
      </c>
      <c r="E261" s="40">
        <v>21618</v>
      </c>
      <c r="F261" s="40">
        <v>21618</v>
      </c>
      <c r="G261" s="40">
        <v>58793</v>
      </c>
      <c r="H261">
        <v>148468.81490993584</v>
      </c>
      <c r="I261">
        <v>0</v>
      </c>
      <c r="J261">
        <v>74670.592000000004</v>
      </c>
    </row>
    <row r="262" spans="1:10" x14ac:dyDescent="0.2">
      <c r="A262" s="40">
        <v>262</v>
      </c>
      <c r="B262" s="40">
        <v>5157</v>
      </c>
      <c r="C262" s="40">
        <v>6099</v>
      </c>
      <c r="D262" s="40" t="s">
        <v>244</v>
      </c>
      <c r="E262" s="40">
        <v>0</v>
      </c>
      <c r="F262" s="40">
        <v>0</v>
      </c>
      <c r="G262" s="40">
        <v>44522</v>
      </c>
      <c r="H262">
        <v>62414.908592515865</v>
      </c>
      <c r="I262">
        <v>52035</v>
      </c>
      <c r="J262">
        <v>59182.000000000015</v>
      </c>
    </row>
    <row r="263" spans="1:10" x14ac:dyDescent="0.2">
      <c r="A263" s="40">
        <v>263</v>
      </c>
      <c r="B263" s="40">
        <v>6097</v>
      </c>
      <c r="C263" s="40">
        <v>6097</v>
      </c>
      <c r="D263" s="40" t="s">
        <v>243</v>
      </c>
      <c r="E263" s="40">
        <v>0</v>
      </c>
      <c r="F263" s="40">
        <v>0</v>
      </c>
      <c r="G263" s="40">
        <v>18975</v>
      </c>
      <c r="H263">
        <v>26333.355103091726</v>
      </c>
      <c r="I263">
        <v>31636</v>
      </c>
      <c r="J263">
        <v>39049.699000000008</v>
      </c>
    </row>
    <row r="264" spans="1:10" x14ac:dyDescent="0.2">
      <c r="A264" s="40">
        <v>264</v>
      </c>
      <c r="B264" s="40">
        <v>6098</v>
      </c>
      <c r="C264" s="40">
        <v>6098</v>
      </c>
      <c r="D264" s="40" t="s">
        <v>333</v>
      </c>
      <c r="E264" s="40">
        <v>16140</v>
      </c>
      <c r="F264" s="40">
        <v>16140</v>
      </c>
      <c r="G264" s="40">
        <v>47250</v>
      </c>
      <c r="H264">
        <v>105632.97123781878</v>
      </c>
      <c r="I264">
        <v>120171</v>
      </c>
      <c r="J264">
        <v>240216.00599999999</v>
      </c>
    </row>
    <row r="265" spans="1:10" x14ac:dyDescent="0.2">
      <c r="A265" s="40">
        <v>265</v>
      </c>
      <c r="B265" s="40">
        <v>6100</v>
      </c>
      <c r="C265" s="40">
        <v>6100</v>
      </c>
      <c r="D265" s="40" t="s">
        <v>245</v>
      </c>
      <c r="E265" s="40">
        <v>0</v>
      </c>
      <c r="F265" s="40">
        <v>0</v>
      </c>
      <c r="G265" s="40">
        <v>43779</v>
      </c>
      <c r="H265">
        <v>79467.432956116783</v>
      </c>
      <c r="I265">
        <v>77525</v>
      </c>
      <c r="J265">
        <v>68639.600000000006</v>
      </c>
    </row>
    <row r="266" spans="1:10" x14ac:dyDescent="0.2">
      <c r="A266" s="40">
        <v>266</v>
      </c>
      <c r="B266" s="40">
        <v>6101</v>
      </c>
      <c r="C266" s="40">
        <v>6101</v>
      </c>
      <c r="D266" s="40" t="s">
        <v>246</v>
      </c>
      <c r="E266" s="40">
        <v>0</v>
      </c>
      <c r="F266" s="40">
        <v>0</v>
      </c>
      <c r="G266" s="40">
        <v>0</v>
      </c>
      <c r="H266">
        <v>6181.098414131262</v>
      </c>
      <c r="I266">
        <v>88731</v>
      </c>
      <c r="J266">
        <v>306895.30500000017</v>
      </c>
    </row>
    <row r="267" spans="1:10" x14ac:dyDescent="0.2">
      <c r="A267" s="40">
        <v>267</v>
      </c>
      <c r="B267" s="40">
        <v>6094</v>
      </c>
      <c r="C267" s="40">
        <v>6094</v>
      </c>
      <c r="D267" s="40" t="s">
        <v>241</v>
      </c>
      <c r="E267" s="40">
        <v>11904</v>
      </c>
      <c r="F267" s="40">
        <v>11904</v>
      </c>
      <c r="G267" s="40">
        <v>103433</v>
      </c>
      <c r="H267">
        <v>92732.792939806721</v>
      </c>
      <c r="I267">
        <v>88600</v>
      </c>
      <c r="J267">
        <v>86091.984000000026</v>
      </c>
    </row>
    <row r="268" spans="1:10" x14ac:dyDescent="0.2">
      <c r="A268" s="40"/>
      <c r="B268" s="40">
        <v>6096</v>
      </c>
      <c r="C268" s="40">
        <v>6096</v>
      </c>
      <c r="D268" s="40" t="s">
        <v>442</v>
      </c>
      <c r="E268" s="40">
        <v>294113</v>
      </c>
      <c r="F268" s="40">
        <v>294113</v>
      </c>
      <c r="G268" s="40">
        <v>428828</v>
      </c>
      <c r="H268" s="40">
        <v>489101.1614146647</v>
      </c>
      <c r="I268" s="40">
        <v>499753</v>
      </c>
      <c r="J268" s="40">
        <v>538556.87700000009</v>
      </c>
    </row>
    <row r="269" spans="1:10" x14ac:dyDescent="0.2">
      <c r="A269" s="40">
        <v>269</v>
      </c>
      <c r="B269" s="40">
        <v>6102</v>
      </c>
      <c r="C269" s="40">
        <v>6102</v>
      </c>
      <c r="D269" s="40" t="s">
        <v>247</v>
      </c>
      <c r="E269" s="40">
        <v>0</v>
      </c>
      <c r="F269" s="40">
        <v>0</v>
      </c>
      <c r="G269" s="40">
        <v>0</v>
      </c>
      <c r="H269">
        <v>1754.9750733438655</v>
      </c>
      <c r="I269">
        <v>0</v>
      </c>
      <c r="J269">
        <v>0</v>
      </c>
    </row>
    <row r="270" spans="1:10" x14ac:dyDescent="0.2">
      <c r="A270" s="40">
        <v>270</v>
      </c>
      <c r="B270" s="40">
        <v>6120</v>
      </c>
      <c r="C270" s="40">
        <v>6120</v>
      </c>
      <c r="D270" s="40" t="s">
        <v>248</v>
      </c>
      <c r="E270" s="40">
        <v>0</v>
      </c>
      <c r="F270" s="40">
        <v>0</v>
      </c>
      <c r="G270" s="40">
        <v>0</v>
      </c>
      <c r="H270">
        <v>1046.8885788728642</v>
      </c>
      <c r="I270">
        <v>6147</v>
      </c>
      <c r="J270">
        <v>0</v>
      </c>
    </row>
    <row r="271" spans="1:10" x14ac:dyDescent="0.2">
      <c r="A271" s="40">
        <v>271</v>
      </c>
      <c r="B271" s="40">
        <v>6138</v>
      </c>
      <c r="C271" s="40">
        <v>6138</v>
      </c>
      <c r="D271" s="40" t="s">
        <v>249</v>
      </c>
      <c r="E271" s="40">
        <v>0</v>
      </c>
      <c r="F271" s="40">
        <v>0</v>
      </c>
      <c r="G271" s="40">
        <v>0</v>
      </c>
      <c r="H271">
        <v>342.5675481607617</v>
      </c>
      <c r="I271">
        <v>0</v>
      </c>
      <c r="J271">
        <v>0</v>
      </c>
    </row>
    <row r="272" spans="1:10" x14ac:dyDescent="0.2">
      <c r="A272" s="40">
        <v>272</v>
      </c>
      <c r="B272" s="40">
        <v>5751</v>
      </c>
      <c r="C272" s="40">
        <v>5751</v>
      </c>
      <c r="D272" s="40" t="s">
        <v>225</v>
      </c>
      <c r="E272" s="40">
        <v>132836</v>
      </c>
      <c r="F272" s="40">
        <v>132836</v>
      </c>
      <c r="G272" s="40">
        <v>165875</v>
      </c>
      <c r="H272">
        <v>142848.75022854566</v>
      </c>
      <c r="I272">
        <v>240116</v>
      </c>
      <c r="J272">
        <v>124762.08000000002</v>
      </c>
    </row>
    <row r="273" spans="1:10" x14ac:dyDescent="0.2">
      <c r="A273" s="40">
        <v>273</v>
      </c>
      <c r="B273" s="40">
        <v>6165</v>
      </c>
      <c r="C273" s="40">
        <v>6165</v>
      </c>
      <c r="D273" s="40" t="s">
        <v>250</v>
      </c>
      <c r="E273" s="40">
        <v>0</v>
      </c>
      <c r="F273" s="40">
        <v>0</v>
      </c>
      <c r="G273" s="40">
        <v>10792</v>
      </c>
      <c r="H273">
        <v>154.29436021582592</v>
      </c>
      <c r="I273">
        <v>3558</v>
      </c>
      <c r="J273">
        <v>2022.5510000000004</v>
      </c>
    </row>
    <row r="274" spans="1:10" x14ac:dyDescent="0.2">
      <c r="A274" s="40">
        <v>274</v>
      </c>
      <c r="B274" s="40">
        <v>6175</v>
      </c>
      <c r="C274" s="40">
        <v>6175</v>
      </c>
      <c r="D274" s="40" t="s">
        <v>251</v>
      </c>
      <c r="E274" s="40">
        <v>0</v>
      </c>
      <c r="F274" s="40">
        <v>0</v>
      </c>
      <c r="G274" s="40">
        <v>0</v>
      </c>
      <c r="H274">
        <v>27880.266855138194</v>
      </c>
      <c r="I274">
        <v>60398</v>
      </c>
      <c r="J274">
        <v>107857.70600000003</v>
      </c>
    </row>
    <row r="275" spans="1:10" x14ac:dyDescent="0.2">
      <c r="A275" s="40">
        <v>275</v>
      </c>
      <c r="B275" s="40">
        <v>6219</v>
      </c>
      <c r="C275" s="40">
        <v>6219</v>
      </c>
      <c r="D275" s="40" t="s">
        <v>252</v>
      </c>
      <c r="E275" s="40">
        <v>0</v>
      </c>
      <c r="F275" s="40">
        <v>0</v>
      </c>
      <c r="G275" s="40">
        <v>0</v>
      </c>
      <c r="H275">
        <v>2138.6937611554486</v>
      </c>
      <c r="I275">
        <v>0</v>
      </c>
      <c r="J275">
        <v>0</v>
      </c>
    </row>
    <row r="276" spans="1:10" x14ac:dyDescent="0.2">
      <c r="A276" s="40">
        <v>276</v>
      </c>
      <c r="B276" s="40">
        <v>6246</v>
      </c>
      <c r="C276" s="40">
        <v>6246</v>
      </c>
      <c r="D276" s="40" t="s">
        <v>253</v>
      </c>
      <c r="E276" s="40">
        <v>10507</v>
      </c>
      <c r="F276" s="40">
        <v>10507</v>
      </c>
      <c r="G276" s="40">
        <v>14940</v>
      </c>
      <c r="H276">
        <v>28661.03457491333</v>
      </c>
      <c r="I276">
        <v>70154</v>
      </c>
      <c r="J276">
        <v>52446.537000000004</v>
      </c>
    </row>
    <row r="277" spans="1:10" x14ac:dyDescent="0.2">
      <c r="A277" s="40">
        <v>277</v>
      </c>
      <c r="B277" s="40">
        <v>6273</v>
      </c>
      <c r="C277" s="40">
        <v>6273</v>
      </c>
      <c r="D277" s="40" t="s">
        <v>255</v>
      </c>
      <c r="E277" s="40">
        <v>0</v>
      </c>
      <c r="F277" s="40">
        <v>0</v>
      </c>
      <c r="G277" s="40">
        <v>71812</v>
      </c>
      <c r="H277">
        <v>161318.35612518727</v>
      </c>
      <c r="I277">
        <v>82736</v>
      </c>
      <c r="J277">
        <v>78288.596000000034</v>
      </c>
    </row>
    <row r="278" spans="1:10" x14ac:dyDescent="0.2">
      <c r="A278" s="40">
        <v>278</v>
      </c>
      <c r="B278" s="40">
        <v>6408</v>
      </c>
      <c r="C278" s="40">
        <v>6408</v>
      </c>
      <c r="D278" s="40" t="s">
        <v>256</v>
      </c>
      <c r="E278" s="40">
        <v>0</v>
      </c>
      <c r="F278" s="40">
        <v>0</v>
      </c>
      <c r="G278" s="40">
        <v>0</v>
      </c>
      <c r="H278">
        <v>786.35434831668169</v>
      </c>
      <c r="I278">
        <v>60941</v>
      </c>
      <c r="J278">
        <v>104096.52</v>
      </c>
    </row>
    <row r="279" spans="1:10" x14ac:dyDescent="0.2">
      <c r="A279" s="40">
        <v>279</v>
      </c>
      <c r="B279" s="40">
        <v>6453</v>
      </c>
      <c r="C279" s="40">
        <v>6453</v>
      </c>
      <c r="D279" s="40" t="s">
        <v>257</v>
      </c>
      <c r="E279" s="40">
        <v>42151</v>
      </c>
      <c r="F279" s="40">
        <v>42151</v>
      </c>
      <c r="G279" s="40">
        <v>73709</v>
      </c>
      <c r="H279">
        <v>78217.460756724075</v>
      </c>
      <c r="I279">
        <v>98707</v>
      </c>
      <c r="J279">
        <v>102737.80000000003</v>
      </c>
    </row>
    <row r="280" spans="1:10" x14ac:dyDescent="0.2">
      <c r="A280" s="40">
        <v>280</v>
      </c>
      <c r="B280" s="40">
        <v>6460</v>
      </c>
      <c r="C280" s="40">
        <v>6460</v>
      </c>
      <c r="D280" s="40" t="s">
        <v>258</v>
      </c>
      <c r="E280" s="40">
        <v>6835</v>
      </c>
      <c r="F280" s="40">
        <v>6835</v>
      </c>
      <c r="G280" s="40">
        <v>72311</v>
      </c>
      <c r="H280">
        <v>134239.08149272719</v>
      </c>
      <c r="I280">
        <v>154717</v>
      </c>
      <c r="J280">
        <v>98957.712000000014</v>
      </c>
    </row>
    <row r="281" spans="1:10" x14ac:dyDescent="0.2">
      <c r="A281" s="40">
        <v>281</v>
      </c>
      <c r="B281" s="40">
        <v>6462</v>
      </c>
      <c r="C281" s="40">
        <v>6462</v>
      </c>
      <c r="D281" s="40" t="s">
        <v>259</v>
      </c>
      <c r="E281" s="40">
        <v>54640</v>
      </c>
      <c r="F281" s="40">
        <v>54640</v>
      </c>
      <c r="G281" s="40">
        <v>69313</v>
      </c>
      <c r="H281">
        <v>56077.090843403181</v>
      </c>
      <c r="I281">
        <v>54880</v>
      </c>
      <c r="J281">
        <v>63069.468000000023</v>
      </c>
    </row>
    <row r="282" spans="1:10" x14ac:dyDescent="0.2">
      <c r="A282" s="40">
        <v>282</v>
      </c>
      <c r="B282" s="40">
        <v>6471</v>
      </c>
      <c r="C282" s="40">
        <v>6471</v>
      </c>
      <c r="D282" s="40" t="s">
        <v>260</v>
      </c>
      <c r="E282" s="40">
        <v>0</v>
      </c>
      <c r="F282" s="40">
        <v>0</v>
      </c>
      <c r="G282" s="40">
        <v>0</v>
      </c>
      <c r="H282">
        <v>367.58098598773171</v>
      </c>
      <c r="I282">
        <v>0</v>
      </c>
      <c r="J282">
        <v>0</v>
      </c>
    </row>
    <row r="283" spans="1:10" x14ac:dyDescent="0.2">
      <c r="A283" s="40">
        <v>283</v>
      </c>
      <c r="B283" s="40">
        <v>6509</v>
      </c>
      <c r="C283" s="40">
        <v>6509</v>
      </c>
      <c r="D283" s="40" t="s">
        <v>261</v>
      </c>
      <c r="E283" s="40">
        <v>30496</v>
      </c>
      <c r="F283" s="40">
        <v>30496</v>
      </c>
      <c r="G283" s="40">
        <v>65969</v>
      </c>
      <c r="H283">
        <v>125703.0428736434</v>
      </c>
      <c r="I283">
        <v>104258</v>
      </c>
      <c r="J283">
        <v>124694.592</v>
      </c>
    </row>
    <row r="284" spans="1:10" x14ac:dyDescent="0.2">
      <c r="A284" s="40">
        <v>284</v>
      </c>
      <c r="B284" s="40">
        <v>6512</v>
      </c>
      <c r="C284" s="40">
        <v>6512</v>
      </c>
      <c r="D284" s="40" t="s">
        <v>262</v>
      </c>
      <c r="E284" s="40">
        <v>13997</v>
      </c>
      <c r="F284" s="40">
        <v>13997</v>
      </c>
      <c r="G284" s="40">
        <v>35472</v>
      </c>
      <c r="H284">
        <v>57189.229560347136</v>
      </c>
      <c r="I284">
        <v>124418</v>
      </c>
      <c r="J284">
        <v>127737.681</v>
      </c>
    </row>
    <row r="285" spans="1:10" x14ac:dyDescent="0.2">
      <c r="A285" s="40">
        <v>285</v>
      </c>
      <c r="B285" s="40">
        <v>6516</v>
      </c>
      <c r="C285" s="40">
        <v>6516</v>
      </c>
      <c r="D285" s="40" t="s">
        <v>263</v>
      </c>
      <c r="E285" s="40">
        <v>0</v>
      </c>
      <c r="F285" s="40">
        <v>0</v>
      </c>
      <c r="G285" s="40">
        <v>20239</v>
      </c>
      <c r="H285">
        <v>67798.722763678888</v>
      </c>
      <c r="I285">
        <v>51611</v>
      </c>
      <c r="J285">
        <v>71621.55</v>
      </c>
    </row>
    <row r="286" spans="1:10" x14ac:dyDescent="0.2">
      <c r="A286" s="40">
        <v>286</v>
      </c>
      <c r="B286" s="40">
        <v>6534</v>
      </c>
      <c r="C286" s="40">
        <v>6534</v>
      </c>
      <c r="D286" s="40" t="s">
        <v>264</v>
      </c>
      <c r="E286" s="40">
        <v>1338</v>
      </c>
      <c r="F286" s="40">
        <v>1338</v>
      </c>
      <c r="G286" s="40">
        <v>31063</v>
      </c>
      <c r="H286">
        <v>93678.541533963871</v>
      </c>
      <c r="I286">
        <v>143886</v>
      </c>
      <c r="J286">
        <v>132985.21500000003</v>
      </c>
    </row>
    <row r="287" spans="1:10" x14ac:dyDescent="0.2">
      <c r="A287" s="40">
        <v>287</v>
      </c>
      <c r="B287" s="40">
        <v>1935</v>
      </c>
      <c r="C287" s="40">
        <v>6536</v>
      </c>
      <c r="D287" s="40" t="s">
        <v>265</v>
      </c>
      <c r="E287" s="40">
        <v>0</v>
      </c>
      <c r="F287" s="40">
        <v>0</v>
      </c>
      <c r="G287" s="40">
        <v>71479</v>
      </c>
      <c r="H287">
        <v>83954.670711281622</v>
      </c>
      <c r="I287">
        <v>167488</v>
      </c>
      <c r="J287">
        <v>170870.80799999996</v>
      </c>
    </row>
    <row r="288" spans="1:10" x14ac:dyDescent="0.2">
      <c r="A288" s="40">
        <v>288</v>
      </c>
      <c r="B288" s="40">
        <v>6561</v>
      </c>
      <c r="C288" s="40">
        <v>6561</v>
      </c>
      <c r="D288" s="40" t="s">
        <v>266</v>
      </c>
      <c r="E288" s="40">
        <v>76863</v>
      </c>
      <c r="F288" s="40">
        <v>76863</v>
      </c>
      <c r="G288" s="40">
        <v>106935</v>
      </c>
      <c r="H288">
        <v>81205.9784387502</v>
      </c>
      <c r="I288">
        <v>98962</v>
      </c>
      <c r="J288">
        <v>85199.160000000018</v>
      </c>
    </row>
    <row r="289" spans="1:10" x14ac:dyDescent="0.2">
      <c r="A289" s="40">
        <v>289</v>
      </c>
      <c r="B289" s="40">
        <v>6579</v>
      </c>
      <c r="C289" s="40">
        <v>6579</v>
      </c>
      <c r="D289" s="40" t="s">
        <v>267</v>
      </c>
      <c r="E289" s="40">
        <v>0</v>
      </c>
      <c r="F289" s="40">
        <v>0</v>
      </c>
      <c r="G289" s="40">
        <v>0</v>
      </c>
      <c r="H289">
        <v>3023.5777444966466</v>
      </c>
      <c r="I289">
        <v>0</v>
      </c>
      <c r="J289">
        <v>0</v>
      </c>
    </row>
    <row r="290" spans="1:10" x14ac:dyDescent="0.2">
      <c r="A290" s="40">
        <v>290</v>
      </c>
      <c r="B290" s="40">
        <v>6592</v>
      </c>
      <c r="C290" s="40">
        <v>6592</v>
      </c>
      <c r="D290" s="40" t="s">
        <v>388</v>
      </c>
      <c r="E290" s="40">
        <v>312772</v>
      </c>
      <c r="F290" s="40">
        <v>312772</v>
      </c>
      <c r="G290" s="40">
        <v>326963</v>
      </c>
      <c r="H290">
        <v>565987.06175902183</v>
      </c>
      <c r="I290">
        <v>446757</v>
      </c>
      <c r="J290">
        <v>402144.61499999999</v>
      </c>
    </row>
    <row r="291" spans="1:10" x14ac:dyDescent="0.2">
      <c r="A291" s="40">
        <v>291</v>
      </c>
      <c r="B291" s="40">
        <v>6615</v>
      </c>
      <c r="C291" s="40">
        <v>6615</v>
      </c>
      <c r="D291" s="40" t="s">
        <v>268</v>
      </c>
      <c r="E291" s="40">
        <v>0</v>
      </c>
      <c r="F291" s="40">
        <v>0</v>
      </c>
      <c r="G291" s="40">
        <v>0</v>
      </c>
      <c r="H291">
        <v>649.36319061198549</v>
      </c>
      <c r="I291">
        <v>0</v>
      </c>
      <c r="J291">
        <v>0</v>
      </c>
    </row>
    <row r="292" spans="1:10" x14ac:dyDescent="0.2">
      <c r="A292" s="40">
        <v>292</v>
      </c>
      <c r="B292" s="40">
        <v>6651</v>
      </c>
      <c r="C292" s="40">
        <v>6651</v>
      </c>
      <c r="D292" s="40" t="s">
        <v>269</v>
      </c>
      <c r="E292" s="40">
        <v>110988</v>
      </c>
      <c r="F292" s="40">
        <v>110988</v>
      </c>
      <c r="G292" s="40">
        <v>135951</v>
      </c>
      <c r="H292">
        <v>163212.13131403484</v>
      </c>
      <c r="I292">
        <v>87336</v>
      </c>
      <c r="J292">
        <v>86502.779999999984</v>
      </c>
    </row>
    <row r="293" spans="1:10" x14ac:dyDescent="0.2">
      <c r="A293" s="40">
        <v>293</v>
      </c>
      <c r="B293" s="40">
        <v>6660</v>
      </c>
      <c r="C293" s="40">
        <v>6660</v>
      </c>
      <c r="D293" s="40" t="s">
        <v>270</v>
      </c>
      <c r="E293" s="40">
        <v>0</v>
      </c>
      <c r="F293" s="40">
        <v>0</v>
      </c>
      <c r="G293" s="40">
        <v>0</v>
      </c>
      <c r="H293">
        <v>1349.8291036661678</v>
      </c>
      <c r="I293">
        <v>0</v>
      </c>
      <c r="J293">
        <v>0</v>
      </c>
    </row>
    <row r="294" spans="1:10" x14ac:dyDescent="0.2">
      <c r="A294" s="40">
        <v>294</v>
      </c>
      <c r="B294" s="40">
        <v>6700</v>
      </c>
      <c r="C294" s="40">
        <v>6700</v>
      </c>
      <c r="D294" s="40" t="s">
        <v>271</v>
      </c>
      <c r="E294" s="40">
        <v>9467</v>
      </c>
      <c r="F294" s="40">
        <v>9467</v>
      </c>
      <c r="G294" s="40">
        <v>0</v>
      </c>
      <c r="H294">
        <v>432.22144718215964</v>
      </c>
      <c r="I294">
        <v>5863</v>
      </c>
      <c r="J294">
        <v>0</v>
      </c>
    </row>
    <row r="295" spans="1:10" x14ac:dyDescent="0.2">
      <c r="A295" s="40">
        <v>295</v>
      </c>
      <c r="B295" s="40">
        <v>6759</v>
      </c>
      <c r="C295" s="40">
        <v>6759</v>
      </c>
      <c r="D295" s="40" t="s">
        <v>273</v>
      </c>
      <c r="E295" s="40">
        <v>0</v>
      </c>
      <c r="F295" s="40">
        <v>0</v>
      </c>
      <c r="G295" s="40">
        <v>0</v>
      </c>
      <c r="H295">
        <v>555.04728884147494</v>
      </c>
      <c r="I295">
        <v>0</v>
      </c>
      <c r="J295">
        <v>0</v>
      </c>
    </row>
    <row r="296" spans="1:10" x14ac:dyDescent="0.2">
      <c r="A296" s="40">
        <v>296</v>
      </c>
      <c r="B296" s="40">
        <v>6762</v>
      </c>
      <c r="C296" s="40">
        <v>6762</v>
      </c>
      <c r="D296" s="40" t="s">
        <v>274</v>
      </c>
      <c r="E296" s="40">
        <v>0</v>
      </c>
      <c r="F296" s="40">
        <v>0</v>
      </c>
      <c r="G296" s="40">
        <v>0</v>
      </c>
      <c r="H296">
        <v>608.3913587592067</v>
      </c>
      <c r="I296">
        <v>0</v>
      </c>
      <c r="J296">
        <v>0</v>
      </c>
    </row>
    <row r="297" spans="1:10" x14ac:dyDescent="0.2">
      <c r="A297" s="40">
        <v>297</v>
      </c>
      <c r="B297" s="40">
        <v>6768</v>
      </c>
      <c r="C297" s="40">
        <v>6768</v>
      </c>
      <c r="D297" s="40" t="s">
        <v>275</v>
      </c>
      <c r="E297" s="40">
        <v>0</v>
      </c>
      <c r="F297" s="40">
        <v>0</v>
      </c>
      <c r="G297" s="40">
        <v>0</v>
      </c>
      <c r="H297">
        <v>1536.5781753277399</v>
      </c>
      <c r="I297">
        <v>0</v>
      </c>
      <c r="J297">
        <v>0</v>
      </c>
    </row>
    <row r="298" spans="1:10" x14ac:dyDescent="0.2">
      <c r="A298" s="40">
        <v>298</v>
      </c>
      <c r="B298" s="40">
        <v>6795</v>
      </c>
      <c r="C298" s="40">
        <v>6795</v>
      </c>
      <c r="D298" s="40" t="s">
        <v>276</v>
      </c>
      <c r="E298" s="40">
        <v>0</v>
      </c>
      <c r="F298" s="40">
        <v>0</v>
      </c>
      <c r="G298" s="40">
        <v>277052</v>
      </c>
      <c r="H298">
        <v>535598.99592597934</v>
      </c>
      <c r="I298">
        <v>355962</v>
      </c>
      <c r="J298">
        <v>0</v>
      </c>
    </row>
    <row r="299" spans="1:10" x14ac:dyDescent="0.2">
      <c r="A299" s="40">
        <v>299</v>
      </c>
      <c r="B299" s="40">
        <v>6822</v>
      </c>
      <c r="C299" s="40">
        <v>6822</v>
      </c>
      <c r="D299" s="40" t="s">
        <v>277</v>
      </c>
      <c r="E299" s="40">
        <v>0</v>
      </c>
      <c r="F299" s="40">
        <v>0</v>
      </c>
      <c r="G299" s="40">
        <v>0</v>
      </c>
      <c r="H299">
        <v>10038.726381223974</v>
      </c>
      <c r="I299">
        <v>0</v>
      </c>
      <c r="J299">
        <v>0</v>
      </c>
    </row>
    <row r="300" spans="1:10" x14ac:dyDescent="0.2">
      <c r="A300" s="40">
        <v>300</v>
      </c>
      <c r="B300" s="40">
        <v>6840</v>
      </c>
      <c r="C300" s="40">
        <v>6840</v>
      </c>
      <c r="D300" s="40" t="s">
        <v>278</v>
      </c>
      <c r="E300" s="40">
        <v>0</v>
      </c>
      <c r="F300" s="40">
        <v>0</v>
      </c>
      <c r="G300" s="40">
        <v>0</v>
      </c>
      <c r="H300">
        <v>1896.9868493937599</v>
      </c>
      <c r="I300">
        <v>0</v>
      </c>
      <c r="J300">
        <v>0</v>
      </c>
    </row>
    <row r="301" spans="1:10" x14ac:dyDescent="0.2">
      <c r="A301" s="40">
        <v>301</v>
      </c>
      <c r="B301" s="40">
        <v>6854</v>
      </c>
      <c r="C301" s="40">
        <v>6854</v>
      </c>
      <c r="D301" s="40" t="s">
        <v>279</v>
      </c>
      <c r="E301" s="40">
        <v>29322</v>
      </c>
      <c r="F301" s="40">
        <v>29322</v>
      </c>
      <c r="G301" s="40">
        <v>131664</v>
      </c>
      <c r="H301">
        <v>85318.554264099483</v>
      </c>
      <c r="I301">
        <v>112087</v>
      </c>
      <c r="J301">
        <v>168837.53600000002</v>
      </c>
    </row>
    <row r="302" spans="1:10" x14ac:dyDescent="0.2">
      <c r="A302" s="40">
        <v>302</v>
      </c>
      <c r="B302" s="40">
        <v>6867</v>
      </c>
      <c r="C302" s="40">
        <v>6867</v>
      </c>
      <c r="D302" s="40" t="s">
        <v>280</v>
      </c>
      <c r="E302" s="40">
        <v>84835</v>
      </c>
      <c r="F302" s="40">
        <v>84835</v>
      </c>
      <c r="G302" s="40">
        <v>155611</v>
      </c>
      <c r="H302">
        <v>187109.10210009647</v>
      </c>
      <c r="I302">
        <v>84854</v>
      </c>
      <c r="J302">
        <v>0</v>
      </c>
    </row>
    <row r="303" spans="1:10" x14ac:dyDescent="0.2">
      <c r="A303" s="40">
        <v>303</v>
      </c>
      <c r="B303" s="40">
        <v>6921</v>
      </c>
      <c r="C303" s="40">
        <v>6921</v>
      </c>
      <c r="D303" s="40" t="s">
        <v>281</v>
      </c>
      <c r="E303" s="40">
        <v>39538</v>
      </c>
      <c r="F303" s="40">
        <v>39538</v>
      </c>
      <c r="G303" s="40">
        <v>46417</v>
      </c>
      <c r="H303">
        <v>118672.16568881687</v>
      </c>
      <c r="I303">
        <v>19854</v>
      </c>
      <c r="J303">
        <v>13523.350000000004</v>
      </c>
    </row>
    <row r="304" spans="1:10" x14ac:dyDescent="0.2">
      <c r="A304" s="40">
        <v>304</v>
      </c>
      <c r="B304" s="40">
        <v>6930</v>
      </c>
      <c r="C304" s="40">
        <v>6930</v>
      </c>
      <c r="D304" s="40" t="s">
        <v>282</v>
      </c>
      <c r="E304" s="40">
        <v>0</v>
      </c>
      <c r="F304" s="40">
        <v>0</v>
      </c>
      <c r="G304" s="40">
        <v>8411</v>
      </c>
      <c r="H304">
        <v>43635.262004595519</v>
      </c>
      <c r="I304">
        <v>10218</v>
      </c>
      <c r="J304">
        <v>13907.465000000017</v>
      </c>
    </row>
    <row r="305" spans="1:10" x14ac:dyDescent="0.2">
      <c r="A305" s="40">
        <v>305</v>
      </c>
      <c r="B305" s="40">
        <v>6937</v>
      </c>
      <c r="C305" s="40">
        <v>6937</v>
      </c>
      <c r="D305" s="40" t="s">
        <v>334</v>
      </c>
      <c r="E305" s="40">
        <v>0</v>
      </c>
      <c r="F305" s="40">
        <v>0</v>
      </c>
      <c r="G305" s="40">
        <v>0</v>
      </c>
      <c r="H305">
        <v>424.33190406827663</v>
      </c>
      <c r="I305">
        <v>0</v>
      </c>
      <c r="J305">
        <v>0</v>
      </c>
    </row>
    <row r="306" spans="1:10" x14ac:dyDescent="0.2">
      <c r="A306" s="40">
        <v>306</v>
      </c>
      <c r="B306" s="40">
        <v>6943</v>
      </c>
      <c r="C306" s="40">
        <v>6943</v>
      </c>
      <c r="D306" s="40" t="s">
        <v>283</v>
      </c>
      <c r="E306" s="40">
        <v>0</v>
      </c>
      <c r="F306" s="40">
        <v>0</v>
      </c>
      <c r="G306" s="40">
        <v>0</v>
      </c>
      <c r="H306">
        <v>22569.070903514348</v>
      </c>
      <c r="I306">
        <v>7590</v>
      </c>
      <c r="J306">
        <v>44495.46</v>
      </c>
    </row>
    <row r="307" spans="1:10" x14ac:dyDescent="0.2">
      <c r="A307" s="40">
        <v>307</v>
      </c>
      <c r="B307" s="40">
        <v>6264</v>
      </c>
      <c r="C307" s="40">
        <v>6264</v>
      </c>
      <c r="D307" s="40" t="s">
        <v>254</v>
      </c>
      <c r="E307" s="40">
        <v>0</v>
      </c>
      <c r="F307" s="40">
        <v>0</v>
      </c>
      <c r="G307" s="40">
        <v>21270</v>
      </c>
      <c r="H307">
        <v>74743.409124181984</v>
      </c>
      <c r="I307">
        <v>110120</v>
      </c>
      <c r="J307">
        <v>64308.592000000019</v>
      </c>
    </row>
    <row r="308" spans="1:10" x14ac:dyDescent="0.2">
      <c r="A308" s="40">
        <v>308</v>
      </c>
      <c r="B308" s="40">
        <v>6950</v>
      </c>
      <c r="C308" s="40">
        <v>6950</v>
      </c>
      <c r="D308" s="40" t="s">
        <v>335</v>
      </c>
      <c r="E308" s="40">
        <v>0</v>
      </c>
      <c r="F308" s="40">
        <v>0</v>
      </c>
      <c r="G308" s="40">
        <v>86002</v>
      </c>
      <c r="H308">
        <v>15552.266337422807</v>
      </c>
      <c r="I308">
        <v>50928</v>
      </c>
      <c r="J308">
        <v>95825.49900000004</v>
      </c>
    </row>
    <row r="309" spans="1:10" x14ac:dyDescent="0.2">
      <c r="A309" s="40">
        <v>309</v>
      </c>
      <c r="B309" s="40">
        <v>6957</v>
      </c>
      <c r="C309" s="40">
        <v>6957</v>
      </c>
      <c r="D309" s="40" t="s">
        <v>284</v>
      </c>
      <c r="E309" s="40">
        <v>0</v>
      </c>
      <c r="F309" s="40">
        <v>0</v>
      </c>
      <c r="G309" s="40">
        <v>0</v>
      </c>
      <c r="H309">
        <v>8012.2793016433152</v>
      </c>
      <c r="I309">
        <v>0</v>
      </c>
      <c r="J309">
        <v>0</v>
      </c>
    </row>
    <row r="310" spans="1:10" x14ac:dyDescent="0.2">
      <c r="A310" s="40">
        <v>310</v>
      </c>
      <c r="B310" s="40">
        <v>5922</v>
      </c>
      <c r="C310" s="40">
        <v>5922</v>
      </c>
      <c r="D310" s="40" t="s">
        <v>336</v>
      </c>
      <c r="E310" s="40">
        <v>34630</v>
      </c>
      <c r="F310" s="40">
        <v>34630</v>
      </c>
      <c r="G310" s="40">
        <v>208449</v>
      </c>
      <c r="H310">
        <v>181292.39344911068</v>
      </c>
      <c r="I310">
        <v>161695</v>
      </c>
      <c r="J310">
        <v>176660.77</v>
      </c>
    </row>
    <row r="311" spans="1:10" x14ac:dyDescent="0.2">
      <c r="A311" s="40">
        <v>311</v>
      </c>
      <c r="B311" s="40">
        <v>819</v>
      </c>
      <c r="C311" s="40">
        <v>819</v>
      </c>
      <c r="D311" s="40" t="s">
        <v>41</v>
      </c>
      <c r="E311" s="40">
        <v>0</v>
      </c>
      <c r="F311" s="40">
        <v>0</v>
      </c>
      <c r="G311" s="40">
        <v>6602</v>
      </c>
      <c r="H311">
        <v>65673.219169624383</v>
      </c>
      <c r="I311">
        <v>0</v>
      </c>
      <c r="J311">
        <v>12676.031999999997</v>
      </c>
    </row>
    <row r="312" spans="1:10" x14ac:dyDescent="0.2">
      <c r="A312" s="40">
        <v>312</v>
      </c>
      <c r="B312" s="40">
        <v>6969</v>
      </c>
      <c r="C312" s="40">
        <v>6969</v>
      </c>
      <c r="D312" s="40" t="s">
        <v>285</v>
      </c>
      <c r="E312" s="40">
        <v>26126</v>
      </c>
      <c r="F312" s="40">
        <v>26126</v>
      </c>
      <c r="G312" s="40">
        <v>55354</v>
      </c>
      <c r="H312">
        <v>36951.942372956139</v>
      </c>
      <c r="I312">
        <v>101219</v>
      </c>
      <c r="J312">
        <v>146563.565</v>
      </c>
    </row>
    <row r="313" spans="1:10" x14ac:dyDescent="0.2">
      <c r="A313" s="40">
        <v>313</v>
      </c>
      <c r="B313" s="40">
        <v>6975</v>
      </c>
      <c r="C313" s="40">
        <v>6975</v>
      </c>
      <c r="D313" s="40" t="s">
        <v>286</v>
      </c>
      <c r="E313" s="40">
        <v>0</v>
      </c>
      <c r="F313" s="40">
        <v>0</v>
      </c>
      <c r="G313" s="40">
        <v>0</v>
      </c>
      <c r="H313">
        <v>1194.9071661571923</v>
      </c>
      <c r="I313">
        <v>0</v>
      </c>
      <c r="J313">
        <v>0</v>
      </c>
    </row>
    <row r="314" spans="1:10" x14ac:dyDescent="0.2">
      <c r="A314" s="40">
        <v>314</v>
      </c>
      <c r="B314" s="40">
        <v>6983</v>
      </c>
      <c r="C314" s="40">
        <v>6983</v>
      </c>
      <c r="D314" s="40" t="s">
        <v>287</v>
      </c>
      <c r="E314" s="40">
        <v>35742</v>
      </c>
      <c r="F314" s="40">
        <v>35742</v>
      </c>
      <c r="G314" s="40">
        <v>143685</v>
      </c>
      <c r="H314">
        <v>214498.11288061872</v>
      </c>
      <c r="I314">
        <v>230276</v>
      </c>
      <c r="J314">
        <v>169881.76599999997</v>
      </c>
    </row>
    <row r="315" spans="1:10" x14ac:dyDescent="0.2">
      <c r="A315" s="40">
        <v>315</v>
      </c>
      <c r="B315" s="40">
        <v>6985</v>
      </c>
      <c r="C315" s="40">
        <v>6985</v>
      </c>
      <c r="D315" s="40" t="s">
        <v>288</v>
      </c>
      <c r="E315" s="40">
        <v>56642</v>
      </c>
      <c r="F315" s="40">
        <v>56642</v>
      </c>
      <c r="G315" s="40">
        <v>74262</v>
      </c>
      <c r="H315">
        <v>113777.04357538519</v>
      </c>
      <c r="I315">
        <v>149780</v>
      </c>
      <c r="J315">
        <v>113465.30100000001</v>
      </c>
    </row>
    <row r="316" spans="1:10" x14ac:dyDescent="0.2">
      <c r="A316" s="40">
        <v>316</v>
      </c>
      <c r="B316" s="40">
        <v>6987</v>
      </c>
      <c r="C316" s="40">
        <v>6987</v>
      </c>
      <c r="D316" s="40" t="s">
        <v>289</v>
      </c>
      <c r="E316" s="40">
        <v>0</v>
      </c>
      <c r="F316" s="40">
        <v>0</v>
      </c>
      <c r="G316" s="40">
        <v>0</v>
      </c>
      <c r="H316">
        <v>47072.144909935843</v>
      </c>
      <c r="I316">
        <v>54226</v>
      </c>
      <c r="J316">
        <v>52117.539999999994</v>
      </c>
    </row>
    <row r="317" spans="1:10" x14ac:dyDescent="0.2">
      <c r="A317" s="40">
        <v>317</v>
      </c>
      <c r="B317" s="40">
        <v>6990</v>
      </c>
      <c r="C317" s="40">
        <v>6990</v>
      </c>
      <c r="D317" s="40" t="s">
        <v>290</v>
      </c>
      <c r="E317" s="40">
        <v>0</v>
      </c>
      <c r="F317" s="40">
        <v>0</v>
      </c>
      <c r="G317" s="40">
        <v>24918</v>
      </c>
      <c r="H317">
        <v>38137.614976099176</v>
      </c>
      <c r="I317">
        <v>0</v>
      </c>
      <c r="J317">
        <v>7185.2020000000202</v>
      </c>
    </row>
    <row r="318" spans="1:10" x14ac:dyDescent="0.2">
      <c r="A318" s="40">
        <v>318</v>
      </c>
      <c r="B318" s="40">
        <v>6961</v>
      </c>
      <c r="C318" s="40">
        <v>6961</v>
      </c>
      <c r="D318" s="40" t="s">
        <v>337</v>
      </c>
      <c r="E318" s="40">
        <v>206947</v>
      </c>
      <c r="F318" s="40">
        <v>206947</v>
      </c>
      <c r="G318" s="40">
        <v>447049</v>
      </c>
      <c r="H318">
        <v>520237.14290246804</v>
      </c>
      <c r="I318">
        <v>644916</v>
      </c>
      <c r="J318">
        <v>396004.51800000004</v>
      </c>
    </row>
    <row r="319" spans="1:10" x14ac:dyDescent="0.2">
      <c r="A319" s="40">
        <v>319</v>
      </c>
      <c r="B319" s="40">
        <v>6992</v>
      </c>
      <c r="C319" s="40">
        <v>6992</v>
      </c>
      <c r="D319" s="40" t="s">
        <v>291</v>
      </c>
      <c r="E319" s="40">
        <v>165137</v>
      </c>
      <c r="F319" s="40">
        <v>165137</v>
      </c>
      <c r="G319" s="40">
        <v>192000</v>
      </c>
      <c r="H319">
        <v>250134.61472098561</v>
      </c>
      <c r="I319">
        <v>237456</v>
      </c>
      <c r="J319">
        <v>145036.408</v>
      </c>
    </row>
    <row r="320" spans="1:10" x14ac:dyDescent="0.2">
      <c r="A320" s="40">
        <v>320</v>
      </c>
      <c r="B320" s="40">
        <v>7002</v>
      </c>
      <c r="C320" s="40">
        <v>7002</v>
      </c>
      <c r="D320" s="40" t="s">
        <v>292</v>
      </c>
      <c r="E320" s="40">
        <v>0</v>
      </c>
      <c r="F320" s="40">
        <v>0</v>
      </c>
      <c r="G320" s="40">
        <v>0</v>
      </c>
      <c r="H320">
        <v>183.16291570071607</v>
      </c>
      <c r="I320">
        <v>0</v>
      </c>
      <c r="J320">
        <v>0</v>
      </c>
    </row>
    <row r="321" spans="1:10" x14ac:dyDescent="0.2">
      <c r="A321" s="40">
        <v>321</v>
      </c>
      <c r="B321" s="40">
        <v>7029</v>
      </c>
      <c r="C321" s="40">
        <v>7029</v>
      </c>
      <c r="D321" s="40" t="s">
        <v>293</v>
      </c>
      <c r="E321" s="40">
        <v>0</v>
      </c>
      <c r="F321" s="40">
        <v>0</v>
      </c>
      <c r="G321" s="40">
        <v>0</v>
      </c>
      <c r="H321">
        <v>115529.10150483147</v>
      </c>
      <c r="I321">
        <v>103315</v>
      </c>
      <c r="J321">
        <v>112889.023</v>
      </c>
    </row>
    <row r="322" spans="1:10" x14ac:dyDescent="0.2">
      <c r="A322" s="40">
        <v>322</v>
      </c>
      <c r="B322" s="40">
        <v>7038</v>
      </c>
      <c r="C322" s="40">
        <v>7038</v>
      </c>
      <c r="D322" s="40" t="s">
        <v>294</v>
      </c>
      <c r="E322" s="40">
        <v>0</v>
      </c>
      <c r="F322" s="40">
        <v>0</v>
      </c>
      <c r="G322" s="40">
        <v>0</v>
      </c>
      <c r="H322">
        <v>751.56863549637922</v>
      </c>
      <c r="I322">
        <v>0</v>
      </c>
      <c r="J322">
        <v>0</v>
      </c>
    </row>
    <row r="323" spans="1:10" x14ac:dyDescent="0.2">
      <c r="A323" s="40">
        <v>323</v>
      </c>
      <c r="B323" s="40">
        <v>7047</v>
      </c>
      <c r="C323" s="40">
        <v>7047</v>
      </c>
      <c r="D323" s="40" t="s">
        <v>295</v>
      </c>
      <c r="E323" s="40">
        <v>0</v>
      </c>
      <c r="F323" s="40">
        <v>0</v>
      </c>
      <c r="G323" s="40">
        <v>0</v>
      </c>
      <c r="H323">
        <v>288.05797755575173</v>
      </c>
      <c r="I323">
        <v>40284</v>
      </c>
      <c r="J323">
        <v>49376.5</v>
      </c>
    </row>
    <row r="324" spans="1:10" x14ac:dyDescent="0.2">
      <c r="A324" s="40">
        <v>324</v>
      </c>
      <c r="B324" s="40">
        <v>7056</v>
      </c>
      <c r="C324" s="40">
        <v>7056</v>
      </c>
      <c r="D324" s="40" t="s">
        <v>296</v>
      </c>
      <c r="E324" s="40">
        <v>0</v>
      </c>
      <c r="F324" s="40">
        <v>0</v>
      </c>
      <c r="G324" s="40">
        <v>24787</v>
      </c>
      <c r="H324">
        <v>176249.56933128857</v>
      </c>
      <c r="I324">
        <v>141247</v>
      </c>
      <c r="J324">
        <v>205661.32800000001</v>
      </c>
    </row>
    <row r="325" spans="1:10" x14ac:dyDescent="0.2">
      <c r="A325" s="40">
        <v>325</v>
      </c>
      <c r="B325" s="40">
        <v>7092</v>
      </c>
      <c r="C325" s="40">
        <v>7092</v>
      </c>
      <c r="D325" s="40" t="s">
        <v>297</v>
      </c>
      <c r="E325" s="40">
        <v>0</v>
      </c>
      <c r="F325" s="40">
        <v>0</v>
      </c>
      <c r="G325" s="40">
        <v>0</v>
      </c>
      <c r="H325">
        <v>417.78716943971455</v>
      </c>
      <c r="I325">
        <v>30220</v>
      </c>
      <c r="J325">
        <v>0</v>
      </c>
    </row>
    <row r="326" spans="1:10" x14ac:dyDescent="0.2">
      <c r="A326" s="40">
        <v>326</v>
      </c>
      <c r="B326" s="40">
        <v>7098</v>
      </c>
      <c r="C326" s="40">
        <v>7098</v>
      </c>
      <c r="D326" s="40" t="s">
        <v>298</v>
      </c>
      <c r="E326" s="40">
        <v>17665</v>
      </c>
      <c r="F326" s="40">
        <v>17665</v>
      </c>
      <c r="G326" s="40">
        <v>79880</v>
      </c>
      <c r="H326">
        <v>109153.44436801184</v>
      </c>
      <c r="I326">
        <v>68518</v>
      </c>
      <c r="J326">
        <v>109470.96</v>
      </c>
    </row>
    <row r="327" spans="1:10" x14ac:dyDescent="0.2">
      <c r="A327" s="40">
        <v>327</v>
      </c>
      <c r="B327" s="40">
        <v>7110</v>
      </c>
      <c r="C327" s="40">
        <v>7110</v>
      </c>
      <c r="D327" s="40" t="s">
        <v>299</v>
      </c>
      <c r="E327" s="40">
        <v>0</v>
      </c>
      <c r="F327" s="40">
        <v>0</v>
      </c>
      <c r="G327" s="40">
        <v>521</v>
      </c>
      <c r="H327">
        <v>60481.180686354965</v>
      </c>
      <c r="I327">
        <v>0</v>
      </c>
      <c r="J327">
        <v>0</v>
      </c>
    </row>
    <row r="328" spans="1:10" x14ac:dyDescent="0.2">
      <c r="A328" s="58"/>
      <c r="B328" s="58"/>
      <c r="C328" s="58"/>
      <c r="D328" s="58"/>
      <c r="E328" s="58"/>
      <c r="F328" s="58"/>
      <c r="G328" s="58"/>
    </row>
    <row r="329" spans="1:10" x14ac:dyDescent="0.2">
      <c r="A329" s="58"/>
      <c r="B329" s="58"/>
      <c r="C329" s="40">
        <v>9999</v>
      </c>
      <c r="D329" s="58" t="s">
        <v>422</v>
      </c>
      <c r="E329" s="58"/>
      <c r="F329" s="58">
        <f>SUM(F3:F327)</f>
        <v>11200000</v>
      </c>
      <c r="G329" s="58">
        <f>SUM(G3:G327)</f>
        <v>19000000</v>
      </c>
      <c r="H329" s="58">
        <f>SUM(H3:H327)</f>
        <v>26690102.995000012</v>
      </c>
      <c r="I329" s="58">
        <f>SUM(I3:I327)</f>
        <v>27457960</v>
      </c>
      <c r="J329" s="58">
        <f>SUM(J3:J327)</f>
        <v>29456363.088000003</v>
      </c>
    </row>
    <row r="331" spans="1:10" x14ac:dyDescent="0.2">
      <c r="D331" t="s">
        <v>423</v>
      </c>
      <c r="F331">
        <f>COUNTIF(F3:F327,"&gt;0")</f>
        <v>135</v>
      </c>
      <c r="G331">
        <f>COUNTIF(G3:G327,"&gt;0")</f>
        <v>183</v>
      </c>
      <c r="H331">
        <f>COUNTIF(H3:H327,"&gt;0")</f>
        <v>325</v>
      </c>
      <c r="I331">
        <f>COUNTIF(I3:I327,"&gt;0")</f>
        <v>216</v>
      </c>
      <c r="J331">
        <f>COUNTIF(J3:J327,"&gt;0")</f>
        <v>213</v>
      </c>
    </row>
  </sheetData>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U356"/>
  <sheetViews>
    <sheetView topLeftCell="C1" workbookViewId="0">
      <selection activeCell="H24" sqref="H24:XFD24"/>
    </sheetView>
  </sheetViews>
  <sheetFormatPr baseColWidth="10" defaultColWidth="8.83203125" defaultRowHeight="15" x14ac:dyDescent="0.2"/>
  <cols>
    <col min="1" max="1" width="3.1640625" hidden="1" customWidth="1"/>
    <col min="2" max="2" width="4.83203125" hidden="1" customWidth="1"/>
    <col min="3" max="3" width="28.5" style="4" customWidth="1"/>
    <col min="4" max="4" width="0.5" style="4" customWidth="1"/>
    <col min="5" max="5" width="1.5" customWidth="1"/>
    <col min="6" max="6" width="13.5" bestFit="1" customWidth="1"/>
    <col min="7" max="7" width="1.5" customWidth="1"/>
    <col min="8" max="8" width="10.5" customWidth="1"/>
    <col min="9" max="9" width="1.5" customWidth="1"/>
    <col min="10" max="10" width="13.5" customWidth="1"/>
    <col min="11" max="11" width="1.83203125" customWidth="1"/>
    <col min="12" max="12" width="18.5" customWidth="1"/>
    <col min="13" max="13" width="1.5" customWidth="1"/>
    <col min="14" max="14" width="14" customWidth="1"/>
    <col min="15" max="15" width="1.5" customWidth="1"/>
    <col min="16" max="16" width="17.5" customWidth="1"/>
    <col min="17" max="17" width="1.5" hidden="1" customWidth="1"/>
    <col min="18" max="18" width="0.5" customWidth="1"/>
    <col min="19" max="19" width="18.1640625" customWidth="1"/>
    <col min="20" max="20" width="1.5" customWidth="1"/>
    <col min="21" max="21" width="14.5" customWidth="1"/>
  </cols>
  <sheetData>
    <row r="1" spans="1:21" ht="19" x14ac:dyDescent="0.25">
      <c r="C1" s="301" t="s">
        <v>468</v>
      </c>
      <c r="D1" s="301"/>
      <c r="E1" s="302"/>
      <c r="F1" s="302"/>
      <c r="G1" s="302"/>
      <c r="H1" s="302"/>
      <c r="I1" s="302"/>
      <c r="J1" s="302"/>
      <c r="K1" s="302"/>
      <c r="L1" s="302"/>
      <c r="M1" s="302"/>
      <c r="N1" s="302"/>
      <c r="O1" s="282"/>
      <c r="P1" s="282"/>
      <c r="Q1" s="282"/>
      <c r="R1" s="282"/>
      <c r="S1" s="282"/>
      <c r="T1" s="282"/>
      <c r="U1" s="282"/>
    </row>
    <row r="2" spans="1:21" x14ac:dyDescent="0.2">
      <c r="C2" s="300" t="s">
        <v>473</v>
      </c>
      <c r="D2" s="300"/>
      <c r="E2" s="282"/>
      <c r="F2" s="282"/>
      <c r="G2" s="282"/>
      <c r="H2" s="282"/>
      <c r="I2" s="282"/>
      <c r="J2" s="282"/>
      <c r="K2" s="282"/>
      <c r="L2" s="282"/>
      <c r="M2" s="282"/>
      <c r="N2" s="282"/>
      <c r="O2" s="282"/>
      <c r="P2" s="282"/>
      <c r="Q2" s="282"/>
      <c r="R2" s="282"/>
      <c r="S2" s="282"/>
      <c r="T2" s="282"/>
      <c r="U2" s="282"/>
    </row>
    <row r="3" spans="1:21" ht="15" customHeight="1" x14ac:dyDescent="0.2">
      <c r="C3" s="297" t="str">
        <f>'District Run'!C7</f>
        <v>-Statewide Average Per Pupil Amount - Amount required to get the district's transportation cost per pupil to the statewide average level.</v>
      </c>
      <c r="D3" s="298"/>
      <c r="E3" s="299"/>
      <c r="F3" s="299"/>
      <c r="G3" s="299"/>
      <c r="H3" s="299"/>
      <c r="I3" s="299"/>
      <c r="J3" s="299"/>
      <c r="K3" s="299"/>
      <c r="L3" s="299"/>
      <c r="M3" s="299"/>
      <c r="N3" s="299"/>
      <c r="O3" s="299"/>
      <c r="P3" s="299"/>
      <c r="Q3" s="299"/>
      <c r="R3" s="282"/>
      <c r="S3" s="282"/>
      <c r="T3" s="282"/>
      <c r="U3" s="282"/>
    </row>
    <row r="4" spans="1:21" x14ac:dyDescent="0.2">
      <c r="C4" s="297" t="str">
        <f>'District Run'!C8</f>
        <v>-Amount of Funding Above the Statewide Average Amount - additional funding remaining that is divided between all school districts (if sufficient funding is available).</v>
      </c>
      <c r="D4" s="298"/>
      <c r="E4" s="299"/>
      <c r="F4" s="299"/>
      <c r="G4" s="299"/>
      <c r="H4" s="299"/>
      <c r="I4" s="299"/>
      <c r="J4" s="299"/>
      <c r="K4" s="299"/>
      <c r="L4" s="299"/>
      <c r="M4" s="299"/>
      <c r="N4" s="299"/>
      <c r="O4" s="299"/>
      <c r="P4" s="299"/>
      <c r="Q4" s="299"/>
      <c r="R4" s="282"/>
      <c r="S4" s="282"/>
      <c r="T4" s="282"/>
      <c r="U4" s="282"/>
    </row>
    <row r="5" spans="1:21" x14ac:dyDescent="0.2">
      <c r="C5" s="297" t="str">
        <f>'District Run'!C9</f>
        <v>-Total Allocation Amount - Total amount allocated for FY 2027, and starting in FY 2027, is limited to $1.0 million.</v>
      </c>
      <c r="D5" s="298"/>
      <c r="E5" s="299"/>
      <c r="F5" s="299"/>
      <c r="G5" s="299"/>
      <c r="H5" s="299"/>
      <c r="I5" s="299"/>
      <c r="J5" s="299"/>
      <c r="K5" s="299"/>
      <c r="L5" s="299"/>
      <c r="M5" s="299"/>
      <c r="N5" s="299"/>
      <c r="O5" s="299"/>
      <c r="P5" s="299"/>
      <c r="Q5" s="299"/>
      <c r="R5" s="282"/>
      <c r="S5" s="282"/>
      <c r="T5" s="282"/>
      <c r="U5" s="282"/>
    </row>
    <row r="6" spans="1:21" ht="19.25" customHeight="1" thickBot="1" x14ac:dyDescent="0.25">
      <c r="C6" s="294" t="str">
        <f>'District Run'!C10</f>
        <v>NOTE the FY 2027 amounts are estimated and based on the FY 2025 Transportation Cost Report provided by the Department of Education</v>
      </c>
      <c r="D6" s="295"/>
      <c r="E6" s="296"/>
      <c r="F6" s="296"/>
      <c r="G6" s="296"/>
      <c r="H6" s="296"/>
      <c r="I6" s="296"/>
      <c r="J6" s="296"/>
      <c r="K6" s="296"/>
      <c r="L6" s="296"/>
      <c r="M6" s="296"/>
      <c r="N6" s="296"/>
      <c r="O6" s="296"/>
      <c r="P6" s="296"/>
      <c r="Q6" s="296"/>
      <c r="R6" s="282"/>
      <c r="S6" s="282"/>
      <c r="T6" s="282"/>
      <c r="U6" s="282"/>
    </row>
    <row r="7" spans="1:21" ht="15.75" customHeight="1" thickBot="1" x14ac:dyDescent="0.3">
      <c r="C7" s="289" t="s">
        <v>469</v>
      </c>
      <c r="D7" s="290"/>
      <c r="E7" s="1"/>
      <c r="F7" s="1"/>
      <c r="G7" s="1"/>
      <c r="H7" s="1"/>
      <c r="I7" s="1"/>
      <c r="J7" s="1"/>
      <c r="K7" s="1"/>
      <c r="L7" s="283" t="str">
        <f>'District Run'!P16</f>
        <v>Statewide Average Per Pupil Amount</v>
      </c>
      <c r="M7" s="284"/>
      <c r="N7" s="285"/>
      <c r="P7" s="283" t="str">
        <f>'District Run'!T16</f>
        <v>Amount of Funding Above Statewide Ave. Amount</v>
      </c>
      <c r="Q7" s="285"/>
      <c r="S7" s="283" t="str">
        <f>'District Run'!X16</f>
        <v>Total Allocation Amount</v>
      </c>
      <c r="T7" s="284"/>
      <c r="U7" s="285"/>
    </row>
    <row r="8" spans="1:21" ht="15" customHeight="1" thickBot="1" x14ac:dyDescent="0.3">
      <c r="C8" s="98">
        <f>FY25_AllocationWrksht!M1</f>
        <v>0.03</v>
      </c>
      <c r="D8" s="99"/>
      <c r="F8" s="291" t="s">
        <v>471</v>
      </c>
      <c r="G8" s="292"/>
      <c r="H8" s="292"/>
      <c r="I8" s="292"/>
      <c r="J8" s="293"/>
      <c r="L8" s="286"/>
      <c r="M8" s="287"/>
      <c r="N8" s="288"/>
      <c r="P8" s="286">
        <f>FY24_Wrksht_Wrksheet!S3</f>
        <v>30340053.98064002</v>
      </c>
      <c r="Q8" s="288"/>
      <c r="S8" s="286">
        <f>S336</f>
        <v>31250255.600059181</v>
      </c>
      <c r="T8" s="287"/>
      <c r="U8" s="288"/>
    </row>
    <row r="9" spans="1:21" s="2" customFormat="1" ht="64" x14ac:dyDescent="0.2">
      <c r="C9" s="11" t="s">
        <v>304</v>
      </c>
      <c r="D9" s="10" t="s">
        <v>420</v>
      </c>
      <c r="E9" s="10"/>
      <c r="F9" s="62" t="s">
        <v>350</v>
      </c>
      <c r="G9" s="10"/>
      <c r="H9" s="11" t="s">
        <v>312</v>
      </c>
      <c r="I9" s="10"/>
      <c r="J9" s="63" t="s">
        <v>300</v>
      </c>
      <c r="K9" s="10"/>
      <c r="L9" s="42" t="s">
        <v>470</v>
      </c>
      <c r="M9" s="43"/>
      <c r="N9" s="44" t="s">
        <v>302</v>
      </c>
      <c r="P9" s="42" t="s">
        <v>470</v>
      </c>
      <c r="Q9" s="73"/>
      <c r="S9" s="42" t="s">
        <v>470</v>
      </c>
      <c r="T9" s="43"/>
      <c r="U9" s="44" t="s">
        <v>302</v>
      </c>
    </row>
    <row r="10" spans="1:21" x14ac:dyDescent="0.2">
      <c r="A10" s="60">
        <f>FY25_AllocationWrksht!B8</f>
        <v>9</v>
      </c>
      <c r="C10" s="4" t="str">
        <f>FY25_AllocationWrksht!D8</f>
        <v>AGWSR</v>
      </c>
      <c r="D10" s="4">
        <f>FY24_Wrksht_Wrksheet!D7</f>
        <v>309.89999999999998</v>
      </c>
      <c r="E10" s="3"/>
      <c r="F10" s="12">
        <f>FY25_AllocationWrksht!G8</f>
        <v>547145.64</v>
      </c>
      <c r="G10" s="28"/>
      <c r="H10" s="29">
        <f>FY25_AllocationWrksht!$J$5</f>
        <v>403.97995813861803</v>
      </c>
      <c r="I10" s="29"/>
      <c r="J10" s="13">
        <f>FY25_AllocationWrksht!J8</f>
        <v>797.12360139860141</v>
      </c>
      <c r="L10" s="45">
        <f>FY25_AllocationWrksht!P8</f>
        <v>258099.93079098617</v>
      </c>
      <c r="M10" s="46"/>
      <c r="N10" s="47">
        <f>FY25_AllocationWrksht!Q8</f>
        <v>421.10388870777075</v>
      </c>
      <c r="O10" s="46"/>
      <c r="P10" s="45">
        <v>0</v>
      </c>
      <c r="Q10" s="52"/>
      <c r="R10" s="46"/>
      <c r="S10" s="45">
        <f>L10+P10</f>
        <v>258099.93079098617</v>
      </c>
      <c r="T10" s="46"/>
      <c r="U10" s="47">
        <f>FY24_Wrksht_Wrksheet!Y7</f>
        <v>404.49914643401718</v>
      </c>
    </row>
    <row r="11" spans="1:21" x14ac:dyDescent="0.2">
      <c r="A11" s="60">
        <f>FY25_AllocationWrksht!B9</f>
        <v>441</v>
      </c>
      <c r="C11" s="4" t="str">
        <f>FY25_AllocationWrksht!D9</f>
        <v>AHSTW</v>
      </c>
      <c r="D11" s="4">
        <f>FY24_Wrksht_Wrksheet!D8</f>
        <v>2054.8000000000002</v>
      </c>
      <c r="E11" s="3"/>
      <c r="F11" s="12">
        <f>FY25_AllocationWrksht!G9</f>
        <v>371203.35</v>
      </c>
      <c r="G11" s="28"/>
      <c r="H11" s="29">
        <f>FY25_AllocationWrksht!$J$5</f>
        <v>403.97995813861803</v>
      </c>
      <c r="I11" s="29"/>
      <c r="J11" s="13">
        <f>FY25_AllocationWrksht!J9</f>
        <v>468.33629825889471</v>
      </c>
      <c r="L11" s="45">
        <f>FY25_AllocationWrksht!P9</f>
        <v>37436.407810220859</v>
      </c>
      <c r="M11" s="46"/>
      <c r="N11" s="47">
        <f>FY25_AllocationWrksht!Q9</f>
        <v>421.10388870777081</v>
      </c>
      <c r="O11" s="46"/>
      <c r="P11" s="45">
        <v>0</v>
      </c>
      <c r="Q11" s="52"/>
      <c r="R11" s="46"/>
      <c r="S11" s="45">
        <f t="shared" ref="S11:S74" si="0">L11+P11</f>
        <v>37436.407810220859</v>
      </c>
      <c r="T11" s="46"/>
      <c r="U11" s="47">
        <f>FY24_Wrksht_Wrksheet!Y8</f>
        <v>358.45386412302895</v>
      </c>
    </row>
    <row r="12" spans="1:21" x14ac:dyDescent="0.2">
      <c r="A12" s="60">
        <f>FY25_AllocationWrksht!B10</f>
        <v>18</v>
      </c>
      <c r="C12" s="4" t="str">
        <f>FY25_AllocationWrksht!D10</f>
        <v>Adair-Casey</v>
      </c>
      <c r="D12" s="4">
        <f>FY24_Wrksht_Wrksheet!D9</f>
        <v>680</v>
      </c>
      <c r="E12" s="3"/>
      <c r="F12" s="12">
        <f>FY25_AllocationWrksht!G10</f>
        <v>289299.56</v>
      </c>
      <c r="G12" s="28"/>
      <c r="H12" s="29">
        <f>FY25_AllocationWrksht!$J$5</f>
        <v>403.97995813861803</v>
      </c>
      <c r="I12" s="29"/>
      <c r="J12" s="13">
        <f>FY25_AllocationWrksht!J10</f>
        <v>944.49742082925229</v>
      </c>
      <c r="L12" s="45">
        <f>FY25_AllocationWrksht!P10</f>
        <v>160315.43888880979</v>
      </c>
      <c r="M12" s="46"/>
      <c r="N12" s="47">
        <f>FY25_AllocationWrksht!Q10</f>
        <v>421.10388870777081</v>
      </c>
      <c r="O12" s="46"/>
      <c r="P12" s="45">
        <v>0</v>
      </c>
      <c r="Q12" s="52"/>
      <c r="R12" s="46"/>
      <c r="S12" s="45">
        <f t="shared" si="0"/>
        <v>160315.43888880979</v>
      </c>
      <c r="T12" s="46"/>
      <c r="U12" s="47">
        <f>FY24_Wrksht_Wrksheet!Y9</f>
        <v>404.50632028041906</v>
      </c>
    </row>
    <row r="13" spans="1:21" x14ac:dyDescent="0.2">
      <c r="A13" s="60">
        <f>FY25_AllocationWrksht!B11</f>
        <v>27</v>
      </c>
      <c r="C13" s="4" t="str">
        <f>FY25_AllocationWrksht!D11</f>
        <v>Adel-Desoto-Minburn</v>
      </c>
      <c r="D13" s="4">
        <f>FY24_Wrksht_Wrksheet!D10</f>
        <v>765.3</v>
      </c>
      <c r="E13" s="3"/>
      <c r="F13" s="12">
        <f>FY25_AllocationWrksht!G11</f>
        <v>906731.8</v>
      </c>
      <c r="G13" s="28"/>
      <c r="H13" s="29">
        <f>FY25_AllocationWrksht!$J$5</f>
        <v>403.97995813861803</v>
      </c>
      <c r="I13" s="29"/>
      <c r="J13" s="13">
        <f>FY25_AllocationWrksht!J11</f>
        <v>425.51588530667794</v>
      </c>
      <c r="L13" s="45">
        <f>FY25_AllocationWrksht!P11</f>
        <v>9401.5235526113411</v>
      </c>
      <c r="M13" s="46"/>
      <c r="N13" s="47">
        <f>FY25_AllocationWrksht!Q11</f>
        <v>421.10388870777075</v>
      </c>
      <c r="O13" s="46"/>
      <c r="P13" s="45">
        <v>0</v>
      </c>
      <c r="Q13" s="52"/>
      <c r="R13" s="46"/>
      <c r="S13" s="45">
        <f t="shared" si="0"/>
        <v>9401.5235526113411</v>
      </c>
      <c r="T13" s="46"/>
      <c r="U13" s="47">
        <f>FY24_Wrksht_Wrksheet!Y10</f>
        <v>404.49986500144342</v>
      </c>
    </row>
    <row r="14" spans="1:21" x14ac:dyDescent="0.2">
      <c r="A14" s="100">
        <f>FY25_AllocationWrksht!B12</f>
        <v>63</v>
      </c>
      <c r="B14" s="21"/>
      <c r="C14" s="24" t="str">
        <f>FY25_AllocationWrksht!D12</f>
        <v>Akron-Westfield</v>
      </c>
      <c r="D14" s="24">
        <f>FY24_Wrksht_Wrksheet!D11</f>
        <v>556</v>
      </c>
      <c r="E14" s="25"/>
      <c r="F14" s="26">
        <f>FY25_AllocationWrksht!G12</f>
        <v>345208.02</v>
      </c>
      <c r="G14" s="64"/>
      <c r="H14" s="65">
        <f>FY25_AllocationWrksht!$J$5</f>
        <v>403.97995813861803</v>
      </c>
      <c r="I14" s="65"/>
      <c r="J14" s="66">
        <f>FY25_AllocationWrksht!J12</f>
        <v>621.77237031700281</v>
      </c>
      <c r="K14" s="21"/>
      <c r="L14" s="49">
        <f>FY25_AllocationWrksht!P12</f>
        <v>111411.14098944564</v>
      </c>
      <c r="M14" s="48"/>
      <c r="N14" s="50">
        <f>FY25_AllocationWrksht!Q12</f>
        <v>421.10388870777081</v>
      </c>
      <c r="O14" s="48"/>
      <c r="P14" s="49">
        <v>0</v>
      </c>
      <c r="Q14" s="52"/>
      <c r="R14" s="46"/>
      <c r="S14" s="49">
        <f t="shared" si="0"/>
        <v>111411.14098944564</v>
      </c>
      <c r="T14" s="48"/>
      <c r="U14" s="50">
        <f>FY24_Wrksht_Wrksheet!Y11</f>
        <v>404.50618179121039</v>
      </c>
    </row>
    <row r="15" spans="1:21" x14ac:dyDescent="0.2">
      <c r="A15" s="60">
        <f>FY25_AllocationWrksht!B13</f>
        <v>72</v>
      </c>
      <c r="C15" s="4" t="str">
        <f>FY25_AllocationWrksht!D13</f>
        <v>Albert City-Truesdale</v>
      </c>
      <c r="D15" s="4">
        <f>FY24_Wrksht_Wrksheet!D12</f>
        <v>195.3</v>
      </c>
      <c r="E15" s="3"/>
      <c r="F15" s="12">
        <f>FY25_AllocationWrksht!G13</f>
        <v>206993.86</v>
      </c>
      <c r="G15" s="28"/>
      <c r="H15" s="29">
        <f>FY25_AllocationWrksht!$J$5</f>
        <v>403.97995813861803</v>
      </c>
      <c r="I15" s="29"/>
      <c r="J15" s="13">
        <f>FY25_AllocationWrksht!J13</f>
        <v>987.56612595419847</v>
      </c>
      <c r="L15" s="45">
        <f>FY25_AllocationWrksht!P13</f>
        <v>118730.48492685126</v>
      </c>
      <c r="M15" s="46"/>
      <c r="N15" s="47">
        <f>FY25_AllocationWrksht!Q13</f>
        <v>421.10388870777064</v>
      </c>
      <c r="O15" s="46"/>
      <c r="P15" s="45">
        <v>0</v>
      </c>
      <c r="Q15" s="52"/>
      <c r="R15" s="46"/>
      <c r="S15" s="45">
        <f t="shared" si="0"/>
        <v>118730.48492685126</v>
      </c>
      <c r="T15" s="46"/>
      <c r="U15" s="47">
        <f>FY24_Wrksht_Wrksheet!Y12</f>
        <v>404.50232783290238</v>
      </c>
    </row>
    <row r="16" spans="1:21" x14ac:dyDescent="0.2">
      <c r="A16" s="60">
        <f>FY25_AllocationWrksht!B14</f>
        <v>81</v>
      </c>
      <c r="C16" s="4" t="str">
        <f>FY25_AllocationWrksht!D14</f>
        <v>Albia</v>
      </c>
      <c r="D16" s="4">
        <f>FY24_Wrksht_Wrksheet!D13</f>
        <v>1142.7</v>
      </c>
      <c r="E16" s="3"/>
      <c r="F16" s="12">
        <f>FY25_AllocationWrksht!G14</f>
        <v>574602.71</v>
      </c>
      <c r="G16" s="28"/>
      <c r="H16" s="29">
        <f>FY25_AllocationWrksht!$J$5</f>
        <v>403.97995813861803</v>
      </c>
      <c r="I16" s="29"/>
      <c r="J16" s="13">
        <f>FY25_AllocationWrksht!J14</f>
        <v>522.6511824631616</v>
      </c>
      <c r="L16" s="45">
        <f>FY25_AllocationWrksht!P14</f>
        <v>111641.09475467671</v>
      </c>
      <c r="M16" s="46"/>
      <c r="N16" s="47">
        <f>FY25_AllocationWrksht!Q14</f>
        <v>421.10388870777081</v>
      </c>
      <c r="O16" s="46"/>
      <c r="P16" s="45">
        <v>0</v>
      </c>
      <c r="Q16" s="52"/>
      <c r="R16" s="46"/>
      <c r="S16" s="45">
        <f t="shared" si="0"/>
        <v>111641.09475467671</v>
      </c>
      <c r="T16" s="46"/>
      <c r="U16" s="47">
        <f>FY24_Wrksht_Wrksheet!Y13</f>
        <v>404.50601068472463</v>
      </c>
    </row>
    <row r="17" spans="1:21" x14ac:dyDescent="0.2">
      <c r="A17" s="60">
        <f>FY25_AllocationWrksht!B15</f>
        <v>99</v>
      </c>
      <c r="C17" s="4" t="str">
        <f>FY25_AllocationWrksht!D15</f>
        <v>Alburnett</v>
      </c>
      <c r="D17" s="4">
        <f>FY24_Wrksht_Wrksheet!D14</f>
        <v>518.79999999999995</v>
      </c>
      <c r="E17" s="3"/>
      <c r="F17" s="12">
        <f>FY25_AllocationWrksht!G15</f>
        <v>459098.03</v>
      </c>
      <c r="G17" s="28"/>
      <c r="H17" s="29">
        <f>FY25_AllocationWrksht!$J$5</f>
        <v>403.97995813861803</v>
      </c>
      <c r="I17" s="29"/>
      <c r="J17" s="13">
        <f>FY25_AllocationWrksht!J15</f>
        <v>871.98106362773035</v>
      </c>
      <c r="L17" s="45">
        <f>FY25_AllocationWrksht!P15</f>
        <v>237386.83259535872</v>
      </c>
      <c r="M17" s="46"/>
      <c r="N17" s="47">
        <f>FY25_AllocationWrksht!Q15</f>
        <v>421.10388870777075</v>
      </c>
      <c r="O17" s="46"/>
      <c r="P17" s="45">
        <v>0</v>
      </c>
      <c r="Q17" s="52"/>
      <c r="R17" s="46"/>
      <c r="S17" s="45">
        <f t="shared" si="0"/>
        <v>237386.83259535872</v>
      </c>
      <c r="T17" s="46"/>
      <c r="U17" s="47">
        <f>FY24_Wrksht_Wrksheet!Y14</f>
        <v>404.50202170678767</v>
      </c>
    </row>
    <row r="18" spans="1:21" x14ac:dyDescent="0.2">
      <c r="A18" s="60">
        <f>FY25_AllocationWrksht!B16</f>
        <v>108</v>
      </c>
      <c r="C18" s="4" t="str">
        <f>FY25_AllocationWrksht!D16</f>
        <v>Alden</v>
      </c>
      <c r="D18" s="4">
        <f>FY24_Wrksht_Wrksheet!D15</f>
        <v>280.8</v>
      </c>
      <c r="E18" s="3"/>
      <c r="F18" s="12">
        <f>FY25_AllocationWrksht!G16</f>
        <v>189013.79</v>
      </c>
      <c r="G18" s="28"/>
      <c r="H18" s="29">
        <f>FY25_AllocationWrksht!$J$5</f>
        <v>403.97995813861803</v>
      </c>
      <c r="I18" s="29"/>
      <c r="J18" s="13">
        <f>FY25_AllocationWrksht!J16</f>
        <v>690.58746803069062</v>
      </c>
      <c r="L18" s="45">
        <f>FY25_AllocationWrksht!P16</f>
        <v>73757.655660683158</v>
      </c>
      <c r="M18" s="46"/>
      <c r="N18" s="47">
        <f>FY25_AllocationWrksht!Q16</f>
        <v>421.10388870777075</v>
      </c>
      <c r="O18" s="46"/>
      <c r="P18" s="45">
        <v>0</v>
      </c>
      <c r="Q18" s="52"/>
      <c r="R18" s="46"/>
      <c r="S18" s="45">
        <f t="shared" si="0"/>
        <v>73757.655660683158</v>
      </c>
      <c r="T18" s="46"/>
      <c r="U18" s="47">
        <f>FY24_Wrksht_Wrksheet!Y15</f>
        <v>404.49923124908003</v>
      </c>
    </row>
    <row r="19" spans="1:21" x14ac:dyDescent="0.2">
      <c r="A19" s="100">
        <f>FY25_AllocationWrksht!B17</f>
        <v>126</v>
      </c>
      <c r="B19" s="21"/>
      <c r="C19" s="24" t="str">
        <f>FY25_AllocationWrksht!D17</f>
        <v>Algona</v>
      </c>
      <c r="D19" s="24">
        <f>FY24_Wrksht_Wrksheet!D16</f>
        <v>1443.3</v>
      </c>
      <c r="E19" s="25"/>
      <c r="F19" s="26">
        <f>FY25_AllocationWrksht!G17</f>
        <v>1039511.76</v>
      </c>
      <c r="G19" s="64"/>
      <c r="H19" s="65">
        <f>FY25_AllocationWrksht!$J$5</f>
        <v>403.97995813861803</v>
      </c>
      <c r="I19" s="65"/>
      <c r="J19" s="66">
        <f>FY25_AllocationWrksht!J17</f>
        <v>720.48222899916834</v>
      </c>
      <c r="K19" s="21"/>
      <c r="L19" s="49">
        <f>FY25_AllocationWrksht!P17</f>
        <v>431943.06937242841</v>
      </c>
      <c r="M19" s="48"/>
      <c r="N19" s="50">
        <f>FY25_AllocationWrksht!Q17</f>
        <v>421.10388870777081</v>
      </c>
      <c r="O19" s="48"/>
      <c r="P19" s="49">
        <v>0</v>
      </c>
      <c r="Q19" s="52"/>
      <c r="R19" s="46"/>
      <c r="S19" s="49">
        <f t="shared" si="0"/>
        <v>431943.06937242841</v>
      </c>
      <c r="T19" s="48"/>
      <c r="U19" s="50">
        <f>FY24_Wrksht_Wrksheet!Y16</f>
        <v>404.49842606230771</v>
      </c>
    </row>
    <row r="20" spans="1:21" x14ac:dyDescent="0.2">
      <c r="A20" s="60">
        <f>FY25_AllocationWrksht!B18</f>
        <v>135</v>
      </c>
      <c r="C20" s="4" t="str">
        <f>FY25_AllocationWrksht!D18</f>
        <v>Allamakee</v>
      </c>
      <c r="D20" s="4">
        <f>FY24_Wrksht_Wrksheet!D17</f>
        <v>1047.5</v>
      </c>
      <c r="E20" s="3"/>
      <c r="F20" s="12">
        <f>FY25_AllocationWrksht!G18</f>
        <v>757546.32</v>
      </c>
      <c r="G20" s="28"/>
      <c r="H20" s="29">
        <f>FY25_AllocationWrksht!$J$5</f>
        <v>403.97995813861803</v>
      </c>
      <c r="I20" s="29"/>
      <c r="J20" s="13">
        <f>FY25_AllocationWrksht!J18</f>
        <v>697.49223828376762</v>
      </c>
      <c r="L20" s="45">
        <f>FY25_AllocationWrksht!P18</f>
        <v>300185.38647449017</v>
      </c>
      <c r="M20" s="46"/>
      <c r="N20" s="47">
        <f>FY25_AllocationWrksht!Q18</f>
        <v>421.10388870777075</v>
      </c>
      <c r="O20" s="46"/>
      <c r="P20" s="45">
        <v>0</v>
      </c>
      <c r="Q20" s="52"/>
      <c r="R20" s="46"/>
      <c r="S20" s="45">
        <f t="shared" si="0"/>
        <v>300185.38647449017</v>
      </c>
      <c r="T20" s="46"/>
      <c r="U20" s="47">
        <f>FY24_Wrksht_Wrksheet!Y17</f>
        <v>404.50667409903485</v>
      </c>
    </row>
    <row r="21" spans="1:21" x14ac:dyDescent="0.2">
      <c r="A21" s="60">
        <f>FY25_AllocationWrksht!B19</f>
        <v>171</v>
      </c>
      <c r="C21" s="4" t="str">
        <f>FY25_AllocationWrksht!D19</f>
        <v>Alta-Aurelia</v>
      </c>
      <c r="D21" s="4">
        <f>FY24_Wrksht_Wrksheet!D18</f>
        <v>856.1</v>
      </c>
      <c r="E21" s="3"/>
      <c r="F21" s="12">
        <f>FY25_AllocationWrksht!G19</f>
        <v>421569.68</v>
      </c>
      <c r="G21" s="28"/>
      <c r="H21" s="29">
        <f>FY25_AllocationWrksht!$J$5</f>
        <v>403.97995813861803</v>
      </c>
      <c r="I21" s="29"/>
      <c r="J21" s="13">
        <f>FY25_AllocationWrksht!J19</f>
        <v>483.00834097158571</v>
      </c>
      <c r="L21" s="45">
        <f>FY25_AllocationWrksht!P19</f>
        <v>54030.205935857695</v>
      </c>
      <c r="M21" s="46"/>
      <c r="N21" s="47">
        <f>FY25_AllocationWrksht!Q19</f>
        <v>421.10388870777081</v>
      </c>
      <c r="O21" s="46"/>
      <c r="P21" s="45">
        <v>0</v>
      </c>
      <c r="Q21" s="52"/>
      <c r="R21" s="46"/>
      <c r="S21" s="45">
        <f t="shared" si="0"/>
        <v>54030.205935857695</v>
      </c>
      <c r="T21" s="46"/>
      <c r="U21" s="47">
        <f>FY24_Wrksht_Wrksheet!Y18</f>
        <v>404.50548822224829</v>
      </c>
    </row>
    <row r="22" spans="1:21" x14ac:dyDescent="0.2">
      <c r="A22" s="60">
        <f>FY25_AllocationWrksht!B20</f>
        <v>225</v>
      </c>
      <c r="C22" s="4" t="str">
        <f>FY25_AllocationWrksht!D20</f>
        <v>Ames</v>
      </c>
      <c r="D22" s="4">
        <f>FY24_Wrksht_Wrksheet!D19</f>
        <v>4484.3999999999996</v>
      </c>
      <c r="E22" s="3"/>
      <c r="F22" s="12">
        <f>FY25_AllocationWrksht!G20</f>
        <v>2619487.09</v>
      </c>
      <c r="G22" s="28"/>
      <c r="H22" s="29">
        <f>FY25_AllocationWrksht!$J$5</f>
        <v>403.97995813861803</v>
      </c>
      <c r="I22" s="29"/>
      <c r="J22" s="13">
        <f>FY25_AllocationWrksht!J20</f>
        <v>590.18724990987744</v>
      </c>
      <c r="L22" s="45">
        <f>FY25_AllocationWrksht!P20</f>
        <v>750459.59035943029</v>
      </c>
      <c r="M22" s="46"/>
      <c r="N22" s="47">
        <f>FY25_AllocationWrksht!Q20</f>
        <v>421.10388870777075</v>
      </c>
      <c r="O22" s="46"/>
      <c r="P22" s="45">
        <v>0</v>
      </c>
      <c r="Q22" s="52"/>
      <c r="R22" s="46"/>
      <c r="S22" s="45">
        <f t="shared" si="0"/>
        <v>750459.59035943029</v>
      </c>
      <c r="T22" s="46"/>
      <c r="U22" s="47">
        <f>FY24_Wrksht_Wrksheet!Y19</f>
        <v>404.50522842866627</v>
      </c>
    </row>
    <row r="23" spans="1:21" x14ac:dyDescent="0.2">
      <c r="A23" s="60">
        <f>FY25_AllocationWrksht!B21</f>
        <v>234</v>
      </c>
      <c r="C23" s="4" t="str">
        <f>FY25_AllocationWrksht!D21</f>
        <v>Anamosa</v>
      </c>
      <c r="D23" s="4">
        <f>FY24_Wrksht_Wrksheet!D20</f>
        <v>1268.4000000000001</v>
      </c>
      <c r="E23" s="3"/>
      <c r="F23" s="12">
        <f>FY25_AllocationWrksht!G21</f>
        <v>444486.54</v>
      </c>
      <c r="G23" s="28"/>
      <c r="H23" s="29">
        <f>FY25_AllocationWrksht!$J$5</f>
        <v>403.97995813861803</v>
      </c>
      <c r="I23" s="29"/>
      <c r="J23" s="13">
        <f>FY25_AllocationWrksht!J21</f>
        <v>353.86238356818728</v>
      </c>
      <c r="L23" s="45">
        <f>FY25_AllocationWrksht!P21</f>
        <v>0</v>
      </c>
      <c r="M23" s="46"/>
      <c r="N23" s="47">
        <f>FY25_AllocationWrksht!Q21</f>
        <v>353.86238356818728</v>
      </c>
      <c r="O23" s="46"/>
      <c r="P23" s="45">
        <v>0</v>
      </c>
      <c r="Q23" s="52"/>
      <c r="R23" s="46"/>
      <c r="S23" s="45">
        <f t="shared" si="0"/>
        <v>0</v>
      </c>
      <c r="T23" s="46"/>
      <c r="U23" s="47">
        <f>FY24_Wrksht_Wrksheet!Y20</f>
        <v>374.3862582781457</v>
      </c>
    </row>
    <row r="24" spans="1:21" x14ac:dyDescent="0.2">
      <c r="A24" s="100">
        <f>FY25_AllocationWrksht!B22</f>
        <v>243</v>
      </c>
      <c r="B24" s="21"/>
      <c r="C24" s="24" t="str">
        <f>FY25_AllocationWrksht!D22</f>
        <v>Andrew</v>
      </c>
      <c r="D24" s="24">
        <f>FY24_Wrksht_Wrksheet!D21</f>
        <v>223</v>
      </c>
      <c r="E24" s="25"/>
      <c r="F24" s="26">
        <f>FY25_AllocationWrksht!G22</f>
        <v>205752.81</v>
      </c>
      <c r="G24" s="64"/>
      <c r="H24" s="65">
        <f>FY25_AllocationWrksht!$J$5</f>
        <v>403.97995813861803</v>
      </c>
      <c r="I24" s="65"/>
      <c r="J24" s="66">
        <f>FY25_AllocationWrksht!J22</f>
        <v>883.05927038626612</v>
      </c>
      <c r="K24" s="21"/>
      <c r="L24" s="49">
        <f>FY25_AllocationWrksht!P22</f>
        <v>107635.60393108943</v>
      </c>
      <c r="M24" s="48"/>
      <c r="N24" s="50">
        <f>FY25_AllocationWrksht!Q22</f>
        <v>421.10388870777069</v>
      </c>
      <c r="O24" s="48"/>
      <c r="P24" s="49">
        <v>0</v>
      </c>
      <c r="Q24" s="52"/>
      <c r="R24" s="46"/>
      <c r="S24" s="49">
        <f t="shared" si="0"/>
        <v>107635.60393108943</v>
      </c>
      <c r="T24" s="48"/>
      <c r="U24" s="50">
        <f>FY24_Wrksht_Wrksheet!Y21</f>
        <v>404.50562633423073</v>
      </c>
    </row>
    <row r="25" spans="1:21" x14ac:dyDescent="0.2">
      <c r="A25" s="60">
        <f>FY25_AllocationWrksht!B23</f>
        <v>261</v>
      </c>
      <c r="C25" s="4" t="str">
        <f>FY25_AllocationWrksht!D23</f>
        <v>Ankeny</v>
      </c>
      <c r="D25" s="4">
        <f>FY24_Wrksht_Wrksheet!D22</f>
        <v>12509.5</v>
      </c>
      <c r="E25" s="3"/>
      <c r="F25" s="12">
        <f>FY25_AllocationWrksht!G23</f>
        <v>3841326.92</v>
      </c>
      <c r="G25" s="28"/>
      <c r="H25" s="29">
        <f>FY25_AllocationWrksht!$J$5</f>
        <v>403.97995813861803</v>
      </c>
      <c r="I25" s="29"/>
      <c r="J25" s="13">
        <f>FY25_AllocationWrksht!J23</f>
        <v>303.19483168238685</v>
      </c>
      <c r="L25" s="45">
        <f>FY25_AllocationWrksht!P23</f>
        <v>0</v>
      </c>
      <c r="M25" s="46"/>
      <c r="N25" s="47">
        <f>FY25_AllocationWrksht!Q23</f>
        <v>303.19483168238685</v>
      </c>
      <c r="O25" s="46"/>
      <c r="P25" s="45">
        <v>0</v>
      </c>
      <c r="Q25" s="52"/>
      <c r="R25" s="46"/>
      <c r="S25" s="45">
        <f t="shared" si="0"/>
        <v>0</v>
      </c>
      <c r="T25" s="46"/>
      <c r="U25" s="47">
        <f>FY24_Wrksht_Wrksheet!Y22</f>
        <v>318.7919940844958</v>
      </c>
    </row>
    <row r="26" spans="1:21" x14ac:dyDescent="0.2">
      <c r="A26" s="60">
        <f>FY25_AllocationWrksht!B24</f>
        <v>279</v>
      </c>
      <c r="C26" s="4" t="str">
        <f>FY25_AllocationWrksht!D24</f>
        <v>Aplington-Parkersburg</v>
      </c>
      <c r="D26" s="4">
        <f>FY24_Wrksht_Wrksheet!D23</f>
        <v>814.8</v>
      </c>
      <c r="E26" s="3"/>
      <c r="F26" s="12">
        <f>FY25_AllocationWrksht!G24</f>
        <v>326911.24</v>
      </c>
      <c r="G26" s="28"/>
      <c r="H26" s="29">
        <f>FY25_AllocationWrksht!$J$5</f>
        <v>403.97995813861803</v>
      </c>
      <c r="I26" s="29"/>
      <c r="J26" s="13">
        <f>FY25_AllocationWrksht!J24</f>
        <v>402.00595179537623</v>
      </c>
      <c r="L26" s="45">
        <f>FY25_AllocationWrksht!P24</f>
        <v>0</v>
      </c>
      <c r="M26" s="46"/>
      <c r="N26" s="47">
        <f>FY25_AllocationWrksht!Q24</f>
        <v>402.00595179537623</v>
      </c>
      <c r="O26" s="46"/>
      <c r="P26" s="45">
        <v>0</v>
      </c>
      <c r="Q26" s="52"/>
      <c r="R26" s="46"/>
      <c r="S26" s="45">
        <f t="shared" si="0"/>
        <v>0</v>
      </c>
      <c r="T26" s="46"/>
      <c r="U26" s="47">
        <f>FY24_Wrksht_Wrksheet!Y23</f>
        <v>404.50525486559326</v>
      </c>
    </row>
    <row r="27" spans="1:21" x14ac:dyDescent="0.2">
      <c r="A27" s="60">
        <f>FY25_AllocationWrksht!B25</f>
        <v>355</v>
      </c>
      <c r="C27" s="4" t="str">
        <f>FY25_AllocationWrksht!D25</f>
        <v>Ar-We-Va</v>
      </c>
      <c r="D27" s="4">
        <f>FY24_Wrksht_Wrksheet!D24</f>
        <v>279.2</v>
      </c>
      <c r="E27" s="3"/>
      <c r="F27" s="12">
        <f>FY25_AllocationWrksht!G25</f>
        <v>212107.85</v>
      </c>
      <c r="G27" s="28"/>
      <c r="H27" s="29">
        <f>FY25_AllocationWrksht!$J$5</f>
        <v>403.97995813861803</v>
      </c>
      <c r="I27" s="29"/>
      <c r="J27" s="13">
        <f>FY25_AllocationWrksht!J25</f>
        <v>767.95021723388857</v>
      </c>
      <c r="L27" s="45">
        <f>FY25_AllocationWrksht!P25</f>
        <v>95798.955938913743</v>
      </c>
      <c r="M27" s="46"/>
      <c r="N27" s="47">
        <f>FY25_AllocationWrksht!Q25</f>
        <v>421.10388870777069</v>
      </c>
      <c r="O27" s="46"/>
      <c r="P27" s="45">
        <v>0</v>
      </c>
      <c r="Q27" s="52"/>
      <c r="R27" s="46"/>
      <c r="S27" s="45">
        <f t="shared" si="0"/>
        <v>95798.955938913743</v>
      </c>
      <c r="T27" s="46"/>
      <c r="U27" s="47">
        <f>FY24_Wrksht_Wrksheet!Y24</f>
        <v>404.50398718586314</v>
      </c>
    </row>
    <row r="28" spans="1:21" x14ac:dyDescent="0.2">
      <c r="A28" s="60">
        <f>FY25_AllocationWrksht!B26</f>
        <v>387</v>
      </c>
      <c r="C28" s="4" t="str">
        <f>FY25_AllocationWrksht!D26</f>
        <v>Atlantic</v>
      </c>
      <c r="D28" s="4">
        <f>FY24_Wrksht_Wrksheet!D25</f>
        <v>1375.2</v>
      </c>
      <c r="E28" s="3"/>
      <c r="F28" s="12">
        <f>FY25_AllocationWrksht!G26</f>
        <v>324310.99</v>
      </c>
      <c r="G28" s="28"/>
      <c r="H28" s="29">
        <f>FY25_AllocationWrksht!$J$5</f>
        <v>403.97995813861803</v>
      </c>
      <c r="I28" s="29"/>
      <c r="J28" s="13">
        <f>FY25_AllocationWrksht!J26</f>
        <v>231.33675012483056</v>
      </c>
      <c r="L28" s="45">
        <f>FY25_AllocationWrksht!P26</f>
        <v>0</v>
      </c>
      <c r="M28" s="46"/>
      <c r="N28" s="47">
        <f>FY25_AllocationWrksht!Q26</f>
        <v>231.33675012483056</v>
      </c>
      <c r="O28" s="46"/>
      <c r="P28" s="45">
        <v>0</v>
      </c>
      <c r="Q28" s="52"/>
      <c r="R28" s="46"/>
      <c r="S28" s="45">
        <f t="shared" si="0"/>
        <v>0</v>
      </c>
      <c r="T28" s="46"/>
      <c r="U28" s="47">
        <f>FY24_Wrksht_Wrksheet!Y25</f>
        <v>269.8503853984875</v>
      </c>
    </row>
    <row r="29" spans="1:21" x14ac:dyDescent="0.2">
      <c r="A29" s="100">
        <f>FY25_AllocationWrksht!B27</f>
        <v>414</v>
      </c>
      <c r="B29" s="21"/>
      <c r="C29" s="24" t="str">
        <f>FY25_AllocationWrksht!D27</f>
        <v>Audubon</v>
      </c>
      <c r="D29" s="24">
        <f>FY24_Wrksht_Wrksheet!D26</f>
        <v>523.79999999999995</v>
      </c>
      <c r="E29" s="25"/>
      <c r="F29" s="26">
        <f>FY25_AllocationWrksht!G27</f>
        <v>233705.42</v>
      </c>
      <c r="G29" s="64"/>
      <c r="H29" s="65">
        <f>FY25_AllocationWrksht!$J$5</f>
        <v>403.97995813861803</v>
      </c>
      <c r="I29" s="65"/>
      <c r="J29" s="66">
        <f>FY25_AllocationWrksht!J27</f>
        <v>457.70744222483353</v>
      </c>
      <c r="K29" s="21"/>
      <c r="L29" s="49">
        <f>FY25_AllocationWrksht!P27</f>
        <v>18689.774425812255</v>
      </c>
      <c r="M29" s="48"/>
      <c r="N29" s="50">
        <f>FY25_AllocationWrksht!Q27</f>
        <v>421.10388870777075</v>
      </c>
      <c r="O29" s="48"/>
      <c r="P29" s="49">
        <v>0</v>
      </c>
      <c r="Q29" s="52"/>
      <c r="R29" s="46"/>
      <c r="S29" s="49">
        <f t="shared" si="0"/>
        <v>18689.774425812255</v>
      </c>
      <c r="T29" s="48"/>
      <c r="U29" s="50">
        <f>FY24_Wrksht_Wrksheet!Y26</f>
        <v>404.5004165958066</v>
      </c>
    </row>
    <row r="30" spans="1:21" x14ac:dyDescent="0.2">
      <c r="A30" s="60">
        <f>FY25_AllocationWrksht!B28</f>
        <v>540</v>
      </c>
      <c r="C30" s="4" t="str">
        <f>FY25_AllocationWrksht!D28</f>
        <v>BCLUW</v>
      </c>
      <c r="D30" s="4">
        <f>FY24_Wrksht_Wrksheet!D27</f>
        <v>1700</v>
      </c>
      <c r="E30" s="3"/>
      <c r="F30" s="12">
        <f>FY25_AllocationWrksht!G28</f>
        <v>463193.5</v>
      </c>
      <c r="G30" s="28"/>
      <c r="H30" s="29">
        <f>FY25_AllocationWrksht!$J$5</f>
        <v>403.97995813861803</v>
      </c>
      <c r="I30" s="29"/>
      <c r="J30" s="13">
        <f>FY25_AllocationWrksht!J28</f>
        <v>1003.45212305026</v>
      </c>
      <c r="L30" s="45">
        <f>FY25_AllocationWrksht!P28</f>
        <v>268811.94497249299</v>
      </c>
      <c r="M30" s="46"/>
      <c r="N30" s="47">
        <f>FY25_AllocationWrksht!Q28</f>
        <v>421.10388870777081</v>
      </c>
      <c r="O30" s="46"/>
      <c r="P30" s="45">
        <v>0</v>
      </c>
      <c r="Q30" s="52"/>
      <c r="R30" s="46"/>
      <c r="S30" s="45">
        <f t="shared" si="0"/>
        <v>268811.94497249299</v>
      </c>
      <c r="T30" s="46"/>
      <c r="U30" s="47">
        <f>FY24_Wrksht_Wrksheet!Y27</f>
        <v>399.49464705882355</v>
      </c>
    </row>
    <row r="31" spans="1:21" x14ac:dyDescent="0.2">
      <c r="A31" s="60">
        <f>FY25_AllocationWrksht!B29</f>
        <v>472</v>
      </c>
      <c r="C31" s="4" t="str">
        <f>FY25_AllocationWrksht!D29</f>
        <v>Ballard</v>
      </c>
      <c r="D31" s="4">
        <f>FY24_Wrksht_Wrksheet!D28</f>
        <v>359.2</v>
      </c>
      <c r="E31" s="3"/>
      <c r="F31" s="12">
        <f>FY25_AllocationWrksht!G29</f>
        <v>790466.17</v>
      </c>
      <c r="G31" s="28"/>
      <c r="H31" s="29">
        <f>FY25_AllocationWrksht!$J$5</f>
        <v>403.97995813861803</v>
      </c>
      <c r="I31" s="29"/>
      <c r="J31" s="13">
        <f>FY25_AllocationWrksht!J29</f>
        <v>449.33274783992726</v>
      </c>
      <c r="L31" s="45">
        <f>FY25_AllocationWrksht!P29</f>
        <v>49660.208985289741</v>
      </c>
      <c r="M31" s="46"/>
      <c r="N31" s="47">
        <f>FY25_AllocationWrksht!Q29</f>
        <v>421.10388870777069</v>
      </c>
      <c r="O31" s="46"/>
      <c r="P31" s="45">
        <v>0</v>
      </c>
      <c r="Q31" s="52"/>
      <c r="R31" s="46"/>
      <c r="S31" s="45">
        <f t="shared" si="0"/>
        <v>49660.208985289741</v>
      </c>
      <c r="T31" s="46"/>
      <c r="U31" s="47">
        <f>FY24_Wrksht_Wrksheet!Y28</f>
        <v>404.5052529084814</v>
      </c>
    </row>
    <row r="32" spans="1:21" x14ac:dyDescent="0.2">
      <c r="A32" s="60">
        <f>FY25_AllocationWrksht!B30</f>
        <v>513</v>
      </c>
      <c r="C32" s="4" t="str">
        <f>FY25_AllocationWrksht!D30</f>
        <v>Baxter</v>
      </c>
      <c r="D32" s="4">
        <f>FY24_Wrksht_Wrksheet!D29</f>
        <v>486.9</v>
      </c>
      <c r="E32" s="3"/>
      <c r="F32" s="12">
        <f>FY25_AllocationWrksht!G30</f>
        <v>162057.53</v>
      </c>
      <c r="G32" s="28"/>
      <c r="H32" s="29">
        <f>FY25_AllocationWrksht!$J$5</f>
        <v>403.97995813861803</v>
      </c>
      <c r="I32" s="29"/>
      <c r="J32" s="13">
        <f>FY25_AllocationWrksht!J30</f>
        <v>449.28619351261437</v>
      </c>
      <c r="L32" s="45">
        <f>FY25_AllocationWrksht!P30</f>
        <v>10165.357343107094</v>
      </c>
      <c r="M32" s="46"/>
      <c r="N32" s="47">
        <f>FY25_AllocationWrksht!Q30</f>
        <v>421.10388870777081</v>
      </c>
      <c r="O32" s="46"/>
      <c r="P32" s="45">
        <v>0</v>
      </c>
      <c r="Q32" s="52"/>
      <c r="R32" s="46"/>
      <c r="S32" s="45">
        <f t="shared" si="0"/>
        <v>10165.357343107094</v>
      </c>
      <c r="T32" s="46"/>
      <c r="U32" s="47">
        <f>FY24_Wrksht_Wrksheet!Y29</f>
        <v>404.50655970329859</v>
      </c>
    </row>
    <row r="33" spans="1:21" x14ac:dyDescent="0.2">
      <c r="A33" s="60">
        <f>FY25_AllocationWrksht!B31</f>
        <v>549</v>
      </c>
      <c r="C33" s="4" t="str">
        <f>FY25_AllocationWrksht!D31</f>
        <v>Bedford</v>
      </c>
      <c r="D33" s="4">
        <f>FY24_Wrksht_Wrksheet!D30</f>
        <v>486.7</v>
      </c>
      <c r="E33" s="3"/>
      <c r="F33" s="12">
        <f>FY25_AllocationWrksht!G31</f>
        <v>289175.74</v>
      </c>
      <c r="G33" s="28"/>
      <c r="H33" s="29">
        <f>FY25_AllocationWrksht!$J$5</f>
        <v>403.97995813861803</v>
      </c>
      <c r="I33" s="29"/>
      <c r="J33" s="13">
        <f>FY25_AllocationWrksht!J31</f>
        <v>576.27688322040649</v>
      </c>
      <c r="L33" s="45">
        <f>FY25_AllocationWrksht!P31</f>
        <v>77865.808646440622</v>
      </c>
      <c r="M33" s="46"/>
      <c r="N33" s="47">
        <f>FY25_AllocationWrksht!Q31</f>
        <v>421.10388870777075</v>
      </c>
      <c r="O33" s="46"/>
      <c r="P33" s="45">
        <v>0</v>
      </c>
      <c r="Q33" s="52"/>
      <c r="R33" s="46"/>
      <c r="S33" s="45">
        <f t="shared" si="0"/>
        <v>77865.808646440622</v>
      </c>
      <c r="T33" s="46"/>
      <c r="U33" s="47">
        <f>FY24_Wrksht_Wrksheet!Y30</f>
        <v>404.50098686147516</v>
      </c>
    </row>
    <row r="34" spans="1:21" x14ac:dyDescent="0.2">
      <c r="A34" s="100">
        <f>FY25_AllocationWrksht!B32</f>
        <v>576</v>
      </c>
      <c r="B34" s="21"/>
      <c r="C34" s="24" t="str">
        <f>FY25_AllocationWrksht!D32</f>
        <v>Belle Plaine</v>
      </c>
      <c r="D34" s="24">
        <f>FY24_Wrksht_Wrksheet!D31</f>
        <v>471.3</v>
      </c>
      <c r="E34" s="25"/>
      <c r="F34" s="26">
        <f>FY25_AllocationWrksht!G32</f>
        <v>140883.22</v>
      </c>
      <c r="G34" s="64"/>
      <c r="H34" s="65">
        <f>FY25_AllocationWrksht!$J$5</f>
        <v>403.97995813861803</v>
      </c>
      <c r="I34" s="65"/>
      <c r="J34" s="66">
        <f>FY25_AllocationWrksht!J32</f>
        <v>298.03939073408083</v>
      </c>
      <c r="K34" s="21"/>
      <c r="L34" s="49">
        <f>FY25_AllocationWrksht!P32</f>
        <v>0</v>
      </c>
      <c r="M34" s="48"/>
      <c r="N34" s="50">
        <f>FY25_AllocationWrksht!Q32</f>
        <v>298.03939073408083</v>
      </c>
      <c r="O34" s="48"/>
      <c r="P34" s="49">
        <v>0</v>
      </c>
      <c r="Q34" s="52"/>
      <c r="R34" s="46"/>
      <c r="S34" s="49">
        <f t="shared" si="0"/>
        <v>0</v>
      </c>
      <c r="T34" s="48"/>
      <c r="U34" s="50">
        <f>FY24_Wrksht_Wrksheet!Y31</f>
        <v>404.49909192268507</v>
      </c>
    </row>
    <row r="35" spans="1:21" x14ac:dyDescent="0.2">
      <c r="A35" s="60">
        <f>FY25_AllocationWrksht!B33</f>
        <v>585</v>
      </c>
      <c r="C35" s="4" t="str">
        <f>FY25_AllocationWrksht!D33</f>
        <v>Bellevue</v>
      </c>
      <c r="D35" s="4">
        <f>FY24_Wrksht_Wrksheet!D32</f>
        <v>623.1</v>
      </c>
      <c r="E35" s="3"/>
      <c r="F35" s="12">
        <f>FY25_AllocationWrksht!G33</f>
        <v>294312.23</v>
      </c>
      <c r="G35" s="28"/>
      <c r="H35" s="29">
        <f>FY25_AllocationWrksht!$J$5</f>
        <v>403.97995813861803</v>
      </c>
      <c r="I35" s="29"/>
      <c r="J35" s="13">
        <f>FY25_AllocationWrksht!J33</f>
        <v>465.9050656957416</v>
      </c>
      <c r="L35" s="45">
        <f>FY25_AllocationWrksht!P33</f>
        <v>28300.903503301186</v>
      </c>
      <c r="M35" s="46"/>
      <c r="N35" s="47">
        <f>FY25_AllocationWrksht!Q33</f>
        <v>421.10388870777069</v>
      </c>
      <c r="O35" s="46"/>
      <c r="P35" s="45">
        <v>0</v>
      </c>
      <c r="Q35" s="52"/>
      <c r="R35" s="46"/>
      <c r="S35" s="45">
        <f t="shared" si="0"/>
        <v>28300.903503301186</v>
      </c>
      <c r="T35" s="46"/>
      <c r="U35" s="47">
        <f>FY24_Wrksht_Wrksheet!Y32</f>
        <v>404.50464627143168</v>
      </c>
    </row>
    <row r="36" spans="1:21" x14ac:dyDescent="0.2">
      <c r="A36" s="60">
        <f>FY25_AllocationWrksht!B34</f>
        <v>594</v>
      </c>
      <c r="C36" s="4" t="str">
        <f>FY25_AllocationWrksht!D34</f>
        <v>Belmond-Klemme</v>
      </c>
      <c r="D36" s="4">
        <f>FY24_Wrksht_Wrksheet!D33</f>
        <v>756</v>
      </c>
      <c r="E36" s="3"/>
      <c r="F36" s="12">
        <f>FY25_AllocationWrksht!G34</f>
        <v>253938.46</v>
      </c>
      <c r="G36" s="28"/>
      <c r="H36" s="29">
        <f>FY25_AllocationWrksht!$J$5</f>
        <v>403.97995813861803</v>
      </c>
      <c r="I36" s="29"/>
      <c r="J36" s="13">
        <f>FY25_AllocationWrksht!J34</f>
        <v>343.11371436292393</v>
      </c>
      <c r="L36" s="45">
        <f>FY25_AllocationWrksht!P34</f>
        <v>0</v>
      </c>
      <c r="M36" s="46"/>
      <c r="N36" s="47">
        <f>FY25_AllocationWrksht!Q34</f>
        <v>343.11371436292393</v>
      </c>
      <c r="O36" s="46"/>
      <c r="P36" s="45">
        <v>0</v>
      </c>
      <c r="Q36" s="52"/>
      <c r="R36" s="46"/>
      <c r="S36" s="45">
        <f t="shared" si="0"/>
        <v>0</v>
      </c>
      <c r="T36" s="46"/>
      <c r="U36" s="47">
        <f>FY24_Wrksht_Wrksheet!Y33</f>
        <v>331.60833333333335</v>
      </c>
    </row>
    <row r="37" spans="1:21" x14ac:dyDescent="0.2">
      <c r="A37" s="60">
        <f>FY25_AllocationWrksht!B35</f>
        <v>603</v>
      </c>
      <c r="C37" s="4" t="str">
        <f>FY25_AllocationWrksht!D35</f>
        <v>Bennett</v>
      </c>
      <c r="D37" s="4">
        <f>FY24_Wrksht_Wrksheet!D34</f>
        <v>185.1</v>
      </c>
      <c r="E37" s="3"/>
      <c r="F37" s="12">
        <f>FY25_AllocationWrksht!G35</f>
        <v>105376.98</v>
      </c>
      <c r="G37" s="28"/>
      <c r="H37" s="29">
        <f>FY25_AllocationWrksht!$J$5</f>
        <v>403.97995813861803</v>
      </c>
      <c r="I37" s="29"/>
      <c r="J37" s="13">
        <f>FY25_AllocationWrksht!J35</f>
        <v>601.46678082191784</v>
      </c>
      <c r="L37" s="45">
        <f>FY25_AllocationWrksht!P35</f>
        <v>31599.578698398567</v>
      </c>
      <c r="M37" s="46"/>
      <c r="N37" s="47">
        <f>FY25_AllocationWrksht!Q35</f>
        <v>421.10388870777081</v>
      </c>
      <c r="O37" s="46"/>
      <c r="P37" s="45">
        <v>0</v>
      </c>
      <c r="Q37" s="52"/>
      <c r="R37" s="46"/>
      <c r="S37" s="45">
        <f t="shared" si="0"/>
        <v>31599.578698398567</v>
      </c>
      <c r="T37" s="46"/>
      <c r="U37" s="47">
        <f>FY24_Wrksht_Wrksheet!Y34</f>
        <v>404.50041225772861</v>
      </c>
    </row>
    <row r="38" spans="1:21" x14ac:dyDescent="0.2">
      <c r="A38" s="60">
        <f>FY25_AllocationWrksht!B36</f>
        <v>609</v>
      </c>
      <c r="C38" s="4" t="str">
        <f>FY25_AllocationWrksht!D36</f>
        <v>Benton</v>
      </c>
      <c r="D38" s="4">
        <f>FY24_Wrksht_Wrksheet!D35</f>
        <v>1510.7</v>
      </c>
      <c r="E38" s="3"/>
      <c r="F38" s="12">
        <f>FY25_AllocationWrksht!G36</f>
        <v>1126032.6599999999</v>
      </c>
      <c r="G38" s="28"/>
      <c r="H38" s="29">
        <f>FY25_AllocationWrksht!$J$5</f>
        <v>403.97995813861803</v>
      </c>
      <c r="I38" s="29"/>
      <c r="J38" s="13">
        <f>FY25_AllocationWrksht!J36</f>
        <v>732.42660335631581</v>
      </c>
      <c r="L38" s="45">
        <f>FY25_AllocationWrksht!P36</f>
        <v>478627.54150067322</v>
      </c>
      <c r="M38" s="46"/>
      <c r="N38" s="47">
        <f>FY25_AllocationWrksht!Q36</f>
        <v>421.10388870777075</v>
      </c>
      <c r="O38" s="46"/>
      <c r="P38" s="45">
        <v>0</v>
      </c>
      <c r="Q38" s="52"/>
      <c r="R38" s="46"/>
      <c r="S38" s="45">
        <f t="shared" si="0"/>
        <v>478627.54150067322</v>
      </c>
      <c r="T38" s="46"/>
      <c r="U38" s="47">
        <f>FY24_Wrksht_Wrksheet!Y35</f>
        <v>404.50279160166093</v>
      </c>
    </row>
    <row r="39" spans="1:21" x14ac:dyDescent="0.2">
      <c r="A39" s="100">
        <f>FY25_AllocationWrksht!B37</f>
        <v>621</v>
      </c>
      <c r="B39" s="21"/>
      <c r="C39" s="24" t="str">
        <f>FY25_AllocationWrksht!D37</f>
        <v>Bettendorf</v>
      </c>
      <c r="D39" s="24">
        <f>FY24_Wrksht_Wrksheet!D36</f>
        <v>4044.3</v>
      </c>
      <c r="E39" s="25"/>
      <c r="F39" s="26">
        <f>FY25_AllocationWrksht!G37</f>
        <v>513400.3</v>
      </c>
      <c r="G39" s="64"/>
      <c r="H39" s="65">
        <f>FY25_AllocationWrksht!$J$5</f>
        <v>403.97995813861803</v>
      </c>
      <c r="I39" s="65"/>
      <c r="J39" s="66">
        <f>FY25_AllocationWrksht!J37</f>
        <v>127.8005327093498</v>
      </c>
      <c r="K39" s="21"/>
      <c r="L39" s="49">
        <f>FY25_AllocationWrksht!P37</f>
        <v>0</v>
      </c>
      <c r="M39" s="48"/>
      <c r="N39" s="50">
        <f>FY25_AllocationWrksht!Q37</f>
        <v>127.8005327093498</v>
      </c>
      <c r="O39" s="48"/>
      <c r="P39" s="49">
        <v>0</v>
      </c>
      <c r="Q39" s="52"/>
      <c r="R39" s="46"/>
      <c r="S39" s="49">
        <f t="shared" si="0"/>
        <v>0</v>
      </c>
      <c r="T39" s="48"/>
      <c r="U39" s="50">
        <f>FY24_Wrksht_Wrksheet!Y36</f>
        <v>129.12089607595877</v>
      </c>
    </row>
    <row r="40" spans="1:21" x14ac:dyDescent="0.2">
      <c r="A40" s="60">
        <f>FY25_AllocationWrksht!B38</f>
        <v>720</v>
      </c>
      <c r="C40" s="4" t="str">
        <f>FY25_AllocationWrksht!D38</f>
        <v>Bondurant-Farrar</v>
      </c>
      <c r="D40" s="4">
        <f>FY24_Wrksht_Wrksheet!D37</f>
        <v>2423.6999999999998</v>
      </c>
      <c r="E40" s="3"/>
      <c r="F40" s="12">
        <f>FY25_AllocationWrksht!G38</f>
        <v>685338.59</v>
      </c>
      <c r="G40" s="28"/>
      <c r="H40" s="29">
        <f>FY25_AllocationWrksht!$J$5</f>
        <v>403.97995813861803</v>
      </c>
      <c r="I40" s="29"/>
      <c r="J40" s="13">
        <f>FY25_AllocationWrksht!J38</f>
        <v>272.51126883772713</v>
      </c>
      <c r="L40" s="45">
        <f>FY25_AllocationWrksht!P38</f>
        <v>0</v>
      </c>
      <c r="M40" s="46"/>
      <c r="N40" s="47">
        <f>FY25_AllocationWrksht!Q38</f>
        <v>272.51126883772713</v>
      </c>
      <c r="O40" s="46"/>
      <c r="P40" s="45">
        <v>0</v>
      </c>
      <c r="Q40" s="52"/>
      <c r="R40" s="46"/>
      <c r="S40" s="45">
        <f t="shared" si="0"/>
        <v>0</v>
      </c>
      <c r="T40" s="46"/>
      <c r="U40" s="47">
        <f>FY24_Wrksht_Wrksheet!Y37</f>
        <v>210.67946940627968</v>
      </c>
    </row>
    <row r="41" spans="1:21" x14ac:dyDescent="0.2">
      <c r="A41" s="60">
        <f>FY25_AllocationWrksht!B39</f>
        <v>729</v>
      </c>
      <c r="C41" s="4" t="str">
        <f>FY25_AllocationWrksht!D39</f>
        <v>Boone</v>
      </c>
      <c r="D41" s="4">
        <f>FY24_Wrksht_Wrksheet!D38</f>
        <v>2017.2</v>
      </c>
      <c r="E41" s="3"/>
      <c r="F41" s="12">
        <f>FY25_AllocationWrksht!G39</f>
        <v>357226.13</v>
      </c>
      <c r="G41" s="28"/>
      <c r="H41" s="29">
        <f>FY25_AllocationWrksht!$J$5</f>
        <v>403.97995813861803</v>
      </c>
      <c r="I41" s="29"/>
      <c r="J41" s="13">
        <f>FY25_AllocationWrksht!J39</f>
        <v>175.6014992872241</v>
      </c>
      <c r="L41" s="45">
        <f>FY25_AllocationWrksht!P39</f>
        <v>0</v>
      </c>
      <c r="M41" s="46"/>
      <c r="N41" s="47">
        <f>FY25_AllocationWrksht!Q39</f>
        <v>175.6014992872241</v>
      </c>
      <c r="O41" s="46"/>
      <c r="P41" s="45">
        <v>0</v>
      </c>
      <c r="Q41" s="52"/>
      <c r="R41" s="46"/>
      <c r="S41" s="45">
        <f t="shared" si="0"/>
        <v>0</v>
      </c>
      <c r="T41" s="46"/>
      <c r="U41" s="47">
        <f>FY24_Wrksht_Wrksheet!Y38</f>
        <v>184.88670434265319</v>
      </c>
    </row>
    <row r="42" spans="1:21" x14ac:dyDescent="0.2">
      <c r="A42" s="60">
        <f>FY25_AllocationWrksht!B40</f>
        <v>747</v>
      </c>
      <c r="C42" s="4" t="str">
        <f>FY25_AllocationWrksht!D40</f>
        <v>Boyden-Hull</v>
      </c>
      <c r="D42" s="4">
        <f>FY24_Wrksht_Wrksheet!D39</f>
        <v>568.6</v>
      </c>
      <c r="E42" s="3"/>
      <c r="F42" s="12">
        <f>FY25_AllocationWrksht!G40</f>
        <v>317497.84000000003</v>
      </c>
      <c r="G42" s="28"/>
      <c r="H42" s="29">
        <f>FY25_AllocationWrksht!$J$5</f>
        <v>403.97995813861803</v>
      </c>
      <c r="I42" s="29"/>
      <c r="J42" s="13">
        <f>FY25_AllocationWrksht!J40</f>
        <v>563.6389845552992</v>
      </c>
      <c r="L42" s="45">
        <f>FY25_AllocationWrksht!P40</f>
        <v>80290.019490912775</v>
      </c>
      <c r="M42" s="46"/>
      <c r="N42" s="47">
        <f>FY25_AllocationWrksht!Q40</f>
        <v>421.10388870777075</v>
      </c>
      <c r="O42" s="46"/>
      <c r="P42" s="45">
        <v>0</v>
      </c>
      <c r="Q42" s="52"/>
      <c r="R42" s="46"/>
      <c r="S42" s="45">
        <f t="shared" si="0"/>
        <v>80290.019490912775</v>
      </c>
      <c r="T42" s="46"/>
      <c r="U42" s="47">
        <f>FY24_Wrksht_Wrksheet!Y39</f>
        <v>404.49946141654277</v>
      </c>
    </row>
    <row r="43" spans="1:21" x14ac:dyDescent="0.2">
      <c r="A43" s="60">
        <f>FY25_AllocationWrksht!B41</f>
        <v>1917</v>
      </c>
      <c r="C43" s="4" t="str">
        <f>FY25_AllocationWrksht!D41</f>
        <v>Boyer Valley</v>
      </c>
      <c r="D43" s="4">
        <f>FY24_Wrksht_Wrksheet!D40</f>
        <v>396.7</v>
      </c>
      <c r="E43" s="3"/>
      <c r="F43" s="12">
        <f>FY25_AllocationWrksht!G41</f>
        <v>208341.78</v>
      </c>
      <c r="G43" s="28"/>
      <c r="H43" s="29">
        <f>FY25_AllocationWrksht!$J$5</f>
        <v>403.97995813861803</v>
      </c>
      <c r="I43" s="29"/>
      <c r="J43" s="13">
        <f>FY25_AllocationWrksht!J41</f>
        <v>549.42452531645574</v>
      </c>
      <c r="L43" s="45">
        <f>FY25_AllocationWrksht!P41</f>
        <v>48659.185402013347</v>
      </c>
      <c r="M43" s="46"/>
      <c r="N43" s="47">
        <f>FY25_AllocationWrksht!Q41</f>
        <v>421.10388870777075</v>
      </c>
      <c r="O43" s="46"/>
      <c r="P43" s="45">
        <v>0</v>
      </c>
      <c r="Q43" s="52"/>
      <c r="R43" s="46"/>
      <c r="S43" s="45">
        <f t="shared" si="0"/>
        <v>48659.185402013347</v>
      </c>
      <c r="T43" s="46"/>
      <c r="U43" s="47">
        <f>FY24_Wrksht_Wrksheet!Y40</f>
        <v>404.50751696557148</v>
      </c>
    </row>
    <row r="44" spans="1:21" x14ac:dyDescent="0.2">
      <c r="A44" s="100">
        <f>FY25_AllocationWrksht!B42</f>
        <v>846</v>
      </c>
      <c r="B44" s="21"/>
      <c r="C44" s="24" t="str">
        <f>FY25_AllocationWrksht!D42</f>
        <v>Brooklyn-Guernsey-Malcom</v>
      </c>
      <c r="D44" s="24">
        <f>FY24_Wrksht_Wrksheet!D41</f>
        <v>531.79999999999995</v>
      </c>
      <c r="E44" s="25"/>
      <c r="F44" s="26">
        <f>FY25_AllocationWrksht!G42</f>
        <v>319379.38</v>
      </c>
      <c r="G44" s="64"/>
      <c r="H44" s="65">
        <f>FY25_AllocationWrksht!$J$5</f>
        <v>403.97995813861803</v>
      </c>
      <c r="I44" s="65"/>
      <c r="J44" s="66">
        <f>FY25_AllocationWrksht!J42</f>
        <v>620.51560132115787</v>
      </c>
      <c r="K44" s="21"/>
      <c r="L44" s="49">
        <f>FY25_AllocationWrksht!P42</f>
        <v>102637.20848211036</v>
      </c>
      <c r="M44" s="48"/>
      <c r="N44" s="50">
        <f>FY25_AllocationWrksht!Q42</f>
        <v>421.10388870777081</v>
      </c>
      <c r="O44" s="48"/>
      <c r="P44" s="49">
        <v>0</v>
      </c>
      <c r="Q44" s="52"/>
      <c r="R44" s="46"/>
      <c r="S44" s="49">
        <f t="shared" si="0"/>
        <v>102637.20848211036</v>
      </c>
      <c r="T44" s="48"/>
      <c r="U44" s="50">
        <f>FY24_Wrksht_Wrksheet!Y41</f>
        <v>404.50591345454467</v>
      </c>
    </row>
    <row r="45" spans="1:21" x14ac:dyDescent="0.2">
      <c r="A45" s="60">
        <f>FY25_AllocationWrksht!B43</f>
        <v>882</v>
      </c>
      <c r="C45" s="4" t="str">
        <f>FY25_AllocationWrksht!D43</f>
        <v>Burlington</v>
      </c>
      <c r="D45" s="4">
        <f>FY24_Wrksht_Wrksheet!D42</f>
        <v>3914.9</v>
      </c>
      <c r="E45" s="3"/>
      <c r="F45" s="12">
        <f>FY25_AllocationWrksht!G43</f>
        <v>1059348.93</v>
      </c>
      <c r="G45" s="28"/>
      <c r="H45" s="29">
        <f>FY25_AllocationWrksht!$J$5</f>
        <v>403.97995813861803</v>
      </c>
      <c r="I45" s="29"/>
      <c r="J45" s="13">
        <f>FY25_AllocationWrksht!J43</f>
        <v>274.62059105638366</v>
      </c>
      <c r="L45" s="45">
        <f>FY25_AllocationWrksht!P43</f>
        <v>0</v>
      </c>
      <c r="M45" s="46"/>
      <c r="N45" s="47">
        <f>FY25_AllocationWrksht!Q43</f>
        <v>274.62059105638366</v>
      </c>
      <c r="O45" s="46"/>
      <c r="P45" s="45">
        <v>0</v>
      </c>
      <c r="Q45" s="52"/>
      <c r="R45" s="46"/>
      <c r="S45" s="45">
        <f t="shared" si="0"/>
        <v>0</v>
      </c>
      <c r="T45" s="46"/>
      <c r="U45" s="47">
        <f>FY24_Wrksht_Wrksheet!Y42</f>
        <v>292.704993741858</v>
      </c>
    </row>
    <row r="46" spans="1:21" x14ac:dyDescent="0.2">
      <c r="A46" s="60">
        <f>FY25_AllocationWrksht!B44</f>
        <v>916</v>
      </c>
      <c r="C46" s="4" t="str">
        <f>FY25_AllocationWrksht!D44</f>
        <v>CAL</v>
      </c>
      <c r="D46" s="4">
        <f>FY24_Wrksht_Wrksheet!D43</f>
        <v>269.3</v>
      </c>
      <c r="E46" s="3"/>
      <c r="F46" s="12">
        <f>FY25_AllocationWrksht!G44</f>
        <v>178924.56</v>
      </c>
      <c r="G46" s="28"/>
      <c r="H46" s="29">
        <f>FY25_AllocationWrksht!$J$5</f>
        <v>403.97995813861803</v>
      </c>
      <c r="I46" s="29"/>
      <c r="J46" s="13">
        <f>FY25_AllocationWrksht!J44</f>
        <v>637.8772192513369</v>
      </c>
      <c r="L46" s="45">
        <f>FY25_AllocationWrksht!P44</f>
        <v>60804.919217470306</v>
      </c>
      <c r="M46" s="46"/>
      <c r="N46" s="47">
        <f>FY25_AllocationWrksht!Q44</f>
        <v>421.10388870777075</v>
      </c>
      <c r="O46" s="46"/>
      <c r="P46" s="45">
        <v>0</v>
      </c>
      <c r="Q46" s="52"/>
      <c r="R46" s="46"/>
      <c r="S46" s="45">
        <f t="shared" si="0"/>
        <v>60804.919217470306</v>
      </c>
      <c r="T46" s="46"/>
      <c r="U46" s="47">
        <f>FY24_Wrksht_Wrksheet!Y43</f>
        <v>404.50057492208259</v>
      </c>
    </row>
    <row r="47" spans="1:21" x14ac:dyDescent="0.2">
      <c r="A47" s="60">
        <f>FY25_AllocationWrksht!B45</f>
        <v>914</v>
      </c>
      <c r="C47" s="4" t="str">
        <f>FY25_AllocationWrksht!D45</f>
        <v>CAM</v>
      </c>
      <c r="D47" s="4">
        <f>FY24_Wrksht_Wrksheet!D44</f>
        <v>384.3</v>
      </c>
      <c r="E47" s="3"/>
      <c r="F47" s="12">
        <f>FY25_AllocationWrksht!G45</f>
        <v>284095.7</v>
      </c>
      <c r="G47" s="28"/>
      <c r="H47" s="29">
        <f>FY25_AllocationWrksht!$J$5</f>
        <v>403.97995813861803</v>
      </c>
      <c r="I47" s="29"/>
      <c r="J47" s="13">
        <f>FY25_AllocationWrksht!J45</f>
        <v>612.40719982754911</v>
      </c>
      <c r="L47" s="45">
        <f>FY25_AllocationWrksht!P45</f>
        <v>88745.606028465176</v>
      </c>
      <c r="M47" s="46"/>
      <c r="N47" s="47">
        <f>FY25_AllocationWrksht!Q45</f>
        <v>421.10388870777075</v>
      </c>
      <c r="O47" s="46"/>
      <c r="P47" s="45">
        <v>0</v>
      </c>
      <c r="Q47" s="52"/>
      <c r="R47" s="46"/>
      <c r="S47" s="45">
        <f t="shared" si="0"/>
        <v>88745.606028465176</v>
      </c>
      <c r="T47" s="46"/>
      <c r="U47" s="47">
        <f>FY24_Wrksht_Wrksheet!Y44</f>
        <v>404.50036926558687</v>
      </c>
    </row>
    <row r="48" spans="1:21" x14ac:dyDescent="0.2">
      <c r="A48" s="60">
        <f>FY25_AllocationWrksht!B46</f>
        <v>918</v>
      </c>
      <c r="C48" s="4" t="str">
        <f>FY25_AllocationWrksht!D46</f>
        <v>Calamus-Wheatland</v>
      </c>
      <c r="D48" s="4">
        <f>FY24_Wrksht_Wrksheet!D45</f>
        <v>466.3</v>
      </c>
      <c r="E48" s="3"/>
      <c r="F48" s="12">
        <f>FY25_AllocationWrksht!G46</f>
        <v>258927.28</v>
      </c>
      <c r="G48" s="28"/>
      <c r="H48" s="29">
        <f>FY25_AllocationWrksht!$J$5</f>
        <v>403.97995813861803</v>
      </c>
      <c r="I48" s="29"/>
      <c r="J48" s="13">
        <f>FY25_AllocationWrksht!J46</f>
        <v>679.06446367689477</v>
      </c>
      <c r="L48" s="45">
        <f>FY25_AllocationWrksht!P46</f>
        <v>98360.367235726997</v>
      </c>
      <c r="M48" s="46"/>
      <c r="N48" s="47">
        <f>FY25_AllocationWrksht!Q46</f>
        <v>421.10388870777075</v>
      </c>
      <c r="O48" s="46"/>
      <c r="P48" s="45">
        <v>0</v>
      </c>
      <c r="Q48" s="52"/>
      <c r="R48" s="46"/>
      <c r="S48" s="45">
        <f t="shared" si="0"/>
        <v>98360.367235726997</v>
      </c>
      <c r="T48" s="46"/>
      <c r="U48" s="47">
        <f>FY24_Wrksht_Wrksheet!Y45</f>
        <v>404.50133105674314</v>
      </c>
    </row>
    <row r="49" spans="1:21" x14ac:dyDescent="0.2">
      <c r="A49" s="100">
        <f>FY25_AllocationWrksht!B47</f>
        <v>936</v>
      </c>
      <c r="B49" s="21"/>
      <c r="C49" s="24" t="str">
        <f>FY25_AllocationWrksht!D47</f>
        <v>Camanche</v>
      </c>
      <c r="D49" s="24">
        <f>FY24_Wrksht_Wrksheet!D46</f>
        <v>845.1</v>
      </c>
      <c r="E49" s="25"/>
      <c r="F49" s="26">
        <f>FY25_AllocationWrksht!G47</f>
        <v>210820.01</v>
      </c>
      <c r="G49" s="64"/>
      <c r="H49" s="65">
        <f>FY25_AllocationWrksht!$J$5</f>
        <v>403.97995813861803</v>
      </c>
      <c r="I49" s="65"/>
      <c r="J49" s="66">
        <f>FY25_AllocationWrksht!J47</f>
        <v>246.77514924499593</v>
      </c>
      <c r="K49" s="21"/>
      <c r="L49" s="49">
        <f>FY25_AllocationWrksht!P47</f>
        <v>0</v>
      </c>
      <c r="M49" s="48"/>
      <c r="N49" s="50">
        <f>FY25_AllocationWrksht!Q47</f>
        <v>246.77514924499593</v>
      </c>
      <c r="O49" s="48"/>
      <c r="P49" s="49">
        <v>0</v>
      </c>
      <c r="Q49" s="52"/>
      <c r="R49" s="46"/>
      <c r="S49" s="49">
        <f t="shared" si="0"/>
        <v>0</v>
      </c>
      <c r="T49" s="48"/>
      <c r="U49" s="50">
        <f>FY24_Wrksht_Wrksheet!Y46</f>
        <v>202.27994320198792</v>
      </c>
    </row>
    <row r="50" spans="1:21" x14ac:dyDescent="0.2">
      <c r="A50" s="60">
        <f>FY25_AllocationWrksht!B48</f>
        <v>977</v>
      </c>
      <c r="C50" s="4" t="str">
        <f>FY25_AllocationWrksht!D48</f>
        <v>Cardinal</v>
      </c>
      <c r="D50" s="4">
        <f>FY24_Wrksht_Wrksheet!D47</f>
        <v>581.1</v>
      </c>
      <c r="E50" s="3"/>
      <c r="F50" s="12">
        <f>FY25_AllocationWrksht!G48</f>
        <v>573676.02</v>
      </c>
      <c r="G50" s="28"/>
      <c r="H50" s="29">
        <f>FY25_AllocationWrksht!$J$5</f>
        <v>403.97995813861803</v>
      </c>
      <c r="I50" s="29"/>
      <c r="J50" s="13">
        <f>FY25_AllocationWrksht!J48</f>
        <v>1000.3069224062773</v>
      </c>
      <c r="L50" s="45">
        <f>FY25_AllocationWrksht!P48</f>
        <v>332172.9398260935</v>
      </c>
      <c r="M50" s="46"/>
      <c r="N50" s="47">
        <f>FY25_AllocationWrksht!Q48</f>
        <v>421.10388870777075</v>
      </c>
      <c r="O50" s="46"/>
      <c r="P50" s="45">
        <v>0</v>
      </c>
      <c r="Q50" s="52"/>
      <c r="R50" s="46"/>
      <c r="S50" s="45">
        <f t="shared" si="0"/>
        <v>332172.9398260935</v>
      </c>
      <c r="T50" s="46"/>
      <c r="U50" s="47">
        <f>FY24_Wrksht_Wrksheet!Y47</f>
        <v>404.49928951979257</v>
      </c>
    </row>
    <row r="51" spans="1:21" x14ac:dyDescent="0.2">
      <c r="A51" s="60">
        <f>FY25_AllocationWrksht!B49</f>
        <v>981</v>
      </c>
      <c r="C51" s="4" t="str">
        <f>FY25_AllocationWrksht!D49</f>
        <v>Carlisle</v>
      </c>
      <c r="D51" s="4">
        <f>FY24_Wrksht_Wrksheet!D48</f>
        <v>1978.2</v>
      </c>
      <c r="E51" s="3"/>
      <c r="F51" s="12">
        <f>FY25_AllocationWrksht!G49</f>
        <v>864631</v>
      </c>
      <c r="G51" s="28"/>
      <c r="H51" s="29">
        <f>FY25_AllocationWrksht!$J$5</f>
        <v>403.97995813861803</v>
      </c>
      <c r="I51" s="29"/>
      <c r="J51" s="13">
        <f>FY25_AllocationWrksht!J49</f>
        <v>429.95077076081549</v>
      </c>
      <c r="L51" s="45">
        <f>FY25_AllocationWrksht!P49</f>
        <v>17791.079808672966</v>
      </c>
      <c r="M51" s="46"/>
      <c r="N51" s="47">
        <f>FY25_AllocationWrksht!Q49</f>
        <v>421.10388870777075</v>
      </c>
      <c r="O51" s="46"/>
      <c r="P51" s="45">
        <v>0</v>
      </c>
      <c r="Q51" s="52"/>
      <c r="R51" s="46"/>
      <c r="S51" s="45">
        <f t="shared" si="0"/>
        <v>17791.079808672966</v>
      </c>
      <c r="T51" s="46"/>
      <c r="U51" s="47">
        <f>FY24_Wrksht_Wrksheet!Y48</f>
        <v>404.50281449232881</v>
      </c>
    </row>
    <row r="52" spans="1:21" x14ac:dyDescent="0.2">
      <c r="A52" s="60">
        <f>FY25_AllocationWrksht!B50</f>
        <v>999</v>
      </c>
      <c r="C52" s="4" t="str">
        <f>FY25_AllocationWrksht!D50</f>
        <v>Carroll</v>
      </c>
      <c r="D52" s="4">
        <f>FY24_Wrksht_Wrksheet!D49</f>
        <v>1648.3</v>
      </c>
      <c r="E52" s="3"/>
      <c r="F52" s="12">
        <f>FY25_AllocationWrksht!G50</f>
        <v>797157.06</v>
      </c>
      <c r="G52" s="28"/>
      <c r="H52" s="29">
        <f>FY25_AllocationWrksht!$J$5</f>
        <v>403.97995813861803</v>
      </c>
      <c r="I52" s="29"/>
      <c r="J52" s="13">
        <f>FY25_AllocationWrksht!J50</f>
        <v>489.26352421285219</v>
      </c>
      <c r="L52" s="45">
        <f>FY25_AllocationWrksht!P50</f>
        <v>111052.49412842919</v>
      </c>
      <c r="M52" s="46"/>
      <c r="N52" s="47">
        <f>FY25_AllocationWrksht!Q50</f>
        <v>421.10388870777075</v>
      </c>
      <c r="O52" s="46"/>
      <c r="P52" s="45">
        <v>0</v>
      </c>
      <c r="Q52" s="52"/>
      <c r="R52" s="46"/>
      <c r="S52" s="45">
        <f t="shared" si="0"/>
        <v>111052.49412842919</v>
      </c>
      <c r="T52" s="46"/>
      <c r="U52" s="47">
        <f>FY24_Wrksht_Wrksheet!Y49</f>
        <v>404.50637489729706</v>
      </c>
    </row>
    <row r="53" spans="1:21" x14ac:dyDescent="0.2">
      <c r="A53" s="60">
        <f>FY25_AllocationWrksht!B51</f>
        <v>1044</v>
      </c>
      <c r="C53" s="4" t="str">
        <f>FY25_AllocationWrksht!D51</f>
        <v>Cedar Falls</v>
      </c>
      <c r="D53" s="4">
        <f>FY24_Wrksht_Wrksheet!D50</f>
        <v>5563.3</v>
      </c>
      <c r="E53" s="3"/>
      <c r="F53" s="12">
        <f>FY25_AllocationWrksht!G51</f>
        <v>1642159.11</v>
      </c>
      <c r="G53" s="28"/>
      <c r="H53" s="29">
        <f>FY25_AllocationWrksht!$J$5</f>
        <v>403.97995813861803</v>
      </c>
      <c r="I53" s="29"/>
      <c r="J53" s="13">
        <f>FY25_AllocationWrksht!J51</f>
        <v>297.61120555293775</v>
      </c>
      <c r="L53" s="45">
        <f>FY25_AllocationWrksht!P51</f>
        <v>0</v>
      </c>
      <c r="M53" s="46"/>
      <c r="N53" s="47">
        <f>FY25_AllocationWrksht!Q51</f>
        <v>297.61120555293775</v>
      </c>
      <c r="O53" s="46"/>
      <c r="P53" s="45">
        <v>0</v>
      </c>
      <c r="Q53" s="52"/>
      <c r="R53" s="46"/>
      <c r="S53" s="45">
        <f t="shared" si="0"/>
        <v>0</v>
      </c>
      <c r="T53" s="46"/>
      <c r="U53" s="47">
        <f>FY24_Wrksht_Wrksheet!Y50</f>
        <v>303.8328977405497</v>
      </c>
    </row>
    <row r="54" spans="1:21" x14ac:dyDescent="0.2">
      <c r="A54" s="100">
        <f>FY25_AllocationWrksht!B52</f>
        <v>1053</v>
      </c>
      <c r="B54" s="21"/>
      <c r="C54" s="24" t="str">
        <f>FY25_AllocationWrksht!D52</f>
        <v>Cedar Rapids</v>
      </c>
      <c r="D54" s="24">
        <f>FY24_Wrksht_Wrksheet!D51</f>
        <v>16078.300000000001</v>
      </c>
      <c r="E54" s="25"/>
      <c r="F54" s="26">
        <f>FY25_AllocationWrksht!G52</f>
        <v>5295358.84</v>
      </c>
      <c r="G54" s="64"/>
      <c r="H54" s="65">
        <f>FY25_AllocationWrksht!$J$5</f>
        <v>403.97995813861803</v>
      </c>
      <c r="I54" s="65"/>
      <c r="J54" s="66">
        <f>FY25_AllocationWrksht!J52</f>
        <v>332.02656283310131</v>
      </c>
      <c r="K54" s="21"/>
      <c r="L54" s="49">
        <f>FY25_AllocationWrksht!P52</f>
        <v>0</v>
      </c>
      <c r="M54" s="48"/>
      <c r="N54" s="50">
        <f>FY25_AllocationWrksht!Q52</f>
        <v>332.02656283310131</v>
      </c>
      <c r="O54" s="48"/>
      <c r="P54" s="49">
        <v>0</v>
      </c>
      <c r="Q54" s="52"/>
      <c r="R54" s="46"/>
      <c r="S54" s="49">
        <f t="shared" si="0"/>
        <v>0</v>
      </c>
      <c r="T54" s="48"/>
      <c r="U54" s="50">
        <f>FY24_Wrksht_Wrksheet!Y51</f>
        <v>346.88300815384713</v>
      </c>
    </row>
    <row r="55" spans="1:21" x14ac:dyDescent="0.2">
      <c r="A55" s="60">
        <f>FY25_AllocationWrksht!B53</f>
        <v>1062</v>
      </c>
      <c r="C55" s="4" t="str">
        <f>FY25_AllocationWrksht!D53</f>
        <v>Center Point-Urbana</v>
      </c>
      <c r="D55" s="4">
        <f>FY24_Wrksht_Wrksheet!D52</f>
        <v>1254.9000000000001</v>
      </c>
      <c r="E55" s="3"/>
      <c r="F55" s="12">
        <f>FY25_AllocationWrksht!G53</f>
        <v>392216.94</v>
      </c>
      <c r="G55" s="28"/>
      <c r="H55" s="29">
        <f>FY25_AllocationWrksht!$J$5</f>
        <v>403.97995813861803</v>
      </c>
      <c r="I55" s="29"/>
      <c r="J55" s="13">
        <f>FY25_AllocationWrksht!J53</f>
        <v>326.33075963058491</v>
      </c>
      <c r="L55" s="45">
        <f>FY25_AllocationWrksht!P53</f>
        <v>0</v>
      </c>
      <c r="M55" s="46"/>
      <c r="N55" s="47">
        <f>FY25_AllocationWrksht!Q53</f>
        <v>326.33075963058491</v>
      </c>
      <c r="O55" s="46"/>
      <c r="P55" s="45">
        <v>0</v>
      </c>
      <c r="Q55" s="52"/>
      <c r="R55" s="46"/>
      <c r="S55" s="45">
        <f t="shared" si="0"/>
        <v>0</v>
      </c>
      <c r="T55" s="46"/>
      <c r="U55" s="47">
        <f>FY24_Wrksht_Wrksheet!Y52</f>
        <v>310.40146625229102</v>
      </c>
    </row>
    <row r="56" spans="1:21" x14ac:dyDescent="0.2">
      <c r="A56" s="60">
        <f>FY25_AllocationWrksht!B54</f>
        <v>1071</v>
      </c>
      <c r="C56" s="4" t="str">
        <f>FY25_AllocationWrksht!D54</f>
        <v>Centerville</v>
      </c>
      <c r="D56" s="4">
        <f>FY24_Wrksht_Wrksheet!D53</f>
        <v>1325.4</v>
      </c>
      <c r="E56" s="3"/>
      <c r="F56" s="12">
        <f>FY25_AllocationWrksht!G54</f>
        <v>418445.23</v>
      </c>
      <c r="G56" s="28"/>
      <c r="H56" s="29">
        <f>FY25_AllocationWrksht!$J$5</f>
        <v>403.97995813861803</v>
      </c>
      <c r="I56" s="29"/>
      <c r="J56" s="13">
        <f>FY25_AllocationWrksht!J54</f>
        <v>314.19524703408922</v>
      </c>
      <c r="L56" s="45">
        <f>FY25_AllocationWrksht!P54</f>
        <v>0</v>
      </c>
      <c r="M56" s="46"/>
      <c r="N56" s="47">
        <f>FY25_AllocationWrksht!Q54</f>
        <v>314.19524703408922</v>
      </c>
      <c r="O56" s="46"/>
      <c r="P56" s="45">
        <v>0</v>
      </c>
      <c r="Q56" s="52"/>
      <c r="R56" s="46"/>
      <c r="S56" s="45">
        <f t="shared" si="0"/>
        <v>0</v>
      </c>
      <c r="T56" s="46"/>
      <c r="U56" s="47">
        <f>FY24_Wrksht_Wrksheet!Y53</f>
        <v>315.86284895125999</v>
      </c>
    </row>
    <row r="57" spans="1:21" x14ac:dyDescent="0.2">
      <c r="A57" s="60">
        <f>FY25_AllocationWrksht!B55</f>
        <v>1089</v>
      </c>
      <c r="C57" s="4" t="str">
        <f>FY25_AllocationWrksht!D55</f>
        <v>Central City</v>
      </c>
      <c r="D57" s="4">
        <f>FY24_Wrksht_Wrksheet!D54</f>
        <v>464.6</v>
      </c>
      <c r="E57" s="3"/>
      <c r="F57" s="12">
        <f>FY25_AllocationWrksht!G55</f>
        <v>203944.91</v>
      </c>
      <c r="G57" s="28"/>
      <c r="H57" s="29">
        <f>FY25_AllocationWrksht!$J$5</f>
        <v>403.97995813861803</v>
      </c>
      <c r="I57" s="29"/>
      <c r="J57" s="13">
        <f>FY25_AllocationWrksht!J55</f>
        <v>469.48644106813998</v>
      </c>
      <c r="L57" s="45">
        <f>FY25_AllocationWrksht!P55</f>
        <v>21017.380745344391</v>
      </c>
      <c r="M57" s="46"/>
      <c r="N57" s="47">
        <f>FY25_AllocationWrksht!Q55</f>
        <v>421.10388870777075</v>
      </c>
      <c r="O57" s="46"/>
      <c r="P57" s="45">
        <v>0</v>
      </c>
      <c r="Q57" s="52"/>
      <c r="R57" s="46"/>
      <c r="S57" s="45">
        <f t="shared" si="0"/>
        <v>21017.380745344391</v>
      </c>
      <c r="T57" s="46"/>
      <c r="U57" s="47">
        <f>FY24_Wrksht_Wrksheet!Y54</f>
        <v>404.50227389643271</v>
      </c>
    </row>
    <row r="58" spans="1:21" x14ac:dyDescent="0.2">
      <c r="A58" s="60">
        <f>FY25_AllocationWrksht!B56</f>
        <v>1080</v>
      </c>
      <c r="C58" s="4" t="str">
        <f>FY25_AllocationWrksht!D56</f>
        <v>Central Clayton</v>
      </c>
      <c r="D58" s="4">
        <f>FY24_Wrksht_Wrksheet!D55</f>
        <v>437.3</v>
      </c>
      <c r="E58" s="3"/>
      <c r="F58" s="12">
        <f>FY25_AllocationWrksht!G56</f>
        <v>388519.9</v>
      </c>
      <c r="G58" s="28"/>
      <c r="H58" s="29">
        <f>FY25_AllocationWrksht!$J$5</f>
        <v>403.97995813861803</v>
      </c>
      <c r="I58" s="29"/>
      <c r="J58" s="13">
        <f>FY25_AllocationWrksht!J56</f>
        <v>860.12818242196158</v>
      </c>
      <c r="L58" s="45">
        <f>FY25_AllocationWrksht!P56</f>
        <v>198307.27347069999</v>
      </c>
      <c r="M58" s="46"/>
      <c r="N58" s="47">
        <f>FY25_AllocationWrksht!Q56</f>
        <v>421.10388870777075</v>
      </c>
      <c r="O58" s="46"/>
      <c r="P58" s="45">
        <v>0</v>
      </c>
      <c r="Q58" s="52"/>
      <c r="R58" s="46"/>
      <c r="S58" s="45">
        <f t="shared" si="0"/>
        <v>198307.27347069999</v>
      </c>
      <c r="T58" s="46"/>
      <c r="U58" s="47">
        <f>FY24_Wrksht_Wrksheet!Y55</f>
        <v>404.5039438226097</v>
      </c>
    </row>
    <row r="59" spans="1:21" x14ac:dyDescent="0.2">
      <c r="A59" s="100">
        <f>FY25_AllocationWrksht!B57</f>
        <v>1082</v>
      </c>
      <c r="B59" s="21"/>
      <c r="C59" s="24" t="str">
        <f>FY25_AllocationWrksht!D57</f>
        <v>Central De Witt</v>
      </c>
      <c r="D59" s="24">
        <f>FY24_Wrksht_Wrksheet!D56</f>
        <v>643.79999999999995</v>
      </c>
      <c r="E59" s="25"/>
      <c r="F59" s="26">
        <f>FY25_AllocationWrksht!G57</f>
        <v>558812.84</v>
      </c>
      <c r="G59" s="64"/>
      <c r="H59" s="65">
        <f>FY25_AllocationWrksht!$J$5</f>
        <v>403.97995813861803</v>
      </c>
      <c r="I59" s="65"/>
      <c r="J59" s="66">
        <f>FY25_AllocationWrksht!J57</f>
        <v>384.64540198237887</v>
      </c>
      <c r="K59" s="21"/>
      <c r="L59" s="49">
        <f>FY25_AllocationWrksht!P57</f>
        <v>0</v>
      </c>
      <c r="M59" s="48"/>
      <c r="N59" s="50">
        <f>FY25_AllocationWrksht!Q57</f>
        <v>384.64540198237887</v>
      </c>
      <c r="O59" s="48"/>
      <c r="P59" s="49">
        <v>0</v>
      </c>
      <c r="Q59" s="52"/>
      <c r="R59" s="46"/>
      <c r="S59" s="49">
        <f t="shared" si="0"/>
        <v>0</v>
      </c>
      <c r="T59" s="48"/>
      <c r="U59" s="50">
        <f>FY24_Wrksht_Wrksheet!Y56</f>
        <v>404.50613023692728</v>
      </c>
    </row>
    <row r="60" spans="1:21" x14ac:dyDescent="0.2">
      <c r="A60" s="60">
        <f>FY25_AllocationWrksht!B58</f>
        <v>1093</v>
      </c>
      <c r="C60" s="4" t="str">
        <f>FY25_AllocationWrksht!D58</f>
        <v>Central Decatur</v>
      </c>
      <c r="D60" s="4">
        <f>FY24_Wrksht_Wrksheet!D57</f>
        <v>1460.6</v>
      </c>
      <c r="E60" s="3"/>
      <c r="F60" s="12">
        <f>FY25_AllocationWrksht!G58</f>
        <v>521821.96</v>
      </c>
      <c r="G60" s="28"/>
      <c r="H60" s="29">
        <f>FY25_AllocationWrksht!$J$5</f>
        <v>403.97995813861803</v>
      </c>
      <c r="I60" s="29"/>
      <c r="J60" s="13">
        <f>FY25_AllocationWrksht!J58</f>
        <v>811.92151859343392</v>
      </c>
      <c r="L60" s="45">
        <f>FY25_AllocationWrksht!P58</f>
        <v>251178.49072751575</v>
      </c>
      <c r="M60" s="46"/>
      <c r="N60" s="47">
        <f>FY25_AllocationWrksht!Q58</f>
        <v>421.10388870777081</v>
      </c>
      <c r="O60" s="46"/>
      <c r="P60" s="45">
        <v>0</v>
      </c>
      <c r="Q60" s="52"/>
      <c r="R60" s="46"/>
      <c r="S60" s="45">
        <f t="shared" si="0"/>
        <v>251178.49072751575</v>
      </c>
      <c r="T60" s="46"/>
      <c r="U60" s="47">
        <f>FY24_Wrksht_Wrksheet!Y57</f>
        <v>404.50072193042587</v>
      </c>
    </row>
    <row r="61" spans="1:21" x14ac:dyDescent="0.2">
      <c r="A61" s="60">
        <f>FY25_AllocationWrksht!B59</f>
        <v>1079</v>
      </c>
      <c r="C61" s="4" t="str">
        <f>FY25_AllocationWrksht!D59</f>
        <v>Central Lee</v>
      </c>
      <c r="D61" s="4">
        <f>FY24_Wrksht_Wrksheet!D58</f>
        <v>777.9</v>
      </c>
      <c r="E61" s="3"/>
      <c r="F61" s="12">
        <f>FY25_AllocationWrksht!G59</f>
        <v>616587.06000000006</v>
      </c>
      <c r="G61" s="28"/>
      <c r="H61" s="29">
        <f>FY25_AllocationWrksht!$J$5</f>
        <v>403.97995813861803</v>
      </c>
      <c r="I61" s="29"/>
      <c r="J61" s="13">
        <f>FY25_AllocationWrksht!J59</f>
        <v>767.75875980575279</v>
      </c>
      <c r="L61" s="45">
        <f>FY25_AllocationWrksht!P59</f>
        <v>278398.52697878936</v>
      </c>
      <c r="M61" s="46"/>
      <c r="N61" s="47">
        <f>FY25_AllocationWrksht!Q59</f>
        <v>421.10388870777075</v>
      </c>
      <c r="O61" s="46"/>
      <c r="P61" s="45">
        <v>0</v>
      </c>
      <c r="Q61" s="52"/>
      <c r="R61" s="46"/>
      <c r="S61" s="45">
        <f t="shared" si="0"/>
        <v>278398.52697878936</v>
      </c>
      <c r="T61" s="46"/>
      <c r="U61" s="47">
        <f>FY24_Wrksht_Wrksheet!Y58</f>
        <v>404.50286459845489</v>
      </c>
    </row>
    <row r="62" spans="1:21" x14ac:dyDescent="0.2">
      <c r="A62" s="60">
        <f>FY25_AllocationWrksht!B60</f>
        <v>1095</v>
      </c>
      <c r="C62" s="4" t="str">
        <f>FY25_AllocationWrksht!D60</f>
        <v>Central Lyon</v>
      </c>
      <c r="D62" s="4">
        <f>FY24_Wrksht_Wrksheet!D59</f>
        <v>759.6</v>
      </c>
      <c r="E62" s="3"/>
      <c r="F62" s="12">
        <f>FY25_AllocationWrksht!G60</f>
        <v>210813.12</v>
      </c>
      <c r="G62" s="28"/>
      <c r="H62" s="29">
        <f>FY25_AllocationWrksht!$J$5</f>
        <v>403.97995813861803</v>
      </c>
      <c r="I62" s="29"/>
      <c r="J62" s="13">
        <f>FY25_AllocationWrksht!J60</f>
        <v>275.53668801463857</v>
      </c>
      <c r="L62" s="45">
        <f>FY25_AllocationWrksht!P60</f>
        <v>0</v>
      </c>
      <c r="M62" s="46"/>
      <c r="N62" s="47">
        <f>FY25_AllocationWrksht!Q60</f>
        <v>275.53668801463857</v>
      </c>
      <c r="O62" s="46"/>
      <c r="P62" s="45">
        <v>0</v>
      </c>
      <c r="Q62" s="52"/>
      <c r="R62" s="46"/>
      <c r="S62" s="45">
        <f t="shared" si="0"/>
        <v>0</v>
      </c>
      <c r="T62" s="46"/>
      <c r="U62" s="47">
        <f>FY24_Wrksht_Wrksheet!Y59</f>
        <v>246.33100315955764</v>
      </c>
    </row>
    <row r="63" spans="1:21" x14ac:dyDescent="0.2">
      <c r="A63" s="60">
        <f>FY25_AllocationWrksht!B61</f>
        <v>4772</v>
      </c>
      <c r="C63" s="4" t="str">
        <f>FY25_AllocationWrksht!D61</f>
        <v>Central Springs</v>
      </c>
      <c r="D63" s="4">
        <f>FY24_Wrksht_Wrksheet!D60</f>
        <v>797.8</v>
      </c>
      <c r="E63" s="3"/>
      <c r="F63" s="12">
        <f>FY25_AllocationWrksht!G61</f>
        <v>539194.97</v>
      </c>
      <c r="G63" s="28"/>
      <c r="H63" s="29">
        <f>FY25_AllocationWrksht!$J$5</f>
        <v>403.97995813861803</v>
      </c>
      <c r="I63" s="29"/>
      <c r="J63" s="13">
        <f>FY25_AllocationWrksht!J61</f>
        <v>669.5578914690177</v>
      </c>
      <c r="L63" s="45">
        <f>FY25_AllocationWrksht!P61</f>
        <v>200080.00842363216</v>
      </c>
      <c r="M63" s="46"/>
      <c r="N63" s="47">
        <f>FY25_AllocationWrksht!Q61</f>
        <v>421.10388870777086</v>
      </c>
      <c r="O63" s="46"/>
      <c r="P63" s="45">
        <v>0</v>
      </c>
      <c r="Q63" s="52"/>
      <c r="R63" s="46"/>
      <c r="S63" s="45">
        <f t="shared" si="0"/>
        <v>200080.00842363216</v>
      </c>
      <c r="T63" s="46"/>
      <c r="U63" s="47">
        <f>FY24_Wrksht_Wrksheet!Y60</f>
        <v>404.50649219067225</v>
      </c>
    </row>
    <row r="64" spans="1:21" x14ac:dyDescent="0.2">
      <c r="A64" s="100">
        <f>FY25_AllocationWrksht!B62</f>
        <v>1107</v>
      </c>
      <c r="B64" s="21"/>
      <c r="C64" s="24" t="str">
        <f>FY25_AllocationWrksht!D62</f>
        <v>Chariton</v>
      </c>
      <c r="D64" s="24">
        <f>FY24_Wrksht_Wrksheet!D61</f>
        <v>1252.3</v>
      </c>
      <c r="E64" s="25"/>
      <c r="F64" s="26">
        <f>FY25_AllocationWrksht!G62</f>
        <v>527035.66</v>
      </c>
      <c r="G64" s="64"/>
      <c r="H64" s="65">
        <f>FY25_AllocationWrksht!$J$5</f>
        <v>403.97995813861803</v>
      </c>
      <c r="I64" s="65"/>
      <c r="J64" s="66">
        <f>FY25_AllocationWrksht!J62</f>
        <v>414.5643514512704</v>
      </c>
      <c r="K64" s="21"/>
      <c r="L64" s="49">
        <f>FY25_AllocationWrksht!P62</f>
        <v>0</v>
      </c>
      <c r="M64" s="48"/>
      <c r="N64" s="50">
        <f>FY25_AllocationWrksht!Q62</f>
        <v>414.5643514512704</v>
      </c>
      <c r="O64" s="48"/>
      <c r="P64" s="49">
        <v>0</v>
      </c>
      <c r="Q64" s="52"/>
      <c r="R64" s="46"/>
      <c r="S64" s="49">
        <f t="shared" si="0"/>
        <v>0</v>
      </c>
      <c r="T64" s="48"/>
      <c r="U64" s="50">
        <f>FY24_Wrksht_Wrksheet!Y61</f>
        <v>391.55342968937157</v>
      </c>
    </row>
    <row r="65" spans="1:21" x14ac:dyDescent="0.2">
      <c r="A65" s="60">
        <f>FY25_AllocationWrksht!B63</f>
        <v>1116</v>
      </c>
      <c r="C65" s="4" t="str">
        <f>FY25_AllocationWrksht!D63</f>
        <v>Charles City</v>
      </c>
      <c r="D65" s="4">
        <f>FY24_Wrksht_Wrksheet!D62</f>
        <v>1548.7</v>
      </c>
      <c r="E65" s="3"/>
      <c r="F65" s="12">
        <f>FY25_AllocationWrksht!G63</f>
        <v>319306.75</v>
      </c>
      <c r="G65" s="28"/>
      <c r="H65" s="29">
        <f>FY25_AllocationWrksht!$J$5</f>
        <v>403.97995813861803</v>
      </c>
      <c r="I65" s="29"/>
      <c r="J65" s="13">
        <f>FY25_AllocationWrksht!J63</f>
        <v>215.26781500707881</v>
      </c>
      <c r="L65" s="45">
        <f>FY25_AllocationWrksht!P63</f>
        <v>0</v>
      </c>
      <c r="M65" s="46"/>
      <c r="N65" s="47">
        <f>FY25_AllocationWrksht!Q63</f>
        <v>215.26781500707881</v>
      </c>
      <c r="O65" s="46"/>
      <c r="P65" s="45">
        <v>0</v>
      </c>
      <c r="Q65" s="52"/>
      <c r="R65" s="46"/>
      <c r="S65" s="45">
        <f t="shared" si="0"/>
        <v>0</v>
      </c>
      <c r="T65" s="46"/>
      <c r="U65" s="47">
        <f>FY24_Wrksht_Wrksheet!Y62</f>
        <v>233.89487957641893</v>
      </c>
    </row>
    <row r="66" spans="1:21" x14ac:dyDescent="0.2">
      <c r="A66" s="60">
        <f>FY25_AllocationWrksht!B64</f>
        <v>1134</v>
      </c>
      <c r="C66" s="4" t="str">
        <f>FY25_AllocationWrksht!D64</f>
        <v>Charter Oak-Ute</v>
      </c>
      <c r="D66" s="4">
        <f>FY24_Wrksht_Wrksheet!D63</f>
        <v>275.8</v>
      </c>
      <c r="E66" s="3"/>
      <c r="F66" s="12">
        <f>FY25_AllocationWrksht!G64</f>
        <v>274779.15999999997</v>
      </c>
      <c r="G66" s="28"/>
      <c r="H66" s="29">
        <f>FY25_AllocationWrksht!$J$5</f>
        <v>403.97995813861803</v>
      </c>
      <c r="I66" s="29"/>
      <c r="J66" s="13">
        <f>FY25_AllocationWrksht!J64</f>
        <v>956.75194986072415</v>
      </c>
      <c r="L66" s="45">
        <f>FY25_AllocationWrksht!P64</f>
        <v>153838.12316312821</v>
      </c>
      <c r="M66" s="46"/>
      <c r="N66" s="47">
        <f>FY25_AllocationWrksht!Q64</f>
        <v>421.10388870777075</v>
      </c>
      <c r="O66" s="46"/>
      <c r="P66" s="45">
        <v>0</v>
      </c>
      <c r="Q66" s="52"/>
      <c r="R66" s="46"/>
      <c r="S66" s="45">
        <f t="shared" si="0"/>
        <v>153838.12316312821</v>
      </c>
      <c r="T66" s="46"/>
      <c r="U66" s="47">
        <f>FY24_Wrksht_Wrksheet!Y63</f>
        <v>404.50433206432035</v>
      </c>
    </row>
    <row r="67" spans="1:21" x14ac:dyDescent="0.2">
      <c r="A67" s="60">
        <f>FY25_AllocationWrksht!B65</f>
        <v>1152</v>
      </c>
      <c r="C67" s="4" t="str">
        <f>FY25_AllocationWrksht!D65</f>
        <v>Cherokee</v>
      </c>
      <c r="D67" s="4">
        <f>FY24_Wrksht_Wrksheet!D64</f>
        <v>1037.0999999999999</v>
      </c>
      <c r="E67" s="3"/>
      <c r="F67" s="12">
        <f>FY25_AllocationWrksht!G65</f>
        <v>285534.57</v>
      </c>
      <c r="G67" s="28"/>
      <c r="H67" s="29">
        <f>FY25_AllocationWrksht!$J$5</f>
        <v>403.97995813861803</v>
      </c>
      <c r="I67" s="29"/>
      <c r="J67" s="13">
        <f>FY25_AllocationWrksht!J65</f>
        <v>275.79886989278469</v>
      </c>
      <c r="L67" s="45">
        <f>FY25_AllocationWrksht!P65</f>
        <v>0</v>
      </c>
      <c r="M67" s="46"/>
      <c r="N67" s="47">
        <f>FY25_AllocationWrksht!Q65</f>
        <v>275.79886989278469</v>
      </c>
      <c r="O67" s="46"/>
      <c r="P67" s="45">
        <v>0</v>
      </c>
      <c r="Q67" s="52"/>
      <c r="R67" s="46"/>
      <c r="S67" s="45">
        <f t="shared" si="0"/>
        <v>0</v>
      </c>
      <c r="T67" s="46"/>
      <c r="U67" s="47">
        <f>FY24_Wrksht_Wrksheet!Y64</f>
        <v>307.20370263234025</v>
      </c>
    </row>
    <row r="68" spans="1:21" x14ac:dyDescent="0.2">
      <c r="A68" s="60">
        <f>FY25_AllocationWrksht!B66</f>
        <v>1197</v>
      </c>
      <c r="C68" s="4" t="str">
        <f>FY25_AllocationWrksht!D66</f>
        <v>Clarinda</v>
      </c>
      <c r="D68" s="4">
        <f>FY24_Wrksht_Wrksheet!D65</f>
        <v>967.30000000000007</v>
      </c>
      <c r="E68" s="3"/>
      <c r="F68" s="12">
        <f>FY25_AllocationWrksht!G66</f>
        <v>305233.26</v>
      </c>
      <c r="G68" s="28"/>
      <c r="H68" s="29">
        <f>FY25_AllocationWrksht!$J$5</f>
        <v>403.97995813861803</v>
      </c>
      <c r="I68" s="29"/>
      <c r="J68" s="13">
        <f>FY25_AllocationWrksht!J66</f>
        <v>309.03438290979039</v>
      </c>
      <c r="L68" s="45">
        <f>FY25_AllocationWrksht!P66</f>
        <v>0</v>
      </c>
      <c r="M68" s="46"/>
      <c r="N68" s="47">
        <f>FY25_AllocationWrksht!Q66</f>
        <v>309.03438290979039</v>
      </c>
      <c r="O68" s="46"/>
      <c r="P68" s="45">
        <v>0</v>
      </c>
      <c r="Q68" s="52"/>
      <c r="R68" s="46"/>
      <c r="S68" s="45">
        <f t="shared" si="0"/>
        <v>0</v>
      </c>
      <c r="T68" s="46"/>
      <c r="U68" s="47">
        <f>FY24_Wrksht_Wrksheet!Y65</f>
        <v>297.37640855990901</v>
      </c>
    </row>
    <row r="69" spans="1:21" x14ac:dyDescent="0.2">
      <c r="A69" s="100">
        <f>FY25_AllocationWrksht!B67</f>
        <v>1206</v>
      </c>
      <c r="B69" s="21"/>
      <c r="C69" s="24" t="str">
        <f>FY25_AllocationWrksht!D67</f>
        <v>Clarion-Goldfield-Dows</v>
      </c>
      <c r="D69" s="24">
        <f>FY24_Wrksht_Wrksheet!D66</f>
        <v>985</v>
      </c>
      <c r="E69" s="25"/>
      <c r="F69" s="26">
        <f>FY25_AllocationWrksht!G67</f>
        <v>630131.03</v>
      </c>
      <c r="G69" s="64"/>
      <c r="H69" s="65">
        <f>FY25_AllocationWrksht!$J$5</f>
        <v>403.97995813861803</v>
      </c>
      <c r="I69" s="65"/>
      <c r="J69" s="66">
        <f>FY25_AllocationWrksht!J67</f>
        <v>623.21336168529331</v>
      </c>
      <c r="K69" s="21"/>
      <c r="L69" s="49">
        <f>FY25_AllocationWrksht!P67</f>
        <v>204352.88812757307</v>
      </c>
      <c r="M69" s="48"/>
      <c r="N69" s="50">
        <f>FY25_AllocationWrksht!Q67</f>
        <v>421.10388870777069</v>
      </c>
      <c r="O69" s="48"/>
      <c r="P69" s="49">
        <v>0</v>
      </c>
      <c r="Q69" s="52"/>
      <c r="R69" s="46"/>
      <c r="S69" s="49">
        <f t="shared" si="0"/>
        <v>204352.88812757307</v>
      </c>
      <c r="T69" s="48"/>
      <c r="U69" s="50">
        <f>FY24_Wrksht_Wrksheet!Y66</f>
        <v>404.50542561036826</v>
      </c>
    </row>
    <row r="70" spans="1:21" x14ac:dyDescent="0.2">
      <c r="A70" s="60">
        <f>FY25_AllocationWrksht!B68</f>
        <v>1211</v>
      </c>
      <c r="C70" s="4" t="str">
        <f>FY25_AllocationWrksht!D68</f>
        <v>Clarke</v>
      </c>
      <c r="D70" s="4">
        <f>FY24_Wrksht_Wrksheet!D67</f>
        <v>1407.5</v>
      </c>
      <c r="E70" s="3"/>
      <c r="F70" s="12">
        <f>FY25_AllocationWrksht!G68</f>
        <v>657570.16</v>
      </c>
      <c r="G70" s="28"/>
      <c r="H70" s="29">
        <f>FY25_AllocationWrksht!$J$5</f>
        <v>403.97995813861803</v>
      </c>
      <c r="I70" s="29"/>
      <c r="J70" s="13">
        <f>FY25_AllocationWrksht!J68</f>
        <v>455.85453032928945</v>
      </c>
      <c r="L70" s="45">
        <f>FY25_AllocationWrksht!P68</f>
        <v>50127.80053904072</v>
      </c>
      <c r="M70" s="46"/>
      <c r="N70" s="47">
        <f>FY25_AllocationWrksht!Q68</f>
        <v>421.10388870777075</v>
      </c>
      <c r="O70" s="46"/>
      <c r="P70" s="45">
        <v>0</v>
      </c>
      <c r="Q70" s="52"/>
      <c r="R70" s="46"/>
      <c r="S70" s="45">
        <f t="shared" si="0"/>
        <v>50127.80053904072</v>
      </c>
      <c r="T70" s="46"/>
      <c r="U70" s="47">
        <f>FY24_Wrksht_Wrksheet!Y67</f>
        <v>404.50270083104073</v>
      </c>
    </row>
    <row r="71" spans="1:21" x14ac:dyDescent="0.2">
      <c r="A71" s="60">
        <f>FY25_AllocationWrksht!B69</f>
        <v>1215</v>
      </c>
      <c r="C71" s="4" t="str">
        <f>FY25_AllocationWrksht!D69</f>
        <v>Clarksville</v>
      </c>
      <c r="D71" s="4">
        <f>FY24_Wrksht_Wrksheet!D68</f>
        <v>286.2</v>
      </c>
      <c r="E71" s="3"/>
      <c r="F71" s="12">
        <f>FY25_AllocationWrksht!G69</f>
        <v>93157.52</v>
      </c>
      <c r="G71" s="28"/>
      <c r="H71" s="29">
        <f>FY25_AllocationWrksht!$J$5</f>
        <v>403.97995813861803</v>
      </c>
      <c r="I71" s="29"/>
      <c r="J71" s="13">
        <f>FY25_AllocationWrksht!J69</f>
        <v>321.89882515549414</v>
      </c>
      <c r="L71" s="45">
        <f>FY25_AllocationWrksht!P69</f>
        <v>0</v>
      </c>
      <c r="M71" s="46"/>
      <c r="N71" s="47">
        <f>FY25_AllocationWrksht!Q69</f>
        <v>321.89882515549414</v>
      </c>
      <c r="O71" s="46"/>
      <c r="P71" s="45">
        <v>0</v>
      </c>
      <c r="Q71" s="52"/>
      <c r="R71" s="46"/>
      <c r="S71" s="45">
        <f t="shared" si="0"/>
        <v>0</v>
      </c>
      <c r="T71" s="46"/>
      <c r="U71" s="47">
        <f>FY24_Wrksht_Wrksheet!Y68</f>
        <v>331.1153039832285</v>
      </c>
    </row>
    <row r="72" spans="1:21" x14ac:dyDescent="0.2">
      <c r="A72" s="60">
        <f>FY25_AllocationWrksht!B70</f>
        <v>1218</v>
      </c>
      <c r="C72" s="4" t="str">
        <f>FY25_AllocationWrksht!D70</f>
        <v>Clay Central-Everly</v>
      </c>
      <c r="D72" s="4">
        <f>FY24_Wrksht_Wrksheet!D69</f>
        <v>294</v>
      </c>
      <c r="E72" s="3"/>
      <c r="F72" s="12">
        <f>FY25_AllocationWrksht!G70</f>
        <v>163267.67000000001</v>
      </c>
      <c r="G72" s="28"/>
      <c r="H72" s="29">
        <f>FY25_AllocationWrksht!$J$5</f>
        <v>403.97995813861803</v>
      </c>
      <c r="I72" s="29"/>
      <c r="J72" s="13">
        <f>FY25_AllocationWrksht!J70</f>
        <v>562.79789727680111</v>
      </c>
      <c r="L72" s="45">
        <f>FY25_AllocationWrksht!P70</f>
        <v>41105.431885875711</v>
      </c>
      <c r="M72" s="46"/>
      <c r="N72" s="47">
        <f>FY25_AllocationWrksht!Q70</f>
        <v>421.10388870777075</v>
      </c>
      <c r="O72" s="46"/>
      <c r="P72" s="45">
        <v>0</v>
      </c>
      <c r="Q72" s="52"/>
      <c r="R72" s="46"/>
      <c r="S72" s="45">
        <f t="shared" si="0"/>
        <v>41105.431885875711</v>
      </c>
      <c r="T72" s="46"/>
      <c r="U72" s="47">
        <f>FY24_Wrksht_Wrksheet!Y69</f>
        <v>404.498920620555</v>
      </c>
    </row>
    <row r="73" spans="1:21" x14ac:dyDescent="0.2">
      <c r="A73" s="60">
        <f>FY25_AllocationWrksht!B71</f>
        <v>2763</v>
      </c>
      <c r="C73" s="4" t="str">
        <f>FY25_AllocationWrksht!D71</f>
        <v>Clayton Ridge</v>
      </c>
      <c r="D73" s="4">
        <f>FY24_Wrksht_Wrksheet!D70</f>
        <v>598.79999999999995</v>
      </c>
      <c r="E73" s="3"/>
      <c r="F73" s="12">
        <f>FY25_AllocationWrksht!G71</f>
        <v>453132.46</v>
      </c>
      <c r="G73" s="28"/>
      <c r="H73" s="29">
        <f>FY25_AllocationWrksht!$J$5</f>
        <v>403.97995813861803</v>
      </c>
      <c r="I73" s="29"/>
      <c r="J73" s="13">
        <f>FY25_AllocationWrksht!J71</f>
        <v>705.92375759464096</v>
      </c>
      <c r="L73" s="45">
        <f>FY25_AllocationWrksht!P71</f>
        <v>182825.87383848199</v>
      </c>
      <c r="M73" s="46"/>
      <c r="N73" s="47">
        <f>FY25_AllocationWrksht!Q71</f>
        <v>421.10388870777069</v>
      </c>
      <c r="O73" s="46"/>
      <c r="P73" s="45">
        <v>0</v>
      </c>
      <c r="Q73" s="52"/>
      <c r="R73" s="46"/>
      <c r="S73" s="45">
        <f t="shared" si="0"/>
        <v>182825.87383848199</v>
      </c>
      <c r="T73" s="46"/>
      <c r="U73" s="47">
        <f>FY24_Wrksht_Wrksheet!Y70</f>
        <v>404.5015004741399</v>
      </c>
    </row>
    <row r="74" spans="1:21" x14ac:dyDescent="0.2">
      <c r="A74" s="100">
        <f>FY25_AllocationWrksht!B72</f>
        <v>1221</v>
      </c>
      <c r="B74" s="21"/>
      <c r="C74" s="24" t="str">
        <f>FY25_AllocationWrksht!D72</f>
        <v>Clear Creek-Amana</v>
      </c>
      <c r="D74" s="24">
        <f>FY24_Wrksht_Wrksheet!D71</f>
        <v>2797.8</v>
      </c>
      <c r="E74" s="25"/>
      <c r="F74" s="26">
        <f>FY25_AllocationWrksht!G72</f>
        <v>1656019.12</v>
      </c>
      <c r="G74" s="64"/>
      <c r="H74" s="65">
        <f>FY25_AllocationWrksht!$J$5</f>
        <v>403.97995813861803</v>
      </c>
      <c r="I74" s="65"/>
      <c r="J74" s="66">
        <f>FY25_AllocationWrksht!J72</f>
        <v>563.67443411960926</v>
      </c>
      <c r="K74" s="21"/>
      <c r="L74" s="49">
        <f>FY25_AllocationWrksht!P72</f>
        <v>418858.00536544039</v>
      </c>
      <c r="M74" s="48"/>
      <c r="N74" s="50">
        <f>FY25_AllocationWrksht!Q72</f>
        <v>421.10388870777075</v>
      </c>
      <c r="O74" s="48"/>
      <c r="P74" s="49">
        <v>0</v>
      </c>
      <c r="Q74" s="52"/>
      <c r="R74" s="46"/>
      <c r="S74" s="49">
        <f t="shared" si="0"/>
        <v>418858.00536544039</v>
      </c>
      <c r="T74" s="48"/>
      <c r="U74" s="50">
        <f>FY24_Wrksht_Wrksheet!Y71</f>
        <v>404.50222175657882</v>
      </c>
    </row>
    <row r="75" spans="1:21" x14ac:dyDescent="0.2">
      <c r="A75" s="60">
        <f>FY25_AllocationWrksht!B73</f>
        <v>1233</v>
      </c>
      <c r="C75" s="4" t="str">
        <f>FY25_AllocationWrksht!D73</f>
        <v>Clear Lake</v>
      </c>
      <c r="D75" s="4">
        <f>FY24_Wrksht_Wrksheet!D72</f>
        <v>1187.0999999999999</v>
      </c>
      <c r="E75" s="3"/>
      <c r="F75" s="12">
        <f>FY25_AllocationWrksht!G73</f>
        <v>352374.97</v>
      </c>
      <c r="G75" s="28"/>
      <c r="H75" s="29">
        <f>FY25_AllocationWrksht!$J$5</f>
        <v>403.97995813861803</v>
      </c>
      <c r="I75" s="29"/>
      <c r="J75" s="13">
        <f>FY25_AllocationWrksht!J73</f>
        <v>300.37931122666441</v>
      </c>
      <c r="L75" s="45">
        <f>FY25_AllocationWrksht!P73</f>
        <v>0</v>
      </c>
      <c r="M75" s="46"/>
      <c r="N75" s="47">
        <f>FY25_AllocationWrksht!Q73</f>
        <v>300.37931122666441</v>
      </c>
      <c r="O75" s="46"/>
      <c r="P75" s="45">
        <v>0</v>
      </c>
      <c r="Q75" s="52"/>
      <c r="R75" s="46"/>
      <c r="S75" s="45">
        <f t="shared" ref="S75:S138" si="1">L75+P75</f>
        <v>0</v>
      </c>
      <c r="T75" s="46"/>
      <c r="U75" s="47">
        <f>FY24_Wrksht_Wrksheet!Y72</f>
        <v>285.2937073540561</v>
      </c>
    </row>
    <row r="76" spans="1:21" x14ac:dyDescent="0.2">
      <c r="A76" s="60">
        <f>FY25_AllocationWrksht!B74</f>
        <v>1278</v>
      </c>
      <c r="C76" s="4" t="str">
        <f>FY25_AllocationWrksht!D74</f>
        <v>Clinton</v>
      </c>
      <c r="D76" s="4">
        <f>FY24_Wrksht_Wrksheet!D73</f>
        <v>3612.4</v>
      </c>
      <c r="E76" s="3"/>
      <c r="F76" s="12">
        <f>FY25_AllocationWrksht!G74</f>
        <v>864537.69</v>
      </c>
      <c r="G76" s="28"/>
      <c r="H76" s="29">
        <f>FY25_AllocationWrksht!$J$5</f>
        <v>403.97995813861803</v>
      </c>
      <c r="I76" s="29"/>
      <c r="J76" s="13">
        <f>FY25_AllocationWrksht!J74</f>
        <v>239.86951057100049</v>
      </c>
      <c r="L76" s="45">
        <f>FY25_AllocationWrksht!P74</f>
        <v>0</v>
      </c>
      <c r="M76" s="46"/>
      <c r="N76" s="47">
        <f>FY25_AllocationWrksht!Q74</f>
        <v>239.86951057100049</v>
      </c>
      <c r="O76" s="46"/>
      <c r="P76" s="45">
        <v>0</v>
      </c>
      <c r="Q76" s="52"/>
      <c r="R76" s="46"/>
      <c r="S76" s="45">
        <f t="shared" si="1"/>
        <v>0</v>
      </c>
      <c r="T76" s="46"/>
      <c r="U76" s="47">
        <f>FY24_Wrksht_Wrksheet!Y73</f>
        <v>243.23709168419887</v>
      </c>
    </row>
    <row r="77" spans="1:21" x14ac:dyDescent="0.2">
      <c r="A77" s="60">
        <f>FY25_AllocationWrksht!B75</f>
        <v>1332</v>
      </c>
      <c r="C77" s="4" t="str">
        <f>FY25_AllocationWrksht!D75</f>
        <v>Colfax-Mingo</v>
      </c>
      <c r="D77" s="4">
        <f>FY24_Wrksht_Wrksheet!D74</f>
        <v>726.5</v>
      </c>
      <c r="E77" s="3"/>
      <c r="F77" s="12">
        <f>FY25_AllocationWrksht!G75</f>
        <v>437168.9</v>
      </c>
      <c r="G77" s="28"/>
      <c r="H77" s="29">
        <f>FY25_AllocationWrksht!$J$5</f>
        <v>403.97995813861803</v>
      </c>
      <c r="I77" s="29"/>
      <c r="J77" s="13">
        <f>FY25_AllocationWrksht!J75</f>
        <v>618.16869343891403</v>
      </c>
      <c r="L77" s="45">
        <f>FY25_AllocationWrksht!P75</f>
        <v>139364.22990586454</v>
      </c>
      <c r="M77" s="46"/>
      <c r="N77" s="47">
        <f>FY25_AllocationWrksht!Q75</f>
        <v>421.10388870777069</v>
      </c>
      <c r="O77" s="46"/>
      <c r="P77" s="45">
        <v>0</v>
      </c>
      <c r="Q77" s="52"/>
      <c r="R77" s="46"/>
      <c r="S77" s="45">
        <f t="shared" si="1"/>
        <v>139364.22990586454</v>
      </c>
      <c r="T77" s="46"/>
      <c r="U77" s="47">
        <f>FY24_Wrksht_Wrksheet!Y74</f>
        <v>404.49846601338538</v>
      </c>
    </row>
    <row r="78" spans="1:21" x14ac:dyDescent="0.2">
      <c r="A78" s="60">
        <f>FY25_AllocationWrksht!B76</f>
        <v>1337</v>
      </c>
      <c r="C78" s="4" t="str">
        <f>FY25_AllocationWrksht!D76</f>
        <v>College Community</v>
      </c>
      <c r="D78" s="4">
        <f>FY24_Wrksht_Wrksheet!D75</f>
        <v>5130.8999999999996</v>
      </c>
      <c r="E78" s="3"/>
      <c r="F78" s="12">
        <f>FY25_AllocationWrksht!G76</f>
        <v>2677878.46</v>
      </c>
      <c r="G78" s="28"/>
      <c r="H78" s="29">
        <f>FY25_AllocationWrksht!$J$5</f>
        <v>403.97995813861803</v>
      </c>
      <c r="I78" s="29"/>
      <c r="J78" s="13">
        <f>FY25_AllocationWrksht!J76</f>
        <v>520.18851570543336</v>
      </c>
      <c r="L78" s="45">
        <f>FY25_AllocationWrksht!P76</f>
        <v>510077.75132126734</v>
      </c>
      <c r="M78" s="46"/>
      <c r="N78" s="47">
        <f>FY25_AllocationWrksht!Q76</f>
        <v>421.10388870777069</v>
      </c>
      <c r="O78" s="46"/>
      <c r="P78" s="45">
        <v>0</v>
      </c>
      <c r="Q78" s="52"/>
      <c r="R78" s="46"/>
      <c r="S78" s="45">
        <f t="shared" si="1"/>
        <v>510077.75132126734</v>
      </c>
      <c r="T78" s="46"/>
      <c r="U78" s="47">
        <f>FY24_Wrksht_Wrksheet!Y75</f>
        <v>404.50068726769229</v>
      </c>
    </row>
    <row r="79" spans="1:21" x14ac:dyDescent="0.2">
      <c r="A79" s="100">
        <f>FY25_AllocationWrksht!B77</f>
        <v>1350</v>
      </c>
      <c r="B79" s="21"/>
      <c r="C79" s="24" t="str">
        <f>FY25_AllocationWrksht!D77</f>
        <v>Collins-Maxwell</v>
      </c>
      <c r="D79" s="24">
        <f>FY24_Wrksht_Wrksheet!D76</f>
        <v>466</v>
      </c>
      <c r="E79" s="25"/>
      <c r="F79" s="26">
        <f>FY25_AllocationWrksht!G77</f>
        <v>177841.16</v>
      </c>
      <c r="G79" s="64"/>
      <c r="H79" s="65">
        <f>FY25_AllocationWrksht!$J$5</f>
        <v>403.97995813861803</v>
      </c>
      <c r="I79" s="65"/>
      <c r="J79" s="66">
        <f>FY25_AllocationWrksht!J77</f>
        <v>383.36098297046777</v>
      </c>
      <c r="K79" s="21"/>
      <c r="L79" s="49">
        <f>FY25_AllocationWrksht!P77</f>
        <v>0</v>
      </c>
      <c r="M79" s="48"/>
      <c r="N79" s="50">
        <f>FY25_AllocationWrksht!Q77</f>
        <v>383.36098297046777</v>
      </c>
      <c r="O79" s="48"/>
      <c r="P79" s="49">
        <v>0</v>
      </c>
      <c r="Q79" s="52"/>
      <c r="R79" s="46"/>
      <c r="S79" s="49">
        <f t="shared" si="1"/>
        <v>0</v>
      </c>
      <c r="T79" s="48"/>
      <c r="U79" s="50">
        <f>FY24_Wrksht_Wrksheet!Y76</f>
        <v>348.54759656652357</v>
      </c>
    </row>
    <row r="80" spans="1:21" x14ac:dyDescent="0.2">
      <c r="A80" s="60">
        <f>FY25_AllocationWrksht!B78</f>
        <v>1359</v>
      </c>
      <c r="C80" s="4" t="str">
        <f>FY25_AllocationWrksht!D78</f>
        <v>Colo-Nesco</v>
      </c>
      <c r="D80" s="4">
        <f>FY24_Wrksht_Wrksheet!D77</f>
        <v>482</v>
      </c>
      <c r="E80" s="3"/>
      <c r="F80" s="12">
        <f>FY25_AllocationWrksht!G78</f>
        <v>379561.51</v>
      </c>
      <c r="G80" s="28"/>
      <c r="H80" s="29">
        <f>FY25_AllocationWrksht!$J$5</f>
        <v>403.97995813861803</v>
      </c>
      <c r="I80" s="29"/>
      <c r="J80" s="13">
        <f>FY25_AllocationWrksht!J78</f>
        <v>838.06913225877679</v>
      </c>
      <c r="L80" s="45">
        <f>FY25_AllocationWrksht!P78</f>
        <v>188843.55880425061</v>
      </c>
      <c r="M80" s="46"/>
      <c r="N80" s="47">
        <f>FY25_AllocationWrksht!Q78</f>
        <v>421.10388870777081</v>
      </c>
      <c r="O80" s="46"/>
      <c r="P80" s="45">
        <v>0</v>
      </c>
      <c r="Q80" s="52"/>
      <c r="R80" s="46"/>
      <c r="S80" s="45">
        <f t="shared" si="1"/>
        <v>188843.55880425061</v>
      </c>
      <c r="T80" s="46"/>
      <c r="U80" s="47">
        <f>FY24_Wrksht_Wrksheet!Y77</f>
        <v>404.50060140075095</v>
      </c>
    </row>
    <row r="81" spans="1:21" x14ac:dyDescent="0.2">
      <c r="A81" s="60">
        <f>FY25_AllocationWrksht!B79</f>
        <v>1368</v>
      </c>
      <c r="C81" s="4" t="str">
        <f>FY25_AllocationWrksht!D79</f>
        <v>Columbus</v>
      </c>
      <c r="D81" s="4">
        <f>FY24_Wrksht_Wrksheet!D78</f>
        <v>756.8</v>
      </c>
      <c r="E81" s="3"/>
      <c r="F81" s="12">
        <f>FY25_AllocationWrksht!G79</f>
        <v>244599.99</v>
      </c>
      <c r="G81" s="28"/>
      <c r="H81" s="29">
        <f>FY25_AllocationWrksht!$J$5</f>
        <v>403.97995813861803</v>
      </c>
      <c r="I81" s="29"/>
      <c r="J81" s="13">
        <f>FY25_AllocationWrksht!J79</f>
        <v>329.69401536595228</v>
      </c>
      <c r="L81" s="45">
        <f>FY25_AllocationWrksht!P79</f>
        <v>0</v>
      </c>
      <c r="M81" s="46"/>
      <c r="N81" s="47">
        <f>FY25_AllocationWrksht!Q79</f>
        <v>329.69401536595228</v>
      </c>
      <c r="O81" s="46"/>
      <c r="P81" s="45">
        <v>0</v>
      </c>
      <c r="Q81" s="52"/>
      <c r="R81" s="46"/>
      <c r="S81" s="45">
        <f t="shared" si="1"/>
        <v>0</v>
      </c>
      <c r="T81" s="46"/>
      <c r="U81" s="47">
        <f>FY24_Wrksht_Wrksheet!Y78</f>
        <v>342.99249471458774</v>
      </c>
    </row>
    <row r="82" spans="1:21" x14ac:dyDescent="0.2">
      <c r="A82" s="60">
        <f>FY25_AllocationWrksht!B80</f>
        <v>1413</v>
      </c>
      <c r="C82" s="4" t="str">
        <f>FY25_AllocationWrksht!D80</f>
        <v>Coon Rapids-Bayard</v>
      </c>
      <c r="D82" s="4">
        <f>FY24_Wrksht_Wrksheet!D79</f>
        <v>427</v>
      </c>
      <c r="E82" s="3"/>
      <c r="F82" s="12">
        <f>FY25_AllocationWrksht!G80</f>
        <v>248643.29</v>
      </c>
      <c r="G82" s="28"/>
      <c r="H82" s="29">
        <f>FY25_AllocationWrksht!$J$5</f>
        <v>403.97995813861803</v>
      </c>
      <c r="I82" s="29"/>
      <c r="J82" s="13">
        <f>FY25_AllocationWrksht!J80</f>
        <v>585.04303529411766</v>
      </c>
      <c r="L82" s="45">
        <f>FY25_AllocationWrksht!P80</f>
        <v>69674.137299197435</v>
      </c>
      <c r="M82" s="46"/>
      <c r="N82" s="47">
        <f>FY25_AllocationWrksht!Q80</f>
        <v>421.10388870777075</v>
      </c>
      <c r="O82" s="46"/>
      <c r="P82" s="45">
        <v>0</v>
      </c>
      <c r="Q82" s="52"/>
      <c r="R82" s="46"/>
      <c r="S82" s="45">
        <f t="shared" si="1"/>
        <v>69674.137299197435</v>
      </c>
      <c r="T82" s="46"/>
      <c r="U82" s="47">
        <f>FY24_Wrksht_Wrksheet!Y79</f>
        <v>404.5018993202317</v>
      </c>
    </row>
    <row r="83" spans="1:21" x14ac:dyDescent="0.2">
      <c r="A83" s="60">
        <f>FY25_AllocationWrksht!B81</f>
        <v>1431</v>
      </c>
      <c r="C83" s="4" t="str">
        <f>FY25_AllocationWrksht!D81</f>
        <v>Corning</v>
      </c>
      <c r="D83" s="4">
        <f>FY24_Wrksht_Wrksheet!D80</f>
        <v>412.4</v>
      </c>
      <c r="E83" s="3"/>
      <c r="F83" s="12">
        <f>FY25_AllocationWrksht!G81</f>
        <v>228362.83</v>
      </c>
      <c r="G83" s="28"/>
      <c r="H83" s="29">
        <f>FY25_AllocationWrksht!$J$5</f>
        <v>403.97995813861803</v>
      </c>
      <c r="I83" s="29"/>
      <c r="J83" s="13">
        <f>FY25_AllocationWrksht!J81</f>
        <v>597.65200209369266</v>
      </c>
      <c r="L83" s="45">
        <f>FY25_AllocationWrksht!P81</f>
        <v>67459.034124760772</v>
      </c>
      <c r="M83" s="46"/>
      <c r="N83" s="47">
        <f>FY25_AllocationWrksht!Q81</f>
        <v>421.10388870777075</v>
      </c>
      <c r="O83" s="46"/>
      <c r="P83" s="45">
        <v>0</v>
      </c>
      <c r="Q83" s="52"/>
      <c r="R83" s="46"/>
      <c r="S83" s="45">
        <f t="shared" si="1"/>
        <v>67459.034124760772</v>
      </c>
      <c r="T83" s="46"/>
      <c r="U83" s="47">
        <f>FY24_Wrksht_Wrksheet!Y80</f>
        <v>404.50315272464792</v>
      </c>
    </row>
    <row r="84" spans="1:21" x14ac:dyDescent="0.2">
      <c r="A84" s="100">
        <f>FY25_AllocationWrksht!B82</f>
        <v>1476</v>
      </c>
      <c r="B84" s="21"/>
      <c r="C84" s="24" t="str">
        <f>FY25_AllocationWrksht!D82</f>
        <v>Council Bluffs</v>
      </c>
      <c r="D84" s="24">
        <f>FY24_Wrksht_Wrksheet!D81</f>
        <v>8687.6</v>
      </c>
      <c r="E84" s="25"/>
      <c r="F84" s="26">
        <f>FY25_AllocationWrksht!G82</f>
        <v>5264404.17</v>
      </c>
      <c r="G84" s="64"/>
      <c r="H84" s="65">
        <f>FY25_AllocationWrksht!$J$5</f>
        <v>403.97995813861803</v>
      </c>
      <c r="I84" s="65"/>
      <c r="J84" s="66">
        <f>FY25_AllocationWrksht!J82</f>
        <v>604.72163230141859</v>
      </c>
      <c r="K84" s="21"/>
      <c r="L84" s="49">
        <f>FY25_AllocationWrksht!P82</f>
        <v>1598484.2668545013</v>
      </c>
      <c r="M84" s="48"/>
      <c r="N84" s="50">
        <f>FY25_AllocationWrksht!Q82</f>
        <v>421.10388870777081</v>
      </c>
      <c r="O84" s="48"/>
      <c r="P84" s="49">
        <v>0</v>
      </c>
      <c r="Q84" s="52"/>
      <c r="R84" s="46"/>
      <c r="S84" s="49">
        <f t="shared" si="1"/>
        <v>1598484.2668545013</v>
      </c>
      <c r="T84" s="48"/>
      <c r="U84" s="50">
        <f>FY24_Wrksht_Wrksheet!Y81</f>
        <v>404.49967371519955</v>
      </c>
    </row>
    <row r="85" spans="1:21" x14ac:dyDescent="0.2">
      <c r="A85" s="60">
        <f>FY25_AllocationWrksht!B83</f>
        <v>1503</v>
      </c>
      <c r="C85" s="4" t="str">
        <f>FY25_AllocationWrksht!D83</f>
        <v>Creston</v>
      </c>
      <c r="D85" s="4">
        <f>FY24_Wrksht_Wrksheet!D82</f>
        <v>1401.5</v>
      </c>
      <c r="E85" s="3"/>
      <c r="F85" s="12">
        <f>FY25_AllocationWrksht!G83</f>
        <v>381863.28</v>
      </c>
      <c r="G85" s="28"/>
      <c r="H85" s="29">
        <f>FY25_AllocationWrksht!$J$5</f>
        <v>403.97995813861803</v>
      </c>
      <c r="I85" s="29"/>
      <c r="J85" s="13">
        <f>FY25_AllocationWrksht!J83</f>
        <v>273.36479347125777</v>
      </c>
      <c r="L85" s="45">
        <f>FY25_AllocationWrksht!P83</f>
        <v>0</v>
      </c>
      <c r="M85" s="46"/>
      <c r="N85" s="47">
        <f>FY25_AllocationWrksht!Q83</f>
        <v>273.36479347125777</v>
      </c>
      <c r="O85" s="46"/>
      <c r="P85" s="45">
        <v>0</v>
      </c>
      <c r="Q85" s="52"/>
      <c r="R85" s="46"/>
      <c r="S85" s="45">
        <f t="shared" si="1"/>
        <v>0</v>
      </c>
      <c r="T85" s="46"/>
      <c r="U85" s="47">
        <f>FY24_Wrksht_Wrksheet!Y82</f>
        <v>328.14559400642167</v>
      </c>
    </row>
    <row r="86" spans="1:21" x14ac:dyDescent="0.2">
      <c r="A86" s="60">
        <f>FY25_AllocationWrksht!B84</f>
        <v>1576</v>
      </c>
      <c r="C86" s="4" t="str">
        <f>FY25_AllocationWrksht!D84</f>
        <v>Dallas Center-Grimes</v>
      </c>
      <c r="D86" s="4">
        <f>FY24_Wrksht_Wrksheet!D83</f>
        <v>3394.1</v>
      </c>
      <c r="E86" s="3"/>
      <c r="F86" s="12">
        <f>FY25_AllocationWrksht!G84</f>
        <v>1190978.5</v>
      </c>
      <c r="G86" s="28"/>
      <c r="H86" s="29">
        <f>FY25_AllocationWrksht!$J$5</f>
        <v>403.97995813861803</v>
      </c>
      <c r="I86" s="29"/>
      <c r="J86" s="13">
        <f>FY25_AllocationWrksht!J84</f>
        <v>342.43200115008625</v>
      </c>
      <c r="L86" s="45">
        <f>FY25_AllocationWrksht!P84</f>
        <v>0</v>
      </c>
      <c r="M86" s="46"/>
      <c r="N86" s="47">
        <f>FY25_AllocationWrksht!Q84</f>
        <v>342.43200115008625</v>
      </c>
      <c r="O86" s="46"/>
      <c r="P86" s="45">
        <v>0</v>
      </c>
      <c r="Q86" s="52"/>
      <c r="R86" s="46"/>
      <c r="S86" s="45">
        <f t="shared" si="1"/>
        <v>0</v>
      </c>
      <c r="T86" s="46"/>
      <c r="U86" s="47">
        <f>FY24_Wrksht_Wrksheet!Y83</f>
        <v>381.94204649244278</v>
      </c>
    </row>
    <row r="87" spans="1:21" x14ac:dyDescent="0.2">
      <c r="A87" s="60">
        <f>FY25_AllocationWrksht!B85</f>
        <v>1602</v>
      </c>
      <c r="C87" s="4" t="str">
        <f>FY25_AllocationWrksht!D85</f>
        <v>Danville</v>
      </c>
      <c r="D87" s="4">
        <f>FY24_Wrksht_Wrksheet!D84</f>
        <v>468.9</v>
      </c>
      <c r="E87" s="3"/>
      <c r="F87" s="12">
        <f>FY25_AllocationWrksht!G85</f>
        <v>267481.7</v>
      </c>
      <c r="G87" s="28"/>
      <c r="H87" s="29">
        <f>FY25_AllocationWrksht!$J$5</f>
        <v>403.97995813861803</v>
      </c>
      <c r="I87" s="29"/>
      <c r="J87" s="13">
        <f>FY25_AllocationWrksht!J85</f>
        <v>618.59782608695662</v>
      </c>
      <c r="L87" s="45">
        <f>FY25_AllocationWrksht!P85</f>
        <v>85396.378522759958</v>
      </c>
      <c r="M87" s="46"/>
      <c r="N87" s="47">
        <f>FY25_AllocationWrksht!Q85</f>
        <v>421.10388870777075</v>
      </c>
      <c r="O87" s="46"/>
      <c r="P87" s="45">
        <v>0</v>
      </c>
      <c r="Q87" s="52"/>
      <c r="R87" s="46"/>
      <c r="S87" s="45">
        <f t="shared" si="1"/>
        <v>85396.378522759958</v>
      </c>
      <c r="T87" s="46"/>
      <c r="U87" s="47">
        <f>FY24_Wrksht_Wrksheet!Y84</f>
        <v>404.50732918423648</v>
      </c>
    </row>
    <row r="88" spans="1:21" x14ac:dyDescent="0.2">
      <c r="A88" s="60">
        <f>FY25_AllocationWrksht!B86</f>
        <v>1611</v>
      </c>
      <c r="C88" s="4" t="str">
        <f>FY25_AllocationWrksht!D86</f>
        <v>Davenport</v>
      </c>
      <c r="D88" s="4">
        <f>FY24_Wrksht_Wrksheet!D85</f>
        <v>14409.9</v>
      </c>
      <c r="E88" s="3"/>
      <c r="F88" s="12">
        <f>FY25_AllocationWrksht!G86</f>
        <v>6326991.3600000003</v>
      </c>
      <c r="G88" s="28"/>
      <c r="H88" s="29">
        <f>FY25_AllocationWrksht!$J$5</f>
        <v>403.97995813861803</v>
      </c>
      <c r="I88" s="29"/>
      <c r="J88" s="13">
        <f>FY25_AllocationWrksht!J86</f>
        <v>446.74885858935346</v>
      </c>
      <c r="L88" s="45">
        <f>FY25_AllocationWrksht!P86</f>
        <v>363191.75695393881</v>
      </c>
      <c r="M88" s="46"/>
      <c r="N88" s="47">
        <f>FY25_AllocationWrksht!Q86</f>
        <v>421.10388870777075</v>
      </c>
      <c r="O88" s="46"/>
      <c r="P88" s="45">
        <v>0</v>
      </c>
      <c r="Q88" s="52"/>
      <c r="R88" s="46"/>
      <c r="S88" s="45">
        <f t="shared" si="1"/>
        <v>363191.75695393881</v>
      </c>
      <c r="T88" s="46"/>
      <c r="U88" s="47">
        <f>FY24_Wrksht_Wrksheet!Y85</f>
        <v>392.89795626617808</v>
      </c>
    </row>
    <row r="89" spans="1:21" x14ac:dyDescent="0.2">
      <c r="A89" s="100">
        <f>FY25_AllocationWrksht!B87</f>
        <v>1619</v>
      </c>
      <c r="B89" s="21"/>
      <c r="C89" s="24" t="str">
        <f>FY25_AllocationWrksht!D87</f>
        <v>Davis County</v>
      </c>
      <c r="D89" s="24">
        <f>FY24_Wrksht_Wrksheet!D86</f>
        <v>1182.5</v>
      </c>
      <c r="E89" s="25"/>
      <c r="F89" s="26">
        <f>FY25_AllocationWrksht!G87</f>
        <v>1428051.73</v>
      </c>
      <c r="G89" s="64"/>
      <c r="H89" s="65">
        <f>FY25_AllocationWrksht!$J$5</f>
        <v>403.97995813861803</v>
      </c>
      <c r="I89" s="65"/>
      <c r="J89" s="66">
        <f>FY25_AllocationWrksht!J87</f>
        <v>1243.1894576477757</v>
      </c>
      <c r="K89" s="21"/>
      <c r="L89" s="49">
        <f>FY25_AllocationWrksht!P87</f>
        <v>944329.69304138387</v>
      </c>
      <c r="M89" s="48"/>
      <c r="N89" s="50">
        <f>FY25_AllocationWrksht!Q87</f>
        <v>421.10388870777058</v>
      </c>
      <c r="O89" s="48"/>
      <c r="P89" s="49">
        <v>0</v>
      </c>
      <c r="Q89" s="52"/>
      <c r="R89" s="46"/>
      <c r="S89" s="49">
        <f t="shared" si="1"/>
        <v>944329.69304138387</v>
      </c>
      <c r="T89" s="48"/>
      <c r="U89" s="50">
        <f>FY24_Wrksht_Wrksheet!Y86</f>
        <v>404.50015696118021</v>
      </c>
    </row>
    <row r="90" spans="1:21" x14ac:dyDescent="0.2">
      <c r="A90" s="60">
        <f>FY25_AllocationWrksht!B88</f>
        <v>1638</v>
      </c>
      <c r="C90" s="4" t="str">
        <f>FY25_AllocationWrksht!D88</f>
        <v>Decorah</v>
      </c>
      <c r="D90" s="4">
        <f>FY24_Wrksht_Wrksheet!D87</f>
        <v>1530.5</v>
      </c>
      <c r="E90" s="3"/>
      <c r="F90" s="12">
        <f>FY25_AllocationWrksht!G88</f>
        <v>1168925.6299999999</v>
      </c>
      <c r="G90" s="28"/>
      <c r="H90" s="29">
        <f>FY25_AllocationWrksht!$J$5</f>
        <v>403.97995813861803</v>
      </c>
      <c r="I90" s="29"/>
      <c r="J90" s="13">
        <f>FY25_AllocationWrksht!J88</f>
        <v>767.81767603783487</v>
      </c>
      <c r="L90" s="45">
        <f>FY25_AllocationWrksht!P88</f>
        <v>527837.0698312897</v>
      </c>
      <c r="M90" s="46"/>
      <c r="N90" s="47">
        <f>FY25_AllocationWrksht!Q88</f>
        <v>421.10388870777075</v>
      </c>
      <c r="O90" s="46"/>
      <c r="P90" s="45">
        <v>0</v>
      </c>
      <c r="Q90" s="52"/>
      <c r="R90" s="46"/>
      <c r="S90" s="45">
        <f t="shared" si="1"/>
        <v>527837.0698312897</v>
      </c>
      <c r="T90" s="46"/>
      <c r="U90" s="47">
        <f>FY24_Wrksht_Wrksheet!Y87</f>
        <v>404.50561520037991</v>
      </c>
    </row>
    <row r="91" spans="1:21" x14ac:dyDescent="0.2">
      <c r="A91" s="60">
        <f>FY25_AllocationWrksht!B89</f>
        <v>1675</v>
      </c>
      <c r="C91" s="4" t="str">
        <f>FY25_AllocationWrksht!D89</f>
        <v>Delwood</v>
      </c>
      <c r="D91" s="4">
        <f>FY24_Wrksht_Wrksheet!D88</f>
        <v>190</v>
      </c>
      <c r="E91" s="3"/>
      <c r="F91" s="12">
        <f>FY25_AllocationWrksht!G89</f>
        <v>196708.59</v>
      </c>
      <c r="G91" s="28"/>
      <c r="H91" s="29">
        <f>FY25_AllocationWrksht!$J$5</f>
        <v>403.97995813861803</v>
      </c>
      <c r="I91" s="29"/>
      <c r="J91" s="13">
        <f>FY25_AllocationWrksht!J89</f>
        <v>983.54295000000002</v>
      </c>
      <c r="L91" s="45">
        <f>FY25_AllocationWrksht!P89</f>
        <v>112487.81225844586</v>
      </c>
      <c r="M91" s="46"/>
      <c r="N91" s="47">
        <f>FY25_AllocationWrksht!Q89</f>
        <v>421.10388870777069</v>
      </c>
      <c r="O91" s="46"/>
      <c r="P91" s="45">
        <v>0</v>
      </c>
      <c r="Q91" s="52"/>
      <c r="R91" s="46"/>
      <c r="S91" s="45">
        <f t="shared" si="1"/>
        <v>112487.81225844586</v>
      </c>
      <c r="T91" s="46"/>
      <c r="U91" s="47">
        <f>FY24_Wrksht_Wrksheet!Y88</f>
        <v>404.50454396462942</v>
      </c>
    </row>
    <row r="92" spans="1:21" x14ac:dyDescent="0.2">
      <c r="A92" s="60">
        <f>FY25_AllocationWrksht!B90</f>
        <v>1701</v>
      </c>
      <c r="C92" s="4" t="str">
        <f>FY25_AllocationWrksht!D90</f>
        <v>Denison</v>
      </c>
      <c r="D92" s="4">
        <f>FY24_Wrksht_Wrksheet!D89</f>
        <v>2044.8</v>
      </c>
      <c r="E92" s="3"/>
      <c r="F92" s="12">
        <f>FY25_AllocationWrksht!G90</f>
        <v>930788.33</v>
      </c>
      <c r="G92" s="28"/>
      <c r="H92" s="29">
        <f>FY25_AllocationWrksht!$J$5</f>
        <v>403.97995813861803</v>
      </c>
      <c r="I92" s="29"/>
      <c r="J92" s="13">
        <f>FY25_AllocationWrksht!J90</f>
        <v>459.35366431426735</v>
      </c>
      <c r="L92" s="45">
        <f>FY25_AllocationWrksht!P90</f>
        <v>77505.520311444052</v>
      </c>
      <c r="M92" s="46"/>
      <c r="N92" s="47">
        <f>FY25_AllocationWrksht!Q90</f>
        <v>421.10388870777075</v>
      </c>
      <c r="O92" s="46"/>
      <c r="P92" s="45">
        <v>0</v>
      </c>
      <c r="Q92" s="52"/>
      <c r="R92" s="46"/>
      <c r="S92" s="45">
        <f t="shared" si="1"/>
        <v>77505.520311444052</v>
      </c>
      <c r="T92" s="46"/>
      <c r="U92" s="47">
        <f>FY24_Wrksht_Wrksheet!Y89</f>
        <v>404.50755580467569</v>
      </c>
    </row>
    <row r="93" spans="1:21" x14ac:dyDescent="0.2">
      <c r="A93" s="60">
        <f>FY25_AllocationWrksht!B91</f>
        <v>1719</v>
      </c>
      <c r="C93" s="4" t="str">
        <f>FY25_AllocationWrksht!D91</f>
        <v>Denver</v>
      </c>
      <c r="D93" s="4">
        <f>FY24_Wrksht_Wrksheet!D90</f>
        <v>863.6</v>
      </c>
      <c r="E93" s="3"/>
      <c r="F93" s="12">
        <f>FY25_AllocationWrksht!G91</f>
        <v>189959.62</v>
      </c>
      <c r="G93" s="28"/>
      <c r="H93" s="29">
        <f>FY25_AllocationWrksht!$J$5</f>
        <v>403.97995813861803</v>
      </c>
      <c r="I93" s="29"/>
      <c r="J93" s="13">
        <f>FY25_AllocationWrksht!J91</f>
        <v>220.14094333062928</v>
      </c>
      <c r="L93" s="45">
        <f>FY25_AllocationWrksht!P91</f>
        <v>0</v>
      </c>
      <c r="M93" s="46"/>
      <c r="N93" s="47">
        <f>FY25_AllocationWrksht!Q91</f>
        <v>220.14094333062928</v>
      </c>
      <c r="O93" s="46"/>
      <c r="P93" s="45">
        <v>0</v>
      </c>
      <c r="Q93" s="52"/>
      <c r="R93" s="46"/>
      <c r="S93" s="45">
        <f t="shared" si="1"/>
        <v>0</v>
      </c>
      <c r="T93" s="46"/>
      <c r="U93" s="47">
        <f>FY24_Wrksht_Wrksheet!Y90</f>
        <v>173.00830245484019</v>
      </c>
    </row>
    <row r="94" spans="1:21" x14ac:dyDescent="0.2">
      <c r="A94" s="100">
        <f>FY25_AllocationWrksht!B92</f>
        <v>1737</v>
      </c>
      <c r="B94" s="21"/>
      <c r="C94" s="24" t="str">
        <f>FY25_AllocationWrksht!D92</f>
        <v>Des Moines</v>
      </c>
      <c r="D94" s="24">
        <f>FY24_Wrksht_Wrksheet!D91</f>
        <v>31019.3</v>
      </c>
      <c r="E94" s="25"/>
      <c r="F94" s="26">
        <f>FY25_AllocationWrksht!G92</f>
        <v>6532289.1900000004</v>
      </c>
      <c r="G94" s="64"/>
      <c r="H94" s="65">
        <f>FY25_AllocationWrksht!$J$5</f>
        <v>403.97995813861803</v>
      </c>
      <c r="I94" s="65"/>
      <c r="J94" s="66">
        <f>FY25_AllocationWrksht!J92</f>
        <v>212.58495341367291</v>
      </c>
      <c r="K94" s="21"/>
      <c r="L94" s="49">
        <f>FY25_AllocationWrksht!P92</f>
        <v>0</v>
      </c>
      <c r="M94" s="48"/>
      <c r="N94" s="50">
        <f>FY25_AllocationWrksht!Q92</f>
        <v>212.58495341367291</v>
      </c>
      <c r="O94" s="48"/>
      <c r="P94" s="49">
        <v>0</v>
      </c>
      <c r="Q94" s="52"/>
      <c r="R94" s="46"/>
      <c r="S94" s="49">
        <f t="shared" si="1"/>
        <v>0</v>
      </c>
      <c r="T94" s="48"/>
      <c r="U94" s="50">
        <f>FY24_Wrksht_Wrksheet!Y91</f>
        <v>205.83107678122974</v>
      </c>
    </row>
    <row r="95" spans="1:21" x14ac:dyDescent="0.2">
      <c r="A95" s="60">
        <f>FY25_AllocationWrksht!B93</f>
        <v>1782</v>
      </c>
      <c r="C95" s="4" t="str">
        <f>FY25_AllocationWrksht!D93</f>
        <v>Diagonal</v>
      </c>
      <c r="D95" s="4">
        <f>FY24_Wrksht_Wrksheet!D92</f>
        <v>109</v>
      </c>
      <c r="E95" s="3"/>
      <c r="F95" s="12">
        <f>FY25_AllocationWrksht!G93</f>
        <v>130763.41</v>
      </c>
      <c r="G95" s="28"/>
      <c r="H95" s="29">
        <f>FY25_AllocationWrksht!$J$5</f>
        <v>403.97995813861803</v>
      </c>
      <c r="I95" s="29"/>
      <c r="J95" s="13">
        <f>FY25_AllocationWrksht!J93</f>
        <v>1167.5304464285714</v>
      </c>
      <c r="L95" s="45">
        <f>FY25_AllocationWrksht!P93</f>
        <v>83599.774464729679</v>
      </c>
      <c r="M95" s="46"/>
      <c r="N95" s="47">
        <f>FY25_AllocationWrksht!Q93</f>
        <v>421.10388870777075</v>
      </c>
      <c r="O95" s="46"/>
      <c r="P95" s="45">
        <v>0</v>
      </c>
      <c r="Q95" s="52"/>
      <c r="R95" s="46"/>
      <c r="S95" s="45">
        <f t="shared" si="1"/>
        <v>83599.774464729679</v>
      </c>
      <c r="T95" s="46"/>
      <c r="U95" s="47">
        <f>FY24_Wrksht_Wrksheet!Y92</f>
        <v>404.49848312445567</v>
      </c>
    </row>
    <row r="96" spans="1:21" x14ac:dyDescent="0.2">
      <c r="A96" s="60">
        <f>FY25_AllocationWrksht!B94</f>
        <v>1791</v>
      </c>
      <c r="C96" s="4" t="str">
        <f>FY25_AllocationWrksht!D94</f>
        <v>Dike-New Hartford</v>
      </c>
      <c r="D96" s="4">
        <f>FY24_Wrksht_Wrksheet!D93</f>
        <v>875.7</v>
      </c>
      <c r="E96" s="3"/>
      <c r="F96" s="12">
        <f>FY25_AllocationWrksht!G94</f>
        <v>439780.54</v>
      </c>
      <c r="G96" s="28"/>
      <c r="H96" s="29">
        <f>FY25_AllocationWrksht!$J$5</f>
        <v>403.97995813861803</v>
      </c>
      <c r="I96" s="29"/>
      <c r="J96" s="13">
        <f>FY25_AllocationWrksht!J94</f>
        <v>501.91798676101342</v>
      </c>
      <c r="L96" s="45">
        <f>FY25_AllocationWrksht!P94</f>
        <v>70809.312714251239</v>
      </c>
      <c r="M96" s="46"/>
      <c r="N96" s="47">
        <f>FY25_AllocationWrksht!Q94</f>
        <v>421.10388870777075</v>
      </c>
      <c r="O96" s="46"/>
      <c r="P96" s="45">
        <v>0</v>
      </c>
      <c r="Q96" s="52"/>
      <c r="R96" s="46"/>
      <c r="S96" s="45">
        <f t="shared" si="1"/>
        <v>70809.312714251239</v>
      </c>
      <c r="T96" s="46"/>
      <c r="U96" s="47">
        <f>FY24_Wrksht_Wrksheet!Y93</f>
        <v>377.67773210003423</v>
      </c>
    </row>
    <row r="97" spans="1:21" x14ac:dyDescent="0.2">
      <c r="A97" s="60">
        <f>FY25_AllocationWrksht!B95</f>
        <v>1863</v>
      </c>
      <c r="C97" s="4" t="str">
        <f>FY25_AllocationWrksht!D95</f>
        <v>Dubuque</v>
      </c>
      <c r="D97" s="4">
        <f>FY24_Wrksht_Wrksheet!D94</f>
        <v>10118.599999999999</v>
      </c>
      <c r="E97" s="3"/>
      <c r="F97" s="12">
        <f>FY25_AllocationWrksht!G95</f>
        <v>3236854.97</v>
      </c>
      <c r="G97" s="28"/>
      <c r="H97" s="29">
        <f>FY25_AllocationWrksht!$J$5</f>
        <v>403.97995813861803</v>
      </c>
      <c r="I97" s="29"/>
      <c r="J97" s="13">
        <f>FY25_AllocationWrksht!J95</f>
        <v>321.75816558812716</v>
      </c>
      <c r="L97" s="45">
        <f>FY25_AllocationWrksht!P95</f>
        <v>0</v>
      </c>
      <c r="M97" s="46"/>
      <c r="N97" s="47">
        <f>FY25_AllocationWrksht!Q95</f>
        <v>321.75816558812716</v>
      </c>
      <c r="O97" s="46"/>
      <c r="P97" s="45">
        <v>0</v>
      </c>
      <c r="Q97" s="52"/>
      <c r="R97" s="46"/>
      <c r="S97" s="45">
        <f t="shared" si="1"/>
        <v>0</v>
      </c>
      <c r="T97" s="46"/>
      <c r="U97" s="47">
        <f>FY24_Wrksht_Wrksheet!Y94</f>
        <v>328.692219279347</v>
      </c>
    </row>
    <row r="98" spans="1:21" x14ac:dyDescent="0.2">
      <c r="A98" s="60">
        <f>FY25_AllocationWrksht!B96</f>
        <v>1908</v>
      </c>
      <c r="C98" s="4" t="str">
        <f>FY25_AllocationWrksht!D96</f>
        <v>Dunkerton</v>
      </c>
      <c r="D98" s="4">
        <f>FY24_Wrksht_Wrksheet!D95</f>
        <v>381.1</v>
      </c>
      <c r="E98" s="3"/>
      <c r="F98" s="12">
        <f>FY25_AllocationWrksht!G96</f>
        <v>158528.76999999999</v>
      </c>
      <c r="G98" s="28"/>
      <c r="H98" s="29">
        <f>FY25_AllocationWrksht!$J$5</f>
        <v>403.97995813861803</v>
      </c>
      <c r="I98" s="29"/>
      <c r="J98" s="13">
        <f>FY25_AllocationWrksht!J96</f>
        <v>433.02040426113081</v>
      </c>
      <c r="L98" s="45">
        <f>FY25_AllocationWrksht!P96</f>
        <v>4362.6363440851173</v>
      </c>
      <c r="M98" s="46"/>
      <c r="N98" s="47">
        <f>FY25_AllocationWrksht!Q96</f>
        <v>421.10388870777069</v>
      </c>
      <c r="O98" s="46"/>
      <c r="P98" s="45">
        <v>0</v>
      </c>
      <c r="Q98" s="52"/>
      <c r="R98" s="46"/>
      <c r="S98" s="45">
        <f t="shared" si="1"/>
        <v>4362.6363440851173</v>
      </c>
      <c r="T98" s="46"/>
      <c r="U98" s="47">
        <f>FY24_Wrksht_Wrksheet!Y95</f>
        <v>378.81487798478088</v>
      </c>
    </row>
    <row r="99" spans="1:21" x14ac:dyDescent="0.2">
      <c r="A99" s="100">
        <f>FY25_AllocationWrksht!B97</f>
        <v>1926</v>
      </c>
      <c r="B99" s="21"/>
      <c r="C99" s="24" t="str">
        <f>FY25_AllocationWrksht!D97</f>
        <v>Durant</v>
      </c>
      <c r="D99" s="24">
        <f>FY24_Wrksht_Wrksheet!D96</f>
        <v>531</v>
      </c>
      <c r="E99" s="25"/>
      <c r="F99" s="26">
        <f>FY25_AllocationWrksht!G97</f>
        <v>291577.64</v>
      </c>
      <c r="G99" s="64"/>
      <c r="H99" s="65">
        <f>FY25_AllocationWrksht!$J$5</f>
        <v>403.97995813861803</v>
      </c>
      <c r="I99" s="65"/>
      <c r="J99" s="66">
        <f>FY25_AllocationWrksht!J97</f>
        <v>579.10156901688185</v>
      </c>
      <c r="K99" s="21"/>
      <c r="L99" s="49">
        <f>FY25_AllocationWrksht!P97</f>
        <v>79551.832035637446</v>
      </c>
      <c r="M99" s="48"/>
      <c r="N99" s="50">
        <f>FY25_AllocationWrksht!Q97</f>
        <v>421.10388870777069</v>
      </c>
      <c r="O99" s="48"/>
      <c r="P99" s="49">
        <v>0</v>
      </c>
      <c r="Q99" s="52"/>
      <c r="R99" s="46"/>
      <c r="S99" s="49">
        <f t="shared" si="1"/>
        <v>79551.832035637446</v>
      </c>
      <c r="T99" s="48"/>
      <c r="U99" s="50">
        <f>FY24_Wrksht_Wrksheet!Y96</f>
        <v>404.49937913164308</v>
      </c>
    </row>
    <row r="100" spans="1:21" x14ac:dyDescent="0.2">
      <c r="A100" s="60">
        <f>FY25_AllocationWrksht!B98</f>
        <v>1944</v>
      </c>
      <c r="C100" s="4" t="str">
        <f>FY25_AllocationWrksht!D98</f>
        <v>Eagle Grove</v>
      </c>
      <c r="D100" s="4">
        <f>FY24_Wrksht_Wrksheet!D97</f>
        <v>972</v>
      </c>
      <c r="E100" s="3"/>
      <c r="F100" s="12">
        <f>FY25_AllocationWrksht!G98</f>
        <v>320214.5</v>
      </c>
      <c r="G100" s="28"/>
      <c r="H100" s="29">
        <f>FY25_AllocationWrksht!$J$5</f>
        <v>403.97995813861803</v>
      </c>
      <c r="I100" s="29"/>
      <c r="J100" s="13">
        <f>FY25_AllocationWrksht!J98</f>
        <v>336.35976890756302</v>
      </c>
      <c r="L100" s="45">
        <f>FY25_AllocationWrksht!P98</f>
        <v>0</v>
      </c>
      <c r="M100" s="46"/>
      <c r="N100" s="47">
        <f>FY25_AllocationWrksht!Q98</f>
        <v>336.35976890756302</v>
      </c>
      <c r="O100" s="46"/>
      <c r="P100" s="45">
        <v>0</v>
      </c>
      <c r="Q100" s="52"/>
      <c r="R100" s="46"/>
      <c r="S100" s="45">
        <f t="shared" si="1"/>
        <v>0</v>
      </c>
      <c r="T100" s="46"/>
      <c r="U100" s="47">
        <f>FY24_Wrksht_Wrksheet!Y97</f>
        <v>344.68915637860079</v>
      </c>
    </row>
    <row r="101" spans="1:21" x14ac:dyDescent="0.2">
      <c r="A101" s="60">
        <f>FY25_AllocationWrksht!B99</f>
        <v>1953</v>
      </c>
      <c r="C101" s="4" t="str">
        <f>FY25_AllocationWrksht!D99</f>
        <v>Earlham</v>
      </c>
      <c r="D101" s="4">
        <f>FY24_Wrksht_Wrksheet!D98</f>
        <v>580.79999999999995</v>
      </c>
      <c r="E101" s="3"/>
      <c r="F101" s="12">
        <f>FY25_AllocationWrksht!G99</f>
        <v>187038.6</v>
      </c>
      <c r="G101" s="28"/>
      <c r="H101" s="29">
        <f>FY25_AllocationWrksht!$J$5</f>
        <v>403.97995813861803</v>
      </c>
      <c r="I101" s="29"/>
      <c r="J101" s="13">
        <f>FY25_AllocationWrksht!J99</f>
        <v>332.63133558598616</v>
      </c>
      <c r="L101" s="45">
        <f>FY25_AllocationWrksht!P99</f>
        <v>0</v>
      </c>
      <c r="M101" s="46"/>
      <c r="N101" s="47">
        <f>FY25_AllocationWrksht!Q99</f>
        <v>332.63133558598616</v>
      </c>
      <c r="O101" s="46"/>
      <c r="P101" s="45">
        <v>0</v>
      </c>
      <c r="Q101" s="52"/>
      <c r="R101" s="46"/>
      <c r="S101" s="45">
        <f t="shared" si="1"/>
        <v>0</v>
      </c>
      <c r="T101" s="46"/>
      <c r="U101" s="47">
        <f>FY24_Wrksht_Wrksheet!Y98</f>
        <v>291.62544765840221</v>
      </c>
    </row>
    <row r="102" spans="1:21" x14ac:dyDescent="0.2">
      <c r="A102" s="60">
        <f>FY25_AllocationWrksht!B100</f>
        <v>1963</v>
      </c>
      <c r="C102" s="4" t="str">
        <f>FY25_AllocationWrksht!D100</f>
        <v>East Buchanan</v>
      </c>
      <c r="D102" s="4">
        <f>FY24_Wrksht_Wrksheet!D99</f>
        <v>552.5</v>
      </c>
      <c r="E102" s="3"/>
      <c r="F102" s="12">
        <f>FY25_AllocationWrksht!G100</f>
        <v>309656.27</v>
      </c>
      <c r="G102" s="28"/>
      <c r="H102" s="29">
        <f>FY25_AllocationWrksht!$J$5</f>
        <v>403.97995813861803</v>
      </c>
      <c r="I102" s="29"/>
      <c r="J102" s="13">
        <f>FY25_AllocationWrksht!J100</f>
        <v>571.42696069385499</v>
      </c>
      <c r="L102" s="45">
        <f>FY25_AllocationWrksht!P100</f>
        <v>81460.072709259053</v>
      </c>
      <c r="M102" s="46"/>
      <c r="N102" s="47">
        <f>FY25_AllocationWrksht!Q100</f>
        <v>421.10388870777075</v>
      </c>
      <c r="O102" s="46"/>
      <c r="P102" s="45">
        <v>0</v>
      </c>
      <c r="Q102" s="52"/>
      <c r="R102" s="46"/>
      <c r="S102" s="45">
        <f t="shared" si="1"/>
        <v>81460.072709259053</v>
      </c>
      <c r="T102" s="46"/>
      <c r="U102" s="47">
        <f>FY24_Wrksht_Wrksheet!Y99</f>
        <v>404.50320602702533</v>
      </c>
    </row>
    <row r="103" spans="1:21" x14ac:dyDescent="0.2">
      <c r="A103" s="60">
        <f>FY25_AllocationWrksht!B101</f>
        <v>3582</v>
      </c>
      <c r="C103" s="4" t="str">
        <f>FY25_AllocationWrksht!D101</f>
        <v>East Marshall</v>
      </c>
      <c r="D103" s="4">
        <f>FY24_Wrksht_Wrksheet!D100</f>
        <v>567.20000000000005</v>
      </c>
      <c r="E103" s="3"/>
      <c r="F103" s="12">
        <f>FY25_AllocationWrksht!G101</f>
        <v>501238.62</v>
      </c>
      <c r="G103" s="28"/>
      <c r="H103" s="29">
        <f>FY25_AllocationWrksht!$J$5</f>
        <v>403.97995813861803</v>
      </c>
      <c r="I103" s="29"/>
      <c r="J103" s="13">
        <f>FY25_AllocationWrksht!J101</f>
        <v>954.37665651180498</v>
      </c>
      <c r="L103" s="45">
        <f>FY25_AllocationWrksht!P101</f>
        <v>280074.85765067878</v>
      </c>
      <c r="M103" s="46"/>
      <c r="N103" s="47">
        <f>FY25_AllocationWrksht!Q101</f>
        <v>421.10388870777075</v>
      </c>
      <c r="O103" s="46"/>
      <c r="P103" s="45">
        <v>0</v>
      </c>
      <c r="Q103" s="52"/>
      <c r="R103" s="46"/>
      <c r="S103" s="45">
        <f t="shared" si="1"/>
        <v>280074.85765067878</v>
      </c>
      <c r="T103" s="46"/>
      <c r="U103" s="47">
        <f>FY24_Wrksht_Wrksheet!Y100</f>
        <v>404.50354982907902</v>
      </c>
    </row>
    <row r="104" spans="1:21" x14ac:dyDescent="0.2">
      <c r="A104" s="100">
        <f>FY25_AllocationWrksht!B102</f>
        <v>3978</v>
      </c>
      <c r="B104" s="21"/>
      <c r="C104" s="24" t="str">
        <f>FY25_AllocationWrksht!D102</f>
        <v>East Mills</v>
      </c>
      <c r="D104" s="24">
        <f>FY24_Wrksht_Wrksheet!D101</f>
        <v>527.1</v>
      </c>
      <c r="E104" s="25"/>
      <c r="F104" s="26">
        <f>FY25_AllocationWrksht!G102</f>
        <v>515474.99</v>
      </c>
      <c r="G104" s="64"/>
      <c r="H104" s="65">
        <f>FY25_AllocationWrksht!$J$5</f>
        <v>403.97995813861803</v>
      </c>
      <c r="I104" s="65"/>
      <c r="J104" s="66">
        <f>FY25_AllocationWrksht!J102</f>
        <v>975.35475875118254</v>
      </c>
      <c r="K104" s="21"/>
      <c r="L104" s="49">
        <f>FY25_AllocationWrksht!P102</f>
        <v>292921.58481794316</v>
      </c>
      <c r="M104" s="48"/>
      <c r="N104" s="50">
        <f>FY25_AllocationWrksht!Q102</f>
        <v>421.10388870777075</v>
      </c>
      <c r="O104" s="48"/>
      <c r="P104" s="49">
        <v>0</v>
      </c>
      <c r="Q104" s="52"/>
      <c r="R104" s="46"/>
      <c r="S104" s="49">
        <f t="shared" si="1"/>
        <v>292921.58481794316</v>
      </c>
      <c r="T104" s="48"/>
      <c r="U104" s="50">
        <f>FY24_Wrksht_Wrksheet!Y101</f>
        <v>404.49872575376367</v>
      </c>
    </row>
    <row r="105" spans="1:21" x14ac:dyDescent="0.2">
      <c r="A105" s="60">
        <f>FY25_AllocationWrksht!B103</f>
        <v>6741</v>
      </c>
      <c r="C105" s="4" t="str">
        <f>FY25_AllocationWrksht!D103</f>
        <v>East Sac County</v>
      </c>
      <c r="D105" s="4">
        <f>FY24_Wrksht_Wrksheet!D102</f>
        <v>809.4</v>
      </c>
      <c r="E105" s="3"/>
      <c r="F105" s="12">
        <f>FY25_AllocationWrksht!G103</f>
        <v>506733.03</v>
      </c>
      <c r="G105" s="28"/>
      <c r="H105" s="29">
        <f>FY25_AllocationWrksht!$J$5</f>
        <v>403.97995813861803</v>
      </c>
      <c r="I105" s="29"/>
      <c r="J105" s="13">
        <f>FY25_AllocationWrksht!J103</f>
        <v>606.50272890484746</v>
      </c>
      <c r="L105" s="45">
        <f>FY25_AllocationWrksht!P103</f>
        <v>154900.7309846576</v>
      </c>
      <c r="M105" s="46"/>
      <c r="N105" s="47">
        <f>FY25_AllocationWrksht!Q103</f>
        <v>421.10388870777069</v>
      </c>
      <c r="O105" s="46"/>
      <c r="P105" s="45">
        <v>0</v>
      </c>
      <c r="Q105" s="52"/>
      <c r="R105" s="46"/>
      <c r="S105" s="45">
        <f t="shared" si="1"/>
        <v>154900.7309846576</v>
      </c>
      <c r="T105" s="46"/>
      <c r="U105" s="47">
        <f>FY24_Wrksht_Wrksheet!Y102</f>
        <v>404.50572903999404</v>
      </c>
    </row>
    <row r="106" spans="1:21" x14ac:dyDescent="0.2">
      <c r="A106" s="60">
        <f>FY25_AllocationWrksht!B104</f>
        <v>1970</v>
      </c>
      <c r="C106" s="4" t="str">
        <f>FY25_AllocationWrksht!D104</f>
        <v>East Union</v>
      </c>
      <c r="D106" s="4">
        <f>FY24_Wrksht_Wrksheet!D103</f>
        <v>482</v>
      </c>
      <c r="E106" s="3"/>
      <c r="F106" s="12">
        <f>FY25_AllocationWrksht!G104</f>
        <v>379173.39</v>
      </c>
      <c r="G106" s="28"/>
      <c r="H106" s="29">
        <f>FY25_AllocationWrksht!$J$5</f>
        <v>403.97995813861803</v>
      </c>
      <c r="I106" s="29"/>
      <c r="J106" s="13">
        <f>FY25_AllocationWrksht!J104</f>
        <v>802.48336507936506</v>
      </c>
      <c r="L106" s="45">
        <f>FY25_AllocationWrksht!P104</f>
        <v>180201.80258557832</v>
      </c>
      <c r="M106" s="46"/>
      <c r="N106" s="47">
        <f>FY25_AllocationWrksht!Q104</f>
        <v>421.10388870777081</v>
      </c>
      <c r="O106" s="46"/>
      <c r="P106" s="45">
        <v>0</v>
      </c>
      <c r="Q106" s="52"/>
      <c r="R106" s="46"/>
      <c r="S106" s="45">
        <f t="shared" si="1"/>
        <v>180201.80258557832</v>
      </c>
      <c r="T106" s="46"/>
      <c r="U106" s="47">
        <f>FY24_Wrksht_Wrksheet!Y103</f>
        <v>404.49923210614514</v>
      </c>
    </row>
    <row r="107" spans="1:21" x14ac:dyDescent="0.2">
      <c r="A107" s="60">
        <f>FY25_AllocationWrksht!B105</f>
        <v>1972</v>
      </c>
      <c r="C107" s="4" t="str">
        <f>FY25_AllocationWrksht!D105</f>
        <v>Eastern Allamakee</v>
      </c>
      <c r="D107" s="4">
        <f>FY24_Wrksht_Wrksheet!D104</f>
        <v>330.3</v>
      </c>
      <c r="E107" s="3"/>
      <c r="F107" s="12">
        <f>FY25_AllocationWrksht!G105</f>
        <v>266265.43</v>
      </c>
      <c r="G107" s="28"/>
      <c r="H107" s="29">
        <f>FY25_AllocationWrksht!$J$5</f>
        <v>403.97995813861803</v>
      </c>
      <c r="I107" s="29"/>
      <c r="J107" s="13">
        <f>FY25_AllocationWrksht!J105</f>
        <v>803.69885300332021</v>
      </c>
      <c r="L107" s="45">
        <f>FY25_AllocationWrksht!P105</f>
        <v>126753.71167111554</v>
      </c>
      <c r="M107" s="46"/>
      <c r="N107" s="47">
        <f>FY25_AllocationWrksht!Q105</f>
        <v>421.10388870777075</v>
      </c>
      <c r="O107" s="46"/>
      <c r="P107" s="45">
        <v>0</v>
      </c>
      <c r="Q107" s="52"/>
      <c r="R107" s="46"/>
      <c r="S107" s="45">
        <f t="shared" si="1"/>
        <v>126753.71167111554</v>
      </c>
      <c r="T107" s="46"/>
      <c r="U107" s="47">
        <f>FY24_Wrksht_Wrksheet!Y104</f>
        <v>404.50669728617146</v>
      </c>
    </row>
    <row r="108" spans="1:21" x14ac:dyDescent="0.2">
      <c r="A108" s="60">
        <f>FY25_AllocationWrksht!B106</f>
        <v>1965</v>
      </c>
      <c r="C108" s="4" t="str">
        <f>FY25_AllocationWrksht!D106</f>
        <v>Easton Valley</v>
      </c>
      <c r="D108" s="4">
        <f>FY24_Wrksht_Wrksheet!D105</f>
        <v>558.9</v>
      </c>
      <c r="E108" s="3"/>
      <c r="F108" s="12">
        <f>FY25_AllocationWrksht!G106</f>
        <v>314441.44</v>
      </c>
      <c r="G108" s="28"/>
      <c r="H108" s="29">
        <f>FY25_AllocationWrksht!$J$5</f>
        <v>403.97995813861803</v>
      </c>
      <c r="I108" s="29"/>
      <c r="J108" s="13">
        <f>FY25_AllocationWrksht!J106</f>
        <v>574.847239488117</v>
      </c>
      <c r="L108" s="45">
        <f>FY25_AllocationWrksht!P106</f>
        <v>84097.612876849395</v>
      </c>
      <c r="M108" s="46"/>
      <c r="N108" s="47">
        <f>FY25_AllocationWrksht!Q106</f>
        <v>421.10388870777075</v>
      </c>
      <c r="O108" s="46"/>
      <c r="P108" s="45">
        <v>0</v>
      </c>
      <c r="Q108" s="52"/>
      <c r="R108" s="46"/>
      <c r="S108" s="45">
        <f t="shared" si="1"/>
        <v>84097.612876849395</v>
      </c>
      <c r="T108" s="46"/>
      <c r="U108" s="47">
        <f>FY24_Wrksht_Wrksheet!Y105</f>
        <v>404.50694932854935</v>
      </c>
    </row>
    <row r="109" spans="1:21" x14ac:dyDescent="0.2">
      <c r="A109" s="100">
        <f>FY25_AllocationWrksht!B107</f>
        <v>657</v>
      </c>
      <c r="B109" s="21"/>
      <c r="C109" s="24" t="str">
        <f>FY25_AllocationWrksht!D107</f>
        <v>Eddyville-Blakesburg-Fremont</v>
      </c>
      <c r="D109" s="24">
        <f>FY24_Wrksht_Wrksheet!D106</f>
        <v>864.7</v>
      </c>
      <c r="E109" s="25"/>
      <c r="F109" s="26">
        <f>FY25_AllocationWrksht!G107</f>
        <v>778328.49</v>
      </c>
      <c r="G109" s="64"/>
      <c r="H109" s="65">
        <f>FY25_AllocationWrksht!$J$5</f>
        <v>403.97995813861803</v>
      </c>
      <c r="I109" s="65"/>
      <c r="J109" s="66">
        <f>FY25_AllocationWrksht!J107</f>
        <v>931.46061512685492</v>
      </c>
      <c r="K109" s="21"/>
      <c r="L109" s="49">
        <f>FY25_AllocationWrksht!P107</f>
        <v>426454.08059578674</v>
      </c>
      <c r="M109" s="48"/>
      <c r="N109" s="50">
        <f>FY25_AllocationWrksht!Q107</f>
        <v>421.10388870777075</v>
      </c>
      <c r="O109" s="48"/>
      <c r="P109" s="49">
        <v>0</v>
      </c>
      <c r="Q109" s="52"/>
      <c r="R109" s="46"/>
      <c r="S109" s="49">
        <f t="shared" si="1"/>
        <v>426454.08059578674</v>
      </c>
      <c r="T109" s="48"/>
      <c r="U109" s="50">
        <f>FY24_Wrksht_Wrksheet!Y106</f>
        <v>404.50035720073816</v>
      </c>
    </row>
    <row r="110" spans="1:21" x14ac:dyDescent="0.2">
      <c r="A110" s="60">
        <f>FY25_AllocationWrksht!B108</f>
        <v>1989</v>
      </c>
      <c r="C110" s="4" t="str">
        <f>FY25_AllocationWrksht!D108</f>
        <v>Edgewood-Colesburg</v>
      </c>
      <c r="D110" s="4">
        <f>FY24_Wrksht_Wrksheet!D107</f>
        <v>399</v>
      </c>
      <c r="E110" s="3"/>
      <c r="F110" s="12">
        <f>FY25_AllocationWrksht!G108</f>
        <v>448683.22</v>
      </c>
      <c r="G110" s="28"/>
      <c r="H110" s="29">
        <f>FY25_AllocationWrksht!$J$5</f>
        <v>403.97995813861803</v>
      </c>
      <c r="I110" s="29"/>
      <c r="J110" s="13">
        <f>FY25_AllocationWrksht!J108</f>
        <v>1118.9107730673315</v>
      </c>
      <c r="L110" s="45">
        <f>FY25_AllocationWrksht!P108</f>
        <v>279820.56062818388</v>
      </c>
      <c r="M110" s="46"/>
      <c r="N110" s="47">
        <f>FY25_AllocationWrksht!Q108</f>
        <v>421.10388870777081</v>
      </c>
      <c r="O110" s="46"/>
      <c r="P110" s="45">
        <v>0</v>
      </c>
      <c r="Q110" s="52"/>
      <c r="R110" s="46"/>
      <c r="S110" s="45">
        <f t="shared" si="1"/>
        <v>279820.56062818388</v>
      </c>
      <c r="T110" s="46"/>
      <c r="U110" s="47">
        <f>FY24_Wrksht_Wrksheet!Y107</f>
        <v>404.50171689696032</v>
      </c>
    </row>
    <row r="111" spans="1:21" x14ac:dyDescent="0.2">
      <c r="A111" s="60">
        <f>FY25_AllocationWrksht!B109</f>
        <v>2007</v>
      </c>
      <c r="C111" s="4" t="str">
        <f>FY25_AllocationWrksht!D109</f>
        <v>Eldora-New Providence</v>
      </c>
      <c r="D111" s="4">
        <f>FY24_Wrksht_Wrksheet!D108</f>
        <v>532.1</v>
      </c>
      <c r="E111" s="3"/>
      <c r="F111" s="12">
        <f>FY25_AllocationWrksht!G109</f>
        <v>276790.11</v>
      </c>
      <c r="G111" s="28"/>
      <c r="H111" s="29">
        <f>FY25_AllocationWrksht!$J$5</f>
        <v>403.97995813861803</v>
      </c>
      <c r="I111" s="29"/>
      <c r="J111" s="13">
        <f>FY25_AllocationWrksht!J109</f>
        <v>493.65098983413583</v>
      </c>
      <c r="L111" s="45">
        <f>FY25_AllocationWrksht!P109</f>
        <v>40677.159601552899</v>
      </c>
      <c r="M111" s="46"/>
      <c r="N111" s="47">
        <f>FY25_AllocationWrksht!Q109</f>
        <v>421.10388870777075</v>
      </c>
      <c r="O111" s="46"/>
      <c r="P111" s="45">
        <v>0</v>
      </c>
      <c r="Q111" s="52"/>
      <c r="R111" s="46"/>
      <c r="S111" s="45">
        <f t="shared" si="1"/>
        <v>40677.159601552899</v>
      </c>
      <c r="T111" s="46"/>
      <c r="U111" s="47">
        <f>FY24_Wrksht_Wrksheet!Y108</f>
        <v>404.50477484722984</v>
      </c>
    </row>
    <row r="112" spans="1:21" x14ac:dyDescent="0.2">
      <c r="A112" s="60">
        <f>FY25_AllocationWrksht!B110</f>
        <v>2088</v>
      </c>
      <c r="C112" s="4" t="str">
        <f>FY25_AllocationWrksht!D110</f>
        <v>Emmetsburg</v>
      </c>
      <c r="D112" s="4">
        <f>FY24_Wrksht_Wrksheet!D109</f>
        <v>647</v>
      </c>
      <c r="E112" s="3"/>
      <c r="F112" s="12">
        <f>FY25_AllocationWrksht!G110</f>
        <v>329067.37</v>
      </c>
      <c r="G112" s="28"/>
      <c r="H112" s="29">
        <f>FY25_AllocationWrksht!$J$5</f>
        <v>403.97995813861803</v>
      </c>
      <c r="I112" s="29"/>
      <c r="J112" s="13">
        <f>FY25_AllocationWrksht!J110</f>
        <v>496.18119722557293</v>
      </c>
      <c r="L112" s="45">
        <f>FY25_AllocationWrksht!P110</f>
        <v>49791.271009006407</v>
      </c>
      <c r="M112" s="46"/>
      <c r="N112" s="47">
        <f>FY25_AllocationWrksht!Q110</f>
        <v>421.10388870777075</v>
      </c>
      <c r="O112" s="46"/>
      <c r="P112" s="45">
        <v>0</v>
      </c>
      <c r="Q112" s="52"/>
      <c r="R112" s="46"/>
      <c r="S112" s="45">
        <f t="shared" si="1"/>
        <v>49791.271009006407</v>
      </c>
      <c r="T112" s="46"/>
      <c r="U112" s="47">
        <f>FY24_Wrksht_Wrksheet!Y109</f>
        <v>404.50140103776067</v>
      </c>
    </row>
    <row r="113" spans="1:21" x14ac:dyDescent="0.2">
      <c r="A113" s="60">
        <f>FY25_AllocationWrksht!B111</f>
        <v>2097</v>
      </c>
      <c r="C113" s="4" t="str">
        <f>FY25_AllocationWrksht!D111</f>
        <v>English Valleys</v>
      </c>
      <c r="D113" s="4">
        <f>FY24_Wrksht_Wrksheet!D110</f>
        <v>481.4</v>
      </c>
      <c r="E113" s="3"/>
      <c r="F113" s="12">
        <f>FY25_AllocationWrksht!G111</f>
        <v>307452.55</v>
      </c>
      <c r="G113" s="28"/>
      <c r="H113" s="29">
        <f>FY25_AllocationWrksht!$J$5</f>
        <v>403.97995813861803</v>
      </c>
      <c r="I113" s="29"/>
      <c r="J113" s="13">
        <f>FY25_AllocationWrksht!J111</f>
        <v>665.48170995670989</v>
      </c>
      <c r="L113" s="45">
        <f>FY25_AllocationWrksht!P111</f>
        <v>112902.55341700988</v>
      </c>
      <c r="M113" s="46"/>
      <c r="N113" s="47">
        <f>FY25_AllocationWrksht!Q111</f>
        <v>421.10388870777081</v>
      </c>
      <c r="O113" s="46"/>
      <c r="P113" s="45">
        <v>0</v>
      </c>
      <c r="Q113" s="52"/>
      <c r="R113" s="46"/>
      <c r="S113" s="45">
        <f t="shared" si="1"/>
        <v>112902.55341700988</v>
      </c>
      <c r="T113" s="46"/>
      <c r="U113" s="47">
        <f>FY24_Wrksht_Wrksheet!Y110</f>
        <v>404.50329462607755</v>
      </c>
    </row>
    <row r="114" spans="1:21" x14ac:dyDescent="0.2">
      <c r="A114" s="100">
        <f>FY25_AllocationWrksht!B112</f>
        <v>2113</v>
      </c>
      <c r="B114" s="21"/>
      <c r="C114" s="24" t="str">
        <f>FY25_AllocationWrksht!D112</f>
        <v>Essex</v>
      </c>
      <c r="D114" s="24">
        <f>FY24_Wrksht_Wrksheet!D111</f>
        <v>183.4</v>
      </c>
      <c r="E114" s="25"/>
      <c r="F114" s="26">
        <f>FY25_AllocationWrksht!G112</f>
        <v>82126.2</v>
      </c>
      <c r="G114" s="64"/>
      <c r="H114" s="65">
        <f>FY25_AllocationWrksht!$J$5</f>
        <v>403.97995813861803</v>
      </c>
      <c r="I114" s="65"/>
      <c r="J114" s="66">
        <f>FY25_AllocationWrksht!J112</f>
        <v>442.7288409703504</v>
      </c>
      <c r="K114" s="21"/>
      <c r="L114" s="49">
        <f>FY25_AllocationWrksht!P112</f>
        <v>4011.428644708526</v>
      </c>
      <c r="M114" s="48"/>
      <c r="N114" s="50">
        <f>FY25_AllocationWrksht!Q112</f>
        <v>421.10388870777069</v>
      </c>
      <c r="O114" s="48"/>
      <c r="P114" s="49">
        <v>0</v>
      </c>
      <c r="Q114" s="52"/>
      <c r="R114" s="46"/>
      <c r="S114" s="49">
        <f t="shared" si="1"/>
        <v>4011.428644708526</v>
      </c>
      <c r="T114" s="48"/>
      <c r="U114" s="50">
        <f>FY24_Wrksht_Wrksheet!Y111</f>
        <v>360.62579062159216</v>
      </c>
    </row>
    <row r="115" spans="1:21" x14ac:dyDescent="0.2">
      <c r="A115" s="60">
        <f>FY25_AllocationWrksht!B113</f>
        <v>2124</v>
      </c>
      <c r="C115" s="4" t="str">
        <f>FY25_AllocationWrksht!D113</f>
        <v>Estherville-Lincoln Central</v>
      </c>
      <c r="D115" s="4">
        <f>FY24_Wrksht_Wrksheet!D112</f>
        <v>1222.0999999999999</v>
      </c>
      <c r="E115" s="3"/>
      <c r="F115" s="12">
        <f>FY25_AllocationWrksht!G113</f>
        <v>247582.33</v>
      </c>
      <c r="G115" s="28"/>
      <c r="H115" s="29">
        <f>FY25_AllocationWrksht!$J$5</f>
        <v>403.97995813861803</v>
      </c>
      <c r="I115" s="29"/>
      <c r="J115" s="13">
        <f>FY25_AllocationWrksht!J113</f>
        <v>205.97531613976705</v>
      </c>
      <c r="L115" s="45">
        <f>FY25_AllocationWrksht!P113</f>
        <v>0</v>
      </c>
      <c r="M115" s="46"/>
      <c r="N115" s="47">
        <f>FY25_AllocationWrksht!Q113</f>
        <v>205.97531613976705</v>
      </c>
      <c r="O115" s="46"/>
      <c r="P115" s="45">
        <v>0</v>
      </c>
      <c r="Q115" s="52"/>
      <c r="R115" s="46"/>
      <c r="S115" s="45">
        <f t="shared" si="1"/>
        <v>0</v>
      </c>
      <c r="T115" s="46"/>
      <c r="U115" s="47">
        <f>FY24_Wrksht_Wrksheet!Y112</f>
        <v>221.07711316586207</v>
      </c>
    </row>
    <row r="116" spans="1:21" x14ac:dyDescent="0.2">
      <c r="A116" s="60">
        <f>FY25_AllocationWrksht!B114</f>
        <v>2151</v>
      </c>
      <c r="C116" s="4" t="str">
        <f>FY25_AllocationWrksht!D114</f>
        <v>Exira-Elk Horn-Kimballton</v>
      </c>
      <c r="D116" s="4">
        <f>FY24_Wrksht_Wrksheet!D113</f>
        <v>407</v>
      </c>
      <c r="E116" s="3"/>
      <c r="F116" s="12">
        <f>FY25_AllocationWrksht!G114</f>
        <v>312845.59999999998</v>
      </c>
      <c r="G116" s="28"/>
      <c r="H116" s="29">
        <f>FY25_AllocationWrksht!$J$5</f>
        <v>403.97995813861803</v>
      </c>
      <c r="I116" s="29"/>
      <c r="J116" s="13">
        <f>FY25_AllocationWrksht!J114</f>
        <v>733.51840562719804</v>
      </c>
      <c r="L116" s="45">
        <f>FY25_AllocationWrksht!P114</f>
        <v>133244.79146613574</v>
      </c>
      <c r="M116" s="46"/>
      <c r="N116" s="47">
        <f>FY25_AllocationWrksht!Q114</f>
        <v>421.10388870777081</v>
      </c>
      <c r="O116" s="46"/>
      <c r="P116" s="45">
        <v>0</v>
      </c>
      <c r="Q116" s="52"/>
      <c r="R116" s="46"/>
      <c r="S116" s="45">
        <f t="shared" si="1"/>
        <v>133244.79146613574</v>
      </c>
      <c r="T116" s="46"/>
      <c r="U116" s="47">
        <f>FY24_Wrksht_Wrksheet!Y113</f>
        <v>404.50692777427645</v>
      </c>
    </row>
    <row r="117" spans="1:21" x14ac:dyDescent="0.2">
      <c r="A117" s="60">
        <f>FY25_AllocationWrksht!B115</f>
        <v>2169</v>
      </c>
      <c r="C117" s="4" t="str">
        <f>FY25_AllocationWrksht!D115</f>
        <v>Fairfield</v>
      </c>
      <c r="D117" s="4">
        <f>FY24_Wrksht_Wrksheet!D114</f>
        <v>1607.4</v>
      </c>
      <c r="E117" s="3"/>
      <c r="F117" s="12">
        <f>FY25_AllocationWrksht!G115</f>
        <v>575406.49</v>
      </c>
      <c r="G117" s="28"/>
      <c r="H117" s="29">
        <f>FY25_AllocationWrksht!$J$5</f>
        <v>403.97995813861803</v>
      </c>
      <c r="I117" s="29"/>
      <c r="J117" s="13">
        <f>FY25_AllocationWrksht!J115</f>
        <v>366.89822737996559</v>
      </c>
      <c r="L117" s="45">
        <f>FY25_AllocationWrksht!P115</f>
        <v>0</v>
      </c>
      <c r="M117" s="46"/>
      <c r="N117" s="47">
        <f>FY25_AllocationWrksht!Q115</f>
        <v>366.89822737996559</v>
      </c>
      <c r="O117" s="46"/>
      <c r="P117" s="45">
        <v>0</v>
      </c>
      <c r="Q117" s="52"/>
      <c r="R117" s="46"/>
      <c r="S117" s="45">
        <f t="shared" si="1"/>
        <v>0</v>
      </c>
      <c r="T117" s="46"/>
      <c r="U117" s="47">
        <f>FY24_Wrksht_Wrksheet!Y114</f>
        <v>378.98864626104262</v>
      </c>
    </row>
    <row r="118" spans="1:21" x14ac:dyDescent="0.2">
      <c r="A118" s="60">
        <f>FY25_AllocationWrksht!B116</f>
        <v>2295</v>
      </c>
      <c r="C118" s="4" t="str">
        <f>FY25_AllocationWrksht!D116</f>
        <v>Forest City</v>
      </c>
      <c r="D118" s="4">
        <f>FY24_Wrksht_Wrksheet!D115</f>
        <v>1058</v>
      </c>
      <c r="E118" s="3"/>
      <c r="F118" s="12">
        <f>FY25_AllocationWrksht!G116</f>
        <v>481433.33</v>
      </c>
      <c r="G118" s="28"/>
      <c r="H118" s="29">
        <f>FY25_AllocationWrksht!$J$5</f>
        <v>403.97995813861803</v>
      </c>
      <c r="I118" s="29"/>
      <c r="J118" s="13">
        <f>FY25_AllocationWrksht!J116</f>
        <v>456.16195755163915</v>
      </c>
      <c r="L118" s="45">
        <f>FY25_AllocationWrksht!P116</f>
        <v>37000.285857818708</v>
      </c>
      <c r="M118" s="46"/>
      <c r="N118" s="47">
        <f>FY25_AllocationWrksht!Q116</f>
        <v>421.10388870777075</v>
      </c>
      <c r="O118" s="46"/>
      <c r="P118" s="45">
        <v>0</v>
      </c>
      <c r="Q118" s="52"/>
      <c r="R118" s="46"/>
      <c r="S118" s="45">
        <f t="shared" si="1"/>
        <v>37000.285857818708</v>
      </c>
      <c r="T118" s="46"/>
      <c r="U118" s="47">
        <f>FY24_Wrksht_Wrksheet!Y115</f>
        <v>404.50600033712982</v>
      </c>
    </row>
    <row r="119" spans="1:21" x14ac:dyDescent="0.2">
      <c r="A119" s="100">
        <f>FY25_AllocationWrksht!B117</f>
        <v>2313</v>
      </c>
      <c r="B119" s="21"/>
      <c r="C119" s="24" t="str">
        <f>FY25_AllocationWrksht!D117</f>
        <v>Fort Dodge</v>
      </c>
      <c r="D119" s="24">
        <f>FY24_Wrksht_Wrksheet!D116</f>
        <v>3648.9</v>
      </c>
      <c r="E119" s="25"/>
      <c r="F119" s="26">
        <f>FY25_AllocationWrksht!G117</f>
        <v>931851.47</v>
      </c>
      <c r="G119" s="64"/>
      <c r="H119" s="65">
        <f>FY25_AllocationWrksht!$J$5</f>
        <v>403.97995813861803</v>
      </c>
      <c r="I119" s="65"/>
      <c r="J119" s="66">
        <f>FY25_AllocationWrksht!J117</f>
        <v>261.9473407544836</v>
      </c>
      <c r="K119" s="21"/>
      <c r="L119" s="49">
        <f>FY25_AllocationWrksht!P117</f>
        <v>0</v>
      </c>
      <c r="M119" s="48"/>
      <c r="N119" s="50">
        <f>FY25_AllocationWrksht!Q117</f>
        <v>261.9473407544836</v>
      </c>
      <c r="O119" s="48"/>
      <c r="P119" s="49">
        <v>0</v>
      </c>
      <c r="Q119" s="52"/>
      <c r="R119" s="46"/>
      <c r="S119" s="49">
        <f t="shared" si="1"/>
        <v>0</v>
      </c>
      <c r="T119" s="48"/>
      <c r="U119" s="50">
        <f>FY24_Wrksht_Wrksheet!Y116</f>
        <v>244.03963934336375</v>
      </c>
    </row>
    <row r="120" spans="1:21" x14ac:dyDescent="0.2">
      <c r="A120" s="60">
        <f>FY25_AllocationWrksht!B118</f>
        <v>2322</v>
      </c>
      <c r="C120" s="4" t="str">
        <f>FY25_AllocationWrksht!D118</f>
        <v>Fort Madison</v>
      </c>
      <c r="D120" s="4">
        <f>FY24_Wrksht_Wrksheet!D117</f>
        <v>2042.5</v>
      </c>
      <c r="E120" s="3"/>
      <c r="F120" s="12">
        <f>FY25_AllocationWrksht!G118</f>
        <v>761972</v>
      </c>
      <c r="G120" s="28"/>
      <c r="H120" s="29">
        <f>FY25_AllocationWrksht!$J$5</f>
        <v>403.97995813861803</v>
      </c>
      <c r="I120" s="29"/>
      <c r="J120" s="13">
        <f>FY25_AllocationWrksht!J118</f>
        <v>363.79661016949154</v>
      </c>
      <c r="L120" s="45">
        <f>FY25_AllocationWrksht!P118</f>
        <v>0</v>
      </c>
      <c r="M120" s="46"/>
      <c r="N120" s="47">
        <f>FY25_AllocationWrksht!Q118</f>
        <v>363.79661016949154</v>
      </c>
      <c r="O120" s="46"/>
      <c r="P120" s="45">
        <v>0</v>
      </c>
      <c r="Q120" s="52"/>
      <c r="R120" s="46"/>
      <c r="S120" s="45">
        <f t="shared" si="1"/>
        <v>0</v>
      </c>
      <c r="T120" s="46"/>
      <c r="U120" s="47">
        <f>FY24_Wrksht_Wrksheet!Y117</f>
        <v>364.63750305997553</v>
      </c>
    </row>
    <row r="121" spans="1:21" x14ac:dyDescent="0.2">
      <c r="A121" s="60">
        <f>FY25_AllocationWrksht!B119</f>
        <v>2369</v>
      </c>
      <c r="C121" s="4" t="str">
        <f>FY25_AllocationWrksht!D119</f>
        <v>Fremont-Mills</v>
      </c>
      <c r="D121" s="4">
        <f>FY24_Wrksht_Wrksheet!D118</f>
        <v>436</v>
      </c>
      <c r="E121" s="3"/>
      <c r="F121" s="12">
        <f>FY25_AllocationWrksht!G119</f>
        <v>202374.95</v>
      </c>
      <c r="G121" s="28"/>
      <c r="H121" s="29">
        <f>FY25_AllocationWrksht!$J$5</f>
        <v>403.97995813861803</v>
      </c>
      <c r="I121" s="29"/>
      <c r="J121" s="13">
        <f>FY25_AllocationWrksht!J119</f>
        <v>466.30172811059913</v>
      </c>
      <c r="L121" s="45">
        <f>FY25_AllocationWrksht!P119</f>
        <v>19615.862300827517</v>
      </c>
      <c r="M121" s="46"/>
      <c r="N121" s="47">
        <f>FY25_AllocationWrksht!Q119</f>
        <v>421.10388870777075</v>
      </c>
      <c r="O121" s="46"/>
      <c r="P121" s="45">
        <v>0</v>
      </c>
      <c r="Q121" s="52"/>
      <c r="R121" s="46"/>
      <c r="S121" s="45">
        <f t="shared" si="1"/>
        <v>19615.862300827517</v>
      </c>
      <c r="T121" s="46"/>
      <c r="U121" s="47">
        <f>FY24_Wrksht_Wrksheet!Y118</f>
        <v>404.50309321619881</v>
      </c>
    </row>
    <row r="122" spans="1:21" x14ac:dyDescent="0.2">
      <c r="A122" s="60">
        <f>FY25_AllocationWrksht!B120</f>
        <v>2682</v>
      </c>
      <c r="C122" s="4" t="str">
        <f>FY25_AllocationWrksht!D120</f>
        <v>GMG</v>
      </c>
      <c r="D122" s="4">
        <f>FY24_Wrksht_Wrksheet!D119</f>
        <v>472</v>
      </c>
      <c r="E122" s="3"/>
      <c r="F122" s="12">
        <f>FY25_AllocationWrksht!G120</f>
        <v>244125.34</v>
      </c>
      <c r="G122" s="28"/>
      <c r="H122" s="29">
        <f>FY25_AllocationWrksht!$J$5</f>
        <v>403.97995813861803</v>
      </c>
      <c r="I122" s="29"/>
      <c r="J122" s="13">
        <f>FY25_AllocationWrksht!J120</f>
        <v>959.23512770137518</v>
      </c>
      <c r="L122" s="45">
        <f>FY25_AllocationWrksht!P120</f>
        <v>136954.40032387234</v>
      </c>
      <c r="M122" s="46"/>
      <c r="N122" s="47">
        <f>FY25_AllocationWrksht!Q120</f>
        <v>421.10388870777075</v>
      </c>
      <c r="O122" s="46"/>
      <c r="P122" s="45">
        <v>0</v>
      </c>
      <c r="Q122" s="52"/>
      <c r="R122" s="46"/>
      <c r="S122" s="45">
        <f t="shared" si="1"/>
        <v>136954.40032387234</v>
      </c>
      <c r="T122" s="46"/>
      <c r="U122" s="47">
        <f>FY24_Wrksht_Wrksheet!Y119</f>
        <v>404.49881180584276</v>
      </c>
    </row>
    <row r="123" spans="1:21" x14ac:dyDescent="0.2">
      <c r="A123" s="60">
        <f>FY25_AllocationWrksht!B121</f>
        <v>2376</v>
      </c>
      <c r="C123" s="4" t="str">
        <f>FY25_AllocationWrksht!D121</f>
        <v>Galva-Holstein</v>
      </c>
      <c r="D123" s="4">
        <f>FY24_Wrksht_Wrksheet!D120</f>
        <v>836.4</v>
      </c>
      <c r="E123" s="3"/>
      <c r="F123" s="12">
        <f>FY25_AllocationWrksht!G121</f>
        <v>302775.18</v>
      </c>
      <c r="G123" s="28"/>
      <c r="H123" s="29">
        <f>FY25_AllocationWrksht!$J$5</f>
        <v>403.97995813861803</v>
      </c>
      <c r="I123" s="29"/>
      <c r="J123" s="13">
        <f>FY25_AllocationWrksht!J121</f>
        <v>652.5327155172414</v>
      </c>
      <c r="L123" s="45">
        <f>FY25_AllocationWrksht!P121</f>
        <v>107382.97563959438</v>
      </c>
      <c r="M123" s="46"/>
      <c r="N123" s="47">
        <f>FY25_AllocationWrksht!Q121</f>
        <v>421.10388870777075</v>
      </c>
      <c r="O123" s="46"/>
      <c r="P123" s="45">
        <v>0</v>
      </c>
      <c r="Q123" s="52"/>
      <c r="R123" s="46"/>
      <c r="S123" s="45">
        <f t="shared" si="1"/>
        <v>107382.97563959438</v>
      </c>
      <c r="T123" s="46"/>
      <c r="U123" s="47">
        <f>FY24_Wrksht_Wrksheet!Y120</f>
        <v>404.49994737271942</v>
      </c>
    </row>
    <row r="124" spans="1:21" x14ac:dyDescent="0.2">
      <c r="A124" s="100">
        <f>FY25_AllocationWrksht!B122</f>
        <v>2403</v>
      </c>
      <c r="B124" s="21"/>
      <c r="C124" s="24" t="str">
        <f>FY25_AllocationWrksht!D122</f>
        <v>Garner-Hayfield-Ventura</v>
      </c>
      <c r="D124" s="24">
        <f>FY24_Wrksht_Wrksheet!D121</f>
        <v>455.7</v>
      </c>
      <c r="E124" s="25"/>
      <c r="F124" s="26">
        <f>FY25_AllocationWrksht!G122</f>
        <v>476347.88</v>
      </c>
      <c r="G124" s="64"/>
      <c r="H124" s="65">
        <f>FY25_AllocationWrksht!$J$5</f>
        <v>403.97995813861803</v>
      </c>
      <c r="I124" s="65"/>
      <c r="J124" s="66">
        <f>FY25_AllocationWrksht!J122</f>
        <v>560.40927058823524</v>
      </c>
      <c r="K124" s="21"/>
      <c r="L124" s="49">
        <f>FY25_AllocationWrksht!P122</f>
        <v>118409.57459839481</v>
      </c>
      <c r="M124" s="48"/>
      <c r="N124" s="50">
        <f>FY25_AllocationWrksht!Q122</f>
        <v>421.10388870777081</v>
      </c>
      <c r="O124" s="48"/>
      <c r="P124" s="49">
        <v>0</v>
      </c>
      <c r="Q124" s="52"/>
      <c r="R124" s="46"/>
      <c r="S124" s="49">
        <f t="shared" si="1"/>
        <v>118409.57459839481</v>
      </c>
      <c r="T124" s="48"/>
      <c r="U124" s="50">
        <f>FY24_Wrksht_Wrksheet!Y121</f>
        <v>404.50101190868327</v>
      </c>
    </row>
    <row r="125" spans="1:21" x14ac:dyDescent="0.2">
      <c r="A125" s="60">
        <f>FY25_AllocationWrksht!B123</f>
        <v>2457</v>
      </c>
      <c r="C125" s="4" t="str">
        <f>FY25_AllocationWrksht!D123</f>
        <v>George-Little Rock</v>
      </c>
      <c r="D125" s="4">
        <f>FY24_Wrksht_Wrksheet!D122</f>
        <v>1562.7</v>
      </c>
      <c r="E125" s="3"/>
      <c r="F125" s="12">
        <f>FY25_AllocationWrksht!G123</f>
        <v>277610.2</v>
      </c>
      <c r="G125" s="28"/>
      <c r="H125" s="29">
        <f>FY25_AllocationWrksht!$J$5</f>
        <v>403.97995813861803</v>
      </c>
      <c r="I125" s="29"/>
      <c r="J125" s="13">
        <f>FY25_AllocationWrksht!J123</f>
        <v>610.53485814822966</v>
      </c>
      <c r="L125" s="45">
        <f>FY25_AllocationWrksht!P123</f>
        <v>86134.261804576658</v>
      </c>
      <c r="M125" s="46"/>
      <c r="N125" s="47">
        <f>FY25_AllocationWrksht!Q123</f>
        <v>421.10388870777069</v>
      </c>
      <c r="O125" s="46"/>
      <c r="P125" s="45">
        <v>0</v>
      </c>
      <c r="Q125" s="52"/>
      <c r="R125" s="46"/>
      <c r="S125" s="45">
        <f t="shared" si="1"/>
        <v>86134.261804576658</v>
      </c>
      <c r="T125" s="46"/>
      <c r="U125" s="47">
        <f>FY24_Wrksht_Wrksheet!Y122</f>
        <v>283.93323094643887</v>
      </c>
    </row>
    <row r="126" spans="1:21" x14ac:dyDescent="0.2">
      <c r="A126" s="60">
        <f>FY25_AllocationWrksht!B124</f>
        <v>2466</v>
      </c>
      <c r="C126" s="4" t="str">
        <f>FY25_AllocationWrksht!D124</f>
        <v>Gilbert</v>
      </c>
      <c r="D126" s="4">
        <f>FY24_Wrksht_Wrksheet!D123</f>
        <v>164</v>
      </c>
      <c r="E126" s="3"/>
      <c r="F126" s="12">
        <f>FY25_AllocationWrksht!G124</f>
        <v>479128.41</v>
      </c>
      <c r="G126" s="28"/>
      <c r="H126" s="29">
        <f>FY25_AllocationWrksht!$J$5</f>
        <v>403.97995813861803</v>
      </c>
      <c r="I126" s="29"/>
      <c r="J126" s="13">
        <f>FY25_AllocationWrksht!J124</f>
        <v>301.96534316505955</v>
      </c>
      <c r="L126" s="45">
        <f>FY25_AllocationWrksht!P124</f>
        <v>0</v>
      </c>
      <c r="M126" s="46"/>
      <c r="N126" s="47">
        <f>FY25_AllocationWrksht!Q124</f>
        <v>301.96534316505955</v>
      </c>
      <c r="O126" s="46"/>
      <c r="P126" s="45">
        <v>0</v>
      </c>
      <c r="Q126" s="52"/>
      <c r="R126" s="46"/>
      <c r="S126" s="45">
        <f t="shared" si="1"/>
        <v>0</v>
      </c>
      <c r="T126" s="46"/>
      <c r="U126" s="47">
        <f>FY24_Wrksht_Wrksheet!Y123</f>
        <v>404.49868003651659</v>
      </c>
    </row>
    <row r="127" spans="1:21" x14ac:dyDescent="0.2">
      <c r="A127" s="60">
        <f>FY25_AllocationWrksht!B125</f>
        <v>2493</v>
      </c>
      <c r="C127" s="4" t="str">
        <f>FY25_AllocationWrksht!D125</f>
        <v>Gilmore City-Bradgate</v>
      </c>
      <c r="D127" s="4">
        <f>FY24_Wrksht_Wrksheet!D124</f>
        <v>616.79999999999995</v>
      </c>
      <c r="E127" s="3"/>
      <c r="F127" s="12">
        <f>FY25_AllocationWrksht!G125</f>
        <v>79938.37</v>
      </c>
      <c r="G127" s="28"/>
      <c r="H127" s="29">
        <f>FY25_AllocationWrksht!$J$5</f>
        <v>403.97995813861803</v>
      </c>
      <c r="I127" s="29"/>
      <c r="J127" s="13">
        <f>FY25_AllocationWrksht!J125</f>
        <v>459.41591954022988</v>
      </c>
      <c r="L127" s="45">
        <f>FY25_AllocationWrksht!P125</f>
        <v>6666.2933648478884</v>
      </c>
      <c r="M127" s="46"/>
      <c r="N127" s="47">
        <f>FY25_AllocationWrksht!Q125</f>
        <v>421.10388870777069</v>
      </c>
      <c r="O127" s="46"/>
      <c r="P127" s="45">
        <v>0</v>
      </c>
      <c r="Q127" s="52"/>
      <c r="R127" s="46"/>
      <c r="S127" s="45">
        <f t="shared" si="1"/>
        <v>6666.2933648478884</v>
      </c>
      <c r="T127" s="46"/>
      <c r="U127" s="47">
        <f>FY24_Wrksht_Wrksheet!Y124</f>
        <v>404.50257417146969</v>
      </c>
    </row>
    <row r="128" spans="1:21" x14ac:dyDescent="0.2">
      <c r="A128" s="60">
        <f>FY25_AllocationWrksht!B126</f>
        <v>2502</v>
      </c>
      <c r="C128" s="4" t="str">
        <f>FY25_AllocationWrksht!D126</f>
        <v>Gladbrook-Reinbeck</v>
      </c>
      <c r="D128" s="4">
        <f>FY24_Wrksht_Wrksheet!D125</f>
        <v>1933.5</v>
      </c>
      <c r="E128" s="3"/>
      <c r="F128" s="12">
        <f>FY25_AllocationWrksht!G126</f>
        <v>251012.07</v>
      </c>
      <c r="G128" s="28"/>
      <c r="H128" s="29">
        <f>FY25_AllocationWrksht!$J$5</f>
        <v>403.97995813861803</v>
      </c>
      <c r="I128" s="29"/>
      <c r="J128" s="13">
        <f>FY25_AllocationWrksht!J126</f>
        <v>406.62898104649281</v>
      </c>
      <c r="L128" s="45">
        <f>FY25_AllocationWrksht!P126</f>
        <v>0</v>
      </c>
      <c r="M128" s="46"/>
      <c r="N128" s="47">
        <f>FY25_AllocationWrksht!Q126</f>
        <v>406.62898104649281</v>
      </c>
      <c r="O128" s="46"/>
      <c r="P128" s="45">
        <v>0</v>
      </c>
      <c r="Q128" s="52"/>
      <c r="R128" s="46"/>
      <c r="S128" s="45">
        <f t="shared" si="1"/>
        <v>0</v>
      </c>
      <c r="T128" s="46"/>
      <c r="U128" s="47">
        <f>FY24_Wrksht_Wrksheet!Y125</f>
        <v>374.13095422808374</v>
      </c>
    </row>
    <row r="129" spans="1:21" x14ac:dyDescent="0.2">
      <c r="A129" s="100">
        <f>FY25_AllocationWrksht!B127</f>
        <v>2511</v>
      </c>
      <c r="B129" s="21"/>
      <c r="C129" s="24" t="str">
        <f>FY25_AllocationWrksht!D127</f>
        <v>Glenwood</v>
      </c>
      <c r="D129" s="24">
        <f>FY24_Wrksht_Wrksheet!D126</f>
        <v>279</v>
      </c>
      <c r="E129" s="25"/>
      <c r="F129" s="26">
        <f>FY25_AllocationWrksht!G127</f>
        <v>987005.56</v>
      </c>
      <c r="G129" s="64"/>
      <c r="H129" s="65">
        <f>FY25_AllocationWrksht!$J$5</f>
        <v>403.97995813861803</v>
      </c>
      <c r="I129" s="65"/>
      <c r="J129" s="66">
        <f>FY25_AllocationWrksht!J127</f>
        <v>514.36008129657614</v>
      </c>
      <c r="K129" s="21"/>
      <c r="L129" s="49">
        <f>FY25_AllocationWrksht!P127</f>
        <v>178949.30795865867</v>
      </c>
      <c r="M129" s="48"/>
      <c r="N129" s="50">
        <f>FY25_AllocationWrksht!Q127</f>
        <v>421.10388870777081</v>
      </c>
      <c r="O129" s="48"/>
      <c r="P129" s="49">
        <v>0</v>
      </c>
      <c r="Q129" s="52"/>
      <c r="R129" s="46"/>
      <c r="S129" s="49">
        <f t="shared" si="1"/>
        <v>178949.30795865867</v>
      </c>
      <c r="T129" s="48"/>
      <c r="U129" s="50">
        <f>FY24_Wrksht_Wrksheet!Y126</f>
        <v>404.50167243095666</v>
      </c>
    </row>
    <row r="130" spans="1:21" x14ac:dyDescent="0.2">
      <c r="A130" s="60">
        <f>FY25_AllocationWrksht!B128</f>
        <v>2520</v>
      </c>
      <c r="C130" s="4" t="str">
        <f>FY25_AllocationWrksht!D128</f>
        <v>Glidden-Ralston</v>
      </c>
      <c r="D130" s="4">
        <f>FY24_Wrksht_Wrksheet!D127</f>
        <v>255.2</v>
      </c>
      <c r="E130" s="3"/>
      <c r="F130" s="12">
        <f>FY25_AllocationWrksht!G128</f>
        <v>158298.68</v>
      </c>
      <c r="G130" s="28"/>
      <c r="H130" s="29">
        <f>FY25_AllocationWrksht!$J$5</f>
        <v>403.97995813861803</v>
      </c>
      <c r="I130" s="29"/>
      <c r="J130" s="13">
        <f>FY25_AllocationWrksht!J128</f>
        <v>534.79283783783785</v>
      </c>
      <c r="L130" s="45">
        <f>FY25_AllocationWrksht!P128</f>
        <v>33651.928942499864</v>
      </c>
      <c r="M130" s="46"/>
      <c r="N130" s="47">
        <f>FY25_AllocationWrksht!Q128</f>
        <v>421.10388870777075</v>
      </c>
      <c r="O130" s="46"/>
      <c r="P130" s="45">
        <v>0</v>
      </c>
      <c r="Q130" s="52"/>
      <c r="R130" s="46"/>
      <c r="S130" s="45">
        <f t="shared" si="1"/>
        <v>33651.928942499864</v>
      </c>
      <c r="T130" s="46"/>
      <c r="U130" s="47">
        <f>FY24_Wrksht_Wrksheet!Y127</f>
        <v>404.50592294499592</v>
      </c>
    </row>
    <row r="131" spans="1:21" x14ac:dyDescent="0.2">
      <c r="A131" s="60">
        <f>FY25_AllocationWrksht!B129</f>
        <v>2556</v>
      </c>
      <c r="C131" s="4" t="str">
        <f>FY25_AllocationWrksht!D129</f>
        <v>Graettinger-Terril</v>
      </c>
      <c r="D131" s="4">
        <f>FY24_Wrksht_Wrksheet!D128</f>
        <v>385.2</v>
      </c>
      <c r="E131" s="3"/>
      <c r="F131" s="12">
        <f>FY25_AllocationWrksht!G129</f>
        <v>171338.12</v>
      </c>
      <c r="G131" s="28"/>
      <c r="H131" s="29">
        <f>FY25_AllocationWrksht!$J$5</f>
        <v>403.97995813861803</v>
      </c>
      <c r="I131" s="29"/>
      <c r="J131" s="13">
        <f>FY25_AllocationWrksht!J129</f>
        <v>453.27544973544974</v>
      </c>
      <c r="L131" s="45">
        <f>FY25_AllocationWrksht!P129</f>
        <v>12160.850068462658</v>
      </c>
      <c r="M131" s="46"/>
      <c r="N131" s="47">
        <f>FY25_AllocationWrksht!Q129</f>
        <v>421.10388870777069</v>
      </c>
      <c r="O131" s="46"/>
      <c r="P131" s="45">
        <v>0</v>
      </c>
      <c r="Q131" s="52"/>
      <c r="R131" s="46"/>
      <c r="S131" s="45">
        <f t="shared" si="1"/>
        <v>12160.850068462658</v>
      </c>
      <c r="T131" s="46"/>
      <c r="U131" s="47">
        <f>FY24_Wrksht_Wrksheet!Y128</f>
        <v>404.49852718592263</v>
      </c>
    </row>
    <row r="132" spans="1:21" x14ac:dyDescent="0.2">
      <c r="A132" s="60">
        <f>FY25_AllocationWrksht!B130</f>
        <v>3195</v>
      </c>
      <c r="C132" s="4" t="str">
        <f>FY25_AllocationWrksht!D130</f>
        <v>Greene County</v>
      </c>
      <c r="D132" s="4">
        <f>FY24_Wrksht_Wrksheet!D129</f>
        <v>1187.4000000000001</v>
      </c>
      <c r="E132" s="3"/>
      <c r="F132" s="12">
        <f>FY25_AllocationWrksht!G130</f>
        <v>779752.28</v>
      </c>
      <c r="G132" s="28"/>
      <c r="H132" s="29">
        <f>FY25_AllocationWrksht!$J$5</f>
        <v>403.97995813861803</v>
      </c>
      <c r="I132" s="29"/>
      <c r="J132" s="13">
        <f>FY25_AllocationWrksht!J130</f>
        <v>658.0188016877637</v>
      </c>
      <c r="L132" s="45">
        <f>FY25_AllocationWrksht!P130</f>
        <v>280744.17188129167</v>
      </c>
      <c r="M132" s="46"/>
      <c r="N132" s="47">
        <f>FY25_AllocationWrksht!Q130</f>
        <v>421.10388870777075</v>
      </c>
      <c r="O132" s="46"/>
      <c r="P132" s="45">
        <v>0</v>
      </c>
      <c r="Q132" s="52"/>
      <c r="R132" s="46"/>
      <c r="S132" s="45">
        <f t="shared" si="1"/>
        <v>280744.17188129167</v>
      </c>
      <c r="T132" s="46"/>
      <c r="U132" s="47">
        <f>FY24_Wrksht_Wrksheet!Y129</f>
        <v>404.50024730585272</v>
      </c>
    </row>
    <row r="133" spans="1:21" x14ac:dyDescent="0.2">
      <c r="A133" s="60">
        <f>FY25_AllocationWrksht!B131</f>
        <v>2709</v>
      </c>
      <c r="C133" s="4" t="str">
        <f>FY25_AllocationWrksht!D131</f>
        <v>Grinnell-Newburg</v>
      </c>
      <c r="D133" s="4">
        <f>FY24_Wrksht_Wrksheet!D130</f>
        <v>1521.7</v>
      </c>
      <c r="E133" s="3"/>
      <c r="F133" s="12">
        <f>FY25_AllocationWrksht!G131</f>
        <v>643676.68000000005</v>
      </c>
      <c r="G133" s="28"/>
      <c r="H133" s="29">
        <f>FY25_AllocationWrksht!$J$5</f>
        <v>403.97995813861803</v>
      </c>
      <c r="I133" s="29"/>
      <c r="J133" s="13">
        <f>FY25_AllocationWrksht!J131</f>
        <v>429.6333466826859</v>
      </c>
      <c r="L133" s="45">
        <f>FY25_AllocationWrksht!P131</f>
        <v>12778.833938017873</v>
      </c>
      <c r="M133" s="46"/>
      <c r="N133" s="47">
        <f>FY25_AllocationWrksht!Q131</f>
        <v>421.10388870777081</v>
      </c>
      <c r="O133" s="46"/>
      <c r="P133" s="45">
        <v>0</v>
      </c>
      <c r="Q133" s="52"/>
      <c r="R133" s="46"/>
      <c r="S133" s="45">
        <f t="shared" si="1"/>
        <v>12778.833938017873</v>
      </c>
      <c r="T133" s="46"/>
      <c r="U133" s="47">
        <f>FY24_Wrksht_Wrksheet!Y130</f>
        <v>363.22167970033519</v>
      </c>
    </row>
    <row r="134" spans="1:21" x14ac:dyDescent="0.2">
      <c r="A134" s="100">
        <f>FY25_AllocationWrksht!B132</f>
        <v>2718</v>
      </c>
      <c r="B134" s="21"/>
      <c r="C134" s="24" t="str">
        <f>FY25_AllocationWrksht!D132</f>
        <v>Griswold</v>
      </c>
      <c r="D134" s="24">
        <f>FY24_Wrksht_Wrksheet!D131</f>
        <v>456.7</v>
      </c>
      <c r="E134" s="25"/>
      <c r="F134" s="26">
        <f>FY25_AllocationWrksht!G132</f>
        <v>448917.09</v>
      </c>
      <c r="G134" s="64"/>
      <c r="H134" s="65">
        <f>FY25_AllocationWrksht!$J$5</f>
        <v>403.97995813861803</v>
      </c>
      <c r="I134" s="65"/>
      <c r="J134" s="66">
        <f>FY25_AllocationWrksht!J132</f>
        <v>1002.4946181330952</v>
      </c>
      <c r="K134" s="21"/>
      <c r="L134" s="49">
        <f>FY25_AllocationWrksht!P132</f>
        <v>260346.7686366603</v>
      </c>
      <c r="M134" s="48"/>
      <c r="N134" s="50">
        <f>FY25_AllocationWrksht!Q132</f>
        <v>421.10388870777069</v>
      </c>
      <c r="O134" s="48"/>
      <c r="P134" s="49">
        <v>0</v>
      </c>
      <c r="Q134" s="52"/>
      <c r="R134" s="46"/>
      <c r="S134" s="49">
        <f t="shared" si="1"/>
        <v>260346.7686366603</v>
      </c>
      <c r="T134" s="48"/>
      <c r="U134" s="50">
        <f>FY24_Wrksht_Wrksheet!Y131</f>
        <v>404.49929756309911</v>
      </c>
    </row>
    <row r="135" spans="1:21" x14ac:dyDescent="0.2">
      <c r="A135" s="60">
        <f>FY25_AllocationWrksht!B133</f>
        <v>2727</v>
      </c>
      <c r="C135" s="4" t="str">
        <f>FY25_AllocationWrksht!D133</f>
        <v>Grundy Center</v>
      </c>
      <c r="D135" s="4">
        <f>FY24_Wrksht_Wrksheet!D132</f>
        <v>668.2</v>
      </c>
      <c r="E135" s="3"/>
      <c r="F135" s="12">
        <f>FY25_AllocationWrksht!G133</f>
        <v>193785.56</v>
      </c>
      <c r="G135" s="28"/>
      <c r="H135" s="29">
        <f>FY25_AllocationWrksht!$J$5</f>
        <v>403.97995813861803</v>
      </c>
      <c r="I135" s="29"/>
      <c r="J135" s="13">
        <f>FY25_AllocationWrksht!J133</f>
        <v>285.27242749889592</v>
      </c>
      <c r="L135" s="45">
        <f>FY25_AllocationWrksht!P133</f>
        <v>0</v>
      </c>
      <c r="M135" s="46"/>
      <c r="N135" s="47">
        <f>FY25_AllocationWrksht!Q133</f>
        <v>285.27242749889592</v>
      </c>
      <c r="O135" s="46"/>
      <c r="P135" s="45">
        <v>0</v>
      </c>
      <c r="Q135" s="52"/>
      <c r="R135" s="46"/>
      <c r="S135" s="45">
        <f t="shared" si="1"/>
        <v>0</v>
      </c>
      <c r="T135" s="46"/>
      <c r="U135" s="47">
        <f>FY24_Wrksht_Wrksheet!Y132</f>
        <v>314.61447171505534</v>
      </c>
    </row>
    <row r="136" spans="1:21" x14ac:dyDescent="0.2">
      <c r="A136" s="60">
        <f>FY25_AllocationWrksht!B134</f>
        <v>2754</v>
      </c>
      <c r="C136" s="4" t="str">
        <f>FY25_AllocationWrksht!D134</f>
        <v>Guthrie Center</v>
      </c>
      <c r="D136" s="4">
        <f>FY24_Wrksht_Wrksheet!D133</f>
        <v>396.2</v>
      </c>
      <c r="E136" s="3"/>
      <c r="F136" s="12">
        <f>FY25_AllocationWrksht!G134</f>
        <v>291467.18</v>
      </c>
      <c r="G136" s="28"/>
      <c r="H136" s="29">
        <f>FY25_AllocationWrksht!$J$5</f>
        <v>403.97995813861803</v>
      </c>
      <c r="I136" s="29"/>
      <c r="J136" s="13">
        <f>FY25_AllocationWrksht!J134</f>
        <v>728.48582854286417</v>
      </c>
      <c r="L136" s="45">
        <f>FY25_AllocationWrksht!P134</f>
        <v>122983.51412802088</v>
      </c>
      <c r="M136" s="46"/>
      <c r="N136" s="47">
        <f>FY25_AllocationWrksht!Q134</f>
        <v>421.10388870777081</v>
      </c>
      <c r="O136" s="46"/>
      <c r="P136" s="45">
        <v>0</v>
      </c>
      <c r="Q136" s="52"/>
      <c r="R136" s="46"/>
      <c r="S136" s="45">
        <f t="shared" si="1"/>
        <v>122983.51412802088</v>
      </c>
      <c r="T136" s="46"/>
      <c r="U136" s="47">
        <f>FY24_Wrksht_Wrksheet!Y133</f>
        <v>404.50474620167091</v>
      </c>
    </row>
    <row r="137" spans="1:21" x14ac:dyDescent="0.2">
      <c r="A137" s="60">
        <f>FY25_AllocationWrksht!B135</f>
        <v>2766</v>
      </c>
      <c r="C137" s="4" t="str">
        <f>FY25_AllocationWrksht!D135</f>
        <v>HLV</v>
      </c>
      <c r="D137" s="4">
        <f>FY24_Wrksht_Wrksheet!D134</f>
        <v>227</v>
      </c>
      <c r="E137" s="3"/>
      <c r="F137" s="12">
        <f>FY25_AllocationWrksht!G135</f>
        <v>166403.16</v>
      </c>
      <c r="G137" s="28"/>
      <c r="H137" s="29">
        <f>FY25_AllocationWrksht!$J$5</f>
        <v>403.97995813861803</v>
      </c>
      <c r="I137" s="29"/>
      <c r="J137" s="13">
        <f>FY25_AllocationWrksht!J135</f>
        <v>531.13041812958829</v>
      </c>
      <c r="L137" s="45">
        <f>FY25_AllocationWrksht!P135</f>
        <v>34471.311667855436</v>
      </c>
      <c r="M137" s="46"/>
      <c r="N137" s="47">
        <f>FY25_AllocationWrksht!Q135</f>
        <v>421.10388870777064</v>
      </c>
      <c r="O137" s="46"/>
      <c r="P137" s="45">
        <v>0</v>
      </c>
      <c r="Q137" s="52"/>
      <c r="R137" s="46"/>
      <c r="S137" s="45">
        <f t="shared" si="1"/>
        <v>34471.311667855436</v>
      </c>
      <c r="T137" s="46"/>
      <c r="U137" s="47">
        <f>FY24_Wrksht_Wrksheet!Y134</f>
        <v>249.38396475770926</v>
      </c>
    </row>
    <row r="138" spans="1:21" x14ac:dyDescent="0.2">
      <c r="A138" s="60">
        <f>FY25_AllocationWrksht!B136</f>
        <v>2772</v>
      </c>
      <c r="C138" s="4" t="str">
        <f>FY25_AllocationWrksht!D136</f>
        <v>Hamburg</v>
      </c>
      <c r="D138" s="4">
        <f>FY24_Wrksht_Wrksheet!D135</f>
        <v>1107.8999999999999</v>
      </c>
      <c r="E138" s="3"/>
      <c r="F138" s="12">
        <f>FY25_AllocationWrksht!G136</f>
        <v>116016.26</v>
      </c>
      <c r="G138" s="28"/>
      <c r="H138" s="29">
        <f>FY25_AllocationWrksht!$J$5</f>
        <v>403.97995813861803</v>
      </c>
      <c r="I138" s="29"/>
      <c r="J138" s="13">
        <f>FY25_AllocationWrksht!J136</f>
        <v>513.34628318584066</v>
      </c>
      <c r="L138" s="45">
        <f>FY25_AllocationWrksht!P136</f>
        <v>20846.781152043801</v>
      </c>
      <c r="M138" s="46"/>
      <c r="N138" s="47">
        <f>FY25_AllocationWrksht!Q136</f>
        <v>421.10388870777081</v>
      </c>
      <c r="O138" s="46"/>
      <c r="P138" s="45">
        <v>0</v>
      </c>
      <c r="Q138" s="52"/>
      <c r="R138" s="46"/>
      <c r="S138" s="45">
        <f t="shared" si="1"/>
        <v>20846.781152043801</v>
      </c>
      <c r="T138" s="46"/>
      <c r="U138" s="47">
        <f>FY24_Wrksht_Wrksheet!Y135</f>
        <v>403.10694105966246</v>
      </c>
    </row>
    <row r="139" spans="1:21" x14ac:dyDescent="0.2">
      <c r="A139" s="100">
        <f>FY25_AllocationWrksht!B137</f>
        <v>2781</v>
      </c>
      <c r="B139" s="21"/>
      <c r="C139" s="24" t="str">
        <f>FY25_AllocationWrksht!D137</f>
        <v>Hampton-Dumont</v>
      </c>
      <c r="D139" s="24">
        <f>FY24_Wrksht_Wrksheet!D136</f>
        <v>1350.8</v>
      </c>
      <c r="E139" s="25"/>
      <c r="F139" s="26">
        <f>FY25_AllocationWrksht!G137</f>
        <v>383301.48</v>
      </c>
      <c r="G139" s="64"/>
      <c r="H139" s="65">
        <f>FY25_AllocationWrksht!$J$5</f>
        <v>403.97995813861803</v>
      </c>
      <c r="I139" s="65"/>
      <c r="J139" s="66">
        <f>FY25_AllocationWrksht!J137</f>
        <v>342.38631531933896</v>
      </c>
      <c r="K139" s="21"/>
      <c r="L139" s="49">
        <f>FY25_AllocationWrksht!P137</f>
        <v>0</v>
      </c>
      <c r="M139" s="48"/>
      <c r="N139" s="50">
        <f>FY25_AllocationWrksht!Q137</f>
        <v>342.38631531933896</v>
      </c>
      <c r="O139" s="48"/>
      <c r="P139" s="49">
        <v>0</v>
      </c>
      <c r="Q139" s="52"/>
      <c r="R139" s="46"/>
      <c r="S139" s="49">
        <f t="shared" ref="S139:S202" si="2">L139+P139</f>
        <v>0</v>
      </c>
      <c r="T139" s="48"/>
      <c r="U139" s="50">
        <f>FY24_Wrksht_Wrksheet!Y136</f>
        <v>404.49831013828106</v>
      </c>
    </row>
    <row r="140" spans="1:21" x14ac:dyDescent="0.2">
      <c r="A140" s="60">
        <f>FY25_AllocationWrksht!B138</f>
        <v>2826</v>
      </c>
      <c r="C140" s="4" t="str">
        <f>FY25_AllocationWrksht!D138</f>
        <v>Harlan</v>
      </c>
      <c r="D140" s="4">
        <f>FY24_Wrksht_Wrksheet!D137</f>
        <v>293</v>
      </c>
      <c r="E140" s="3"/>
      <c r="F140" s="12">
        <f>FY25_AllocationWrksht!G138</f>
        <v>599251.23</v>
      </c>
      <c r="G140" s="28"/>
      <c r="H140" s="29">
        <f>FY25_AllocationWrksht!$J$5</f>
        <v>403.97995813861803</v>
      </c>
      <c r="I140" s="29"/>
      <c r="J140" s="13">
        <f>FY25_AllocationWrksht!J138</f>
        <v>435.94589698821477</v>
      </c>
      <c r="L140" s="45">
        <f>FY25_AllocationWrksht!P138</f>
        <v>20401.824582298348</v>
      </c>
      <c r="M140" s="46"/>
      <c r="N140" s="47">
        <f>FY25_AllocationWrksht!Q138</f>
        <v>421.10388870777069</v>
      </c>
      <c r="O140" s="46"/>
      <c r="P140" s="45">
        <v>0</v>
      </c>
      <c r="Q140" s="52"/>
      <c r="R140" s="46"/>
      <c r="S140" s="45">
        <f t="shared" si="2"/>
        <v>20401.824582298348</v>
      </c>
      <c r="T140" s="46"/>
      <c r="U140" s="47">
        <f>FY24_Wrksht_Wrksheet!Y137</f>
        <v>326.14372013651877</v>
      </c>
    </row>
    <row r="141" spans="1:21" x14ac:dyDescent="0.2">
      <c r="A141" s="60">
        <f>FY25_AllocationWrksht!B139</f>
        <v>2846</v>
      </c>
      <c r="C141" s="4" t="str">
        <f>FY25_AllocationWrksht!D139</f>
        <v>Harris-Lake Park</v>
      </c>
      <c r="D141" s="4">
        <f>FY24_Wrksht_Wrksheet!D138</f>
        <v>642.79999999999995</v>
      </c>
      <c r="E141" s="3"/>
      <c r="F141" s="12">
        <f>FY25_AllocationWrksht!G139</f>
        <v>120742.33</v>
      </c>
      <c r="G141" s="28"/>
      <c r="H141" s="29">
        <f>FY25_AllocationWrksht!$J$5</f>
        <v>403.97995813861803</v>
      </c>
      <c r="I141" s="29"/>
      <c r="J141" s="13">
        <f>FY25_AllocationWrksht!J139</f>
        <v>410.68819727891156</v>
      </c>
      <c r="L141" s="45">
        <f>FY25_AllocationWrksht!P139</f>
        <v>0</v>
      </c>
      <c r="M141" s="46"/>
      <c r="N141" s="47">
        <f>FY25_AllocationWrksht!Q139</f>
        <v>410.68819727891156</v>
      </c>
      <c r="O141" s="46"/>
      <c r="P141" s="45">
        <v>0</v>
      </c>
      <c r="Q141" s="52"/>
      <c r="R141" s="46"/>
      <c r="S141" s="45">
        <f t="shared" si="2"/>
        <v>0</v>
      </c>
      <c r="T141" s="46"/>
      <c r="U141" s="47">
        <f>FY24_Wrksht_Wrksheet!Y138</f>
        <v>282.20443372744245</v>
      </c>
    </row>
    <row r="142" spans="1:21" x14ac:dyDescent="0.2">
      <c r="A142" s="60">
        <f>FY25_AllocationWrksht!B140</f>
        <v>2862</v>
      </c>
      <c r="C142" s="4" t="str">
        <f>FY25_AllocationWrksht!D140</f>
        <v>Hartley-Melvin-Sanborn</v>
      </c>
      <c r="D142" s="4">
        <f>FY24_Wrksht_Wrksheet!D139</f>
        <v>588.1</v>
      </c>
      <c r="E142" s="3"/>
      <c r="F142" s="12">
        <f>FY25_AllocationWrksht!G140</f>
        <v>177828.14</v>
      </c>
      <c r="G142" s="28"/>
      <c r="H142" s="29">
        <f>FY25_AllocationWrksht!$J$5</f>
        <v>403.97995813861803</v>
      </c>
      <c r="I142" s="29"/>
      <c r="J142" s="13">
        <f>FY25_AllocationWrksht!J140</f>
        <v>277.12036777310271</v>
      </c>
      <c r="L142" s="45">
        <f>FY25_AllocationWrksht!P140</f>
        <v>0</v>
      </c>
      <c r="M142" s="46"/>
      <c r="N142" s="47">
        <f>FY25_AllocationWrksht!Q140</f>
        <v>277.12036777310271</v>
      </c>
      <c r="O142" s="46"/>
      <c r="P142" s="45">
        <v>0</v>
      </c>
      <c r="Q142" s="52"/>
      <c r="R142" s="46"/>
      <c r="S142" s="45">
        <f t="shared" si="2"/>
        <v>0</v>
      </c>
      <c r="T142" s="46"/>
      <c r="U142" s="47">
        <f>FY24_Wrksht_Wrksheet!Y139</f>
        <v>404.50313149449829</v>
      </c>
    </row>
    <row r="143" spans="1:21" x14ac:dyDescent="0.2">
      <c r="A143" s="60">
        <f>FY25_AllocationWrksht!B141</f>
        <v>2977</v>
      </c>
      <c r="C143" s="4" t="str">
        <f>FY25_AllocationWrksht!D141</f>
        <v>Highland</v>
      </c>
      <c r="D143" s="4">
        <f>FY24_Wrksht_Wrksheet!D140</f>
        <v>557.20000000000005</v>
      </c>
      <c r="E143" s="3"/>
      <c r="F143" s="12">
        <f>FY25_AllocationWrksht!G141</f>
        <v>323282.52</v>
      </c>
      <c r="G143" s="28"/>
      <c r="H143" s="29">
        <f>FY25_AllocationWrksht!$J$5</f>
        <v>403.97995813861803</v>
      </c>
      <c r="I143" s="29"/>
      <c r="J143" s="13">
        <f>FY25_AllocationWrksht!J141</f>
        <v>554.51547169811329</v>
      </c>
      <c r="L143" s="45">
        <f>FY25_AllocationWrksht!P141</f>
        <v>77778.952883369697</v>
      </c>
      <c r="M143" s="46"/>
      <c r="N143" s="47">
        <f>FY25_AllocationWrksht!Q141</f>
        <v>421.10388870777069</v>
      </c>
      <c r="O143" s="46"/>
      <c r="P143" s="45">
        <v>0</v>
      </c>
      <c r="Q143" s="52"/>
      <c r="R143" s="46"/>
      <c r="S143" s="45">
        <f t="shared" si="2"/>
        <v>77778.952883369697</v>
      </c>
      <c r="T143" s="46"/>
      <c r="U143" s="47">
        <f>FY24_Wrksht_Wrksheet!Y140</f>
        <v>404.50677810525741</v>
      </c>
    </row>
    <row r="144" spans="1:21" x14ac:dyDescent="0.2">
      <c r="A144" s="100">
        <f>FY25_AllocationWrksht!B142</f>
        <v>2988</v>
      </c>
      <c r="B144" s="21"/>
      <c r="C144" s="24" t="str">
        <f>FY25_AllocationWrksht!D142</f>
        <v>Hinton</v>
      </c>
      <c r="D144" s="24">
        <f>FY24_Wrksht_Wrksheet!D141</f>
        <v>326.39999999999998</v>
      </c>
      <c r="E144" s="25"/>
      <c r="F144" s="26">
        <f>FY25_AllocationWrksht!G142</f>
        <v>395346.53</v>
      </c>
      <c r="G144" s="64"/>
      <c r="H144" s="65">
        <f>FY25_AllocationWrksht!$J$5</f>
        <v>403.97995813861803</v>
      </c>
      <c r="I144" s="65"/>
      <c r="J144" s="66">
        <f>FY25_AllocationWrksht!J142</f>
        <v>709.65092443008439</v>
      </c>
      <c r="K144" s="21"/>
      <c r="L144" s="49">
        <f>FY25_AllocationWrksht!P142</f>
        <v>160749.55360090092</v>
      </c>
      <c r="M144" s="48"/>
      <c r="N144" s="50">
        <f>FY25_AllocationWrksht!Q142</f>
        <v>421.10388870777075</v>
      </c>
      <c r="O144" s="48"/>
      <c r="P144" s="49">
        <v>0</v>
      </c>
      <c r="Q144" s="52"/>
      <c r="R144" s="46"/>
      <c r="S144" s="49">
        <f t="shared" si="2"/>
        <v>160749.55360090092</v>
      </c>
      <c r="T144" s="48"/>
      <c r="U144" s="50">
        <f>FY24_Wrksht_Wrksheet!Y141</f>
        <v>404.50371979022293</v>
      </c>
    </row>
    <row r="145" spans="1:21" x14ac:dyDescent="0.2">
      <c r="A145" s="60">
        <f>FY25_AllocationWrksht!B143</f>
        <v>3029</v>
      </c>
      <c r="C145" s="4" t="str">
        <f>FY25_AllocationWrksht!D143</f>
        <v>Howard-Winneshiek</v>
      </c>
      <c r="D145" s="4">
        <f>FY24_Wrksht_Wrksheet!D142</f>
        <v>1154.2</v>
      </c>
      <c r="E145" s="3"/>
      <c r="F145" s="12">
        <f>FY25_AllocationWrksht!G143</f>
        <v>702550.56</v>
      </c>
      <c r="G145" s="28"/>
      <c r="H145" s="29">
        <f>FY25_AllocationWrksht!$J$5</f>
        <v>403.97995813861803</v>
      </c>
      <c r="I145" s="29"/>
      <c r="J145" s="13">
        <f>FY25_AllocationWrksht!J143</f>
        <v>610.38276281494359</v>
      </c>
      <c r="L145" s="45">
        <f>FY25_AllocationWrksht!P143</f>
        <v>217859.98409735595</v>
      </c>
      <c r="M145" s="46"/>
      <c r="N145" s="47">
        <f>FY25_AllocationWrksht!Q143</f>
        <v>421.10388870777069</v>
      </c>
      <c r="O145" s="46"/>
      <c r="P145" s="45">
        <v>0</v>
      </c>
      <c r="Q145" s="52"/>
      <c r="R145" s="46"/>
      <c r="S145" s="45">
        <f t="shared" si="2"/>
        <v>217859.98409735595</v>
      </c>
      <c r="T145" s="46"/>
      <c r="U145" s="47">
        <f>FY24_Wrksht_Wrksheet!Y142</f>
        <v>404.50147956823741</v>
      </c>
    </row>
    <row r="146" spans="1:21" x14ac:dyDescent="0.2">
      <c r="A146" s="60">
        <f>FY25_AllocationWrksht!B144</f>
        <v>3033</v>
      </c>
      <c r="C146" s="4" t="str">
        <f>FY25_AllocationWrksht!D144</f>
        <v>Hubbard-Radcliffe</v>
      </c>
      <c r="D146" s="4">
        <f>FY24_Wrksht_Wrksheet!D143</f>
        <v>409.1</v>
      </c>
      <c r="E146" s="3"/>
      <c r="F146" s="12">
        <f>FY25_AllocationWrksht!G144</f>
        <v>237185.68</v>
      </c>
      <c r="G146" s="28"/>
      <c r="H146" s="29">
        <f>FY25_AllocationWrksht!$J$5</f>
        <v>403.97995813861803</v>
      </c>
      <c r="I146" s="29"/>
      <c r="J146" s="13">
        <f>FY25_AllocationWrksht!J144</f>
        <v>575.97299660029137</v>
      </c>
      <c r="L146" s="45">
        <f>FY25_AllocationWrksht!P144</f>
        <v>63775.09863013999</v>
      </c>
      <c r="M146" s="46"/>
      <c r="N146" s="47">
        <f>FY25_AllocationWrksht!Q144</f>
        <v>421.10388870777075</v>
      </c>
      <c r="O146" s="46"/>
      <c r="P146" s="45">
        <v>0</v>
      </c>
      <c r="Q146" s="52"/>
      <c r="R146" s="46"/>
      <c r="S146" s="45">
        <f t="shared" si="2"/>
        <v>63775.09863013999</v>
      </c>
      <c r="T146" s="46"/>
      <c r="U146" s="47">
        <f>FY24_Wrksht_Wrksheet!Y143</f>
        <v>404.50685664072211</v>
      </c>
    </row>
    <row r="147" spans="1:21" x14ac:dyDescent="0.2">
      <c r="A147" s="60">
        <f>FY25_AllocationWrksht!B145</f>
        <v>3042</v>
      </c>
      <c r="C147" s="4" t="str">
        <f>FY25_AllocationWrksht!D145</f>
        <v>Hudson</v>
      </c>
      <c r="D147" s="4">
        <f>FY24_Wrksht_Wrksheet!D144</f>
        <v>678.2</v>
      </c>
      <c r="E147" s="3"/>
      <c r="F147" s="12">
        <f>FY25_AllocationWrksht!G145</f>
        <v>276327.7</v>
      </c>
      <c r="G147" s="28"/>
      <c r="H147" s="29">
        <f>FY25_AllocationWrksht!$J$5</f>
        <v>403.97995813861803</v>
      </c>
      <c r="I147" s="29"/>
      <c r="J147" s="13">
        <f>FY25_AllocationWrksht!J145</f>
        <v>386.63453197145657</v>
      </c>
      <c r="L147" s="45">
        <f>FY25_AllocationWrksht!P145</f>
        <v>0</v>
      </c>
      <c r="M147" s="46"/>
      <c r="N147" s="47">
        <f>FY25_AllocationWrksht!Q145</f>
        <v>386.63453197145657</v>
      </c>
      <c r="O147" s="46"/>
      <c r="P147" s="45">
        <v>0</v>
      </c>
      <c r="Q147" s="52"/>
      <c r="R147" s="46"/>
      <c r="S147" s="45">
        <f t="shared" si="2"/>
        <v>0</v>
      </c>
      <c r="T147" s="46"/>
      <c r="U147" s="47">
        <f>FY24_Wrksht_Wrksheet!Y144</f>
        <v>396.18956060159246</v>
      </c>
    </row>
    <row r="148" spans="1:21" x14ac:dyDescent="0.2">
      <c r="A148" s="60">
        <f>FY25_AllocationWrksht!B146</f>
        <v>3060</v>
      </c>
      <c r="C148" s="4" t="str">
        <f>FY25_AllocationWrksht!D146</f>
        <v>Humboldt</v>
      </c>
      <c r="D148" s="4">
        <f>FY24_Wrksht_Wrksheet!D145</f>
        <v>1235.2</v>
      </c>
      <c r="E148" s="3"/>
      <c r="F148" s="12">
        <f>FY25_AllocationWrksht!G146</f>
        <v>490130.31</v>
      </c>
      <c r="G148" s="28"/>
      <c r="H148" s="29">
        <f>FY25_AllocationWrksht!$J$5</f>
        <v>403.97995813861803</v>
      </c>
      <c r="I148" s="29"/>
      <c r="J148" s="13">
        <f>FY25_AllocationWrksht!J146</f>
        <v>393.55252127830414</v>
      </c>
      <c r="L148" s="45">
        <f>FY25_AllocationWrksht!P146</f>
        <v>0</v>
      </c>
      <c r="M148" s="46"/>
      <c r="N148" s="47">
        <f>FY25_AllocationWrksht!Q146</f>
        <v>393.55252127830414</v>
      </c>
      <c r="O148" s="46"/>
      <c r="P148" s="45">
        <v>0</v>
      </c>
      <c r="Q148" s="52"/>
      <c r="R148" s="46"/>
      <c r="S148" s="45">
        <f t="shared" si="2"/>
        <v>0</v>
      </c>
      <c r="T148" s="46"/>
      <c r="U148" s="47">
        <f>FY24_Wrksht_Wrksheet!Y145</f>
        <v>391.22765544041454</v>
      </c>
    </row>
    <row r="149" spans="1:21" x14ac:dyDescent="0.2">
      <c r="A149" s="100">
        <f>FY25_AllocationWrksht!B147</f>
        <v>3168</v>
      </c>
      <c r="B149" s="21"/>
      <c r="C149" s="24" t="str">
        <f>FY25_AllocationWrksht!D147</f>
        <v>IKM-Manning</v>
      </c>
      <c r="D149" s="24">
        <f>FY24_Wrksht_Wrksheet!D146</f>
        <v>682</v>
      </c>
      <c r="E149" s="25"/>
      <c r="F149" s="26">
        <f>FY25_AllocationWrksht!G147</f>
        <v>612622.27</v>
      </c>
      <c r="G149" s="64"/>
      <c r="H149" s="65">
        <f>FY25_AllocationWrksht!$J$5</f>
        <v>403.97995813861803</v>
      </c>
      <c r="I149" s="65"/>
      <c r="J149" s="66">
        <f>FY25_AllocationWrksht!J147</f>
        <v>919.71516288845521</v>
      </c>
      <c r="K149" s="21"/>
      <c r="L149" s="49">
        <f>FY25_AllocationWrksht!P147</f>
        <v>332124.96973175392</v>
      </c>
      <c r="M149" s="48"/>
      <c r="N149" s="50">
        <f>FY25_AllocationWrksht!Q147</f>
        <v>421.10388870777075</v>
      </c>
      <c r="O149" s="48"/>
      <c r="P149" s="49">
        <v>0</v>
      </c>
      <c r="Q149" s="52"/>
      <c r="R149" s="46"/>
      <c r="S149" s="49">
        <f t="shared" si="2"/>
        <v>332124.96973175392</v>
      </c>
      <c r="T149" s="48"/>
      <c r="U149" s="50">
        <f>FY24_Wrksht_Wrksheet!Y146</f>
        <v>404.50491778775034</v>
      </c>
    </row>
    <row r="150" spans="1:21" x14ac:dyDescent="0.2">
      <c r="A150" s="60">
        <f>FY25_AllocationWrksht!B148</f>
        <v>3105</v>
      </c>
      <c r="C150" s="4" t="str">
        <f>FY25_AllocationWrksht!D148</f>
        <v>Independence</v>
      </c>
      <c r="D150" s="4">
        <f>FY24_Wrksht_Wrksheet!D147</f>
        <v>1402.9</v>
      </c>
      <c r="E150" s="3"/>
      <c r="F150" s="12">
        <f>FY25_AllocationWrksht!G148</f>
        <v>404151.07</v>
      </c>
      <c r="G150" s="28"/>
      <c r="H150" s="29">
        <f>FY25_AllocationWrksht!$J$5</f>
        <v>403.97995813861803</v>
      </c>
      <c r="I150" s="29"/>
      <c r="J150" s="13">
        <f>FY25_AllocationWrksht!J148</f>
        <v>292.71461577460707</v>
      </c>
      <c r="L150" s="45">
        <f>FY25_AllocationWrksht!P148</f>
        <v>0</v>
      </c>
      <c r="M150" s="46"/>
      <c r="N150" s="47">
        <f>FY25_AllocationWrksht!Q148</f>
        <v>292.71461577460707</v>
      </c>
      <c r="O150" s="46"/>
      <c r="P150" s="45">
        <v>0</v>
      </c>
      <c r="Q150" s="52"/>
      <c r="R150" s="46"/>
      <c r="S150" s="45">
        <f t="shared" si="2"/>
        <v>0</v>
      </c>
      <c r="T150" s="46"/>
      <c r="U150" s="47">
        <f>FY24_Wrksht_Wrksheet!Y147</f>
        <v>247.46885736688287</v>
      </c>
    </row>
    <row r="151" spans="1:21" x14ac:dyDescent="0.2">
      <c r="A151" s="60">
        <f>FY25_AllocationWrksht!B149</f>
        <v>3114</v>
      </c>
      <c r="C151" s="4" t="str">
        <f>FY25_AllocationWrksht!D149</f>
        <v>Indianola</v>
      </c>
      <c r="D151" s="4">
        <f>FY24_Wrksht_Wrksheet!D148</f>
        <v>3474.5</v>
      </c>
      <c r="E151" s="3"/>
      <c r="F151" s="12">
        <f>FY25_AllocationWrksht!G149</f>
        <v>1084737.6499999999</v>
      </c>
      <c r="G151" s="28"/>
      <c r="H151" s="29">
        <f>FY25_AllocationWrksht!$J$5</f>
        <v>403.97995813861803</v>
      </c>
      <c r="I151" s="29"/>
      <c r="J151" s="13">
        <f>FY25_AllocationWrksht!J149</f>
        <v>315.6426846301577</v>
      </c>
      <c r="L151" s="45">
        <f>FY25_AllocationWrksht!P149</f>
        <v>0</v>
      </c>
      <c r="M151" s="46"/>
      <c r="N151" s="47">
        <f>FY25_AllocationWrksht!Q149</f>
        <v>315.6426846301577</v>
      </c>
      <c r="O151" s="46"/>
      <c r="P151" s="45">
        <v>0</v>
      </c>
      <c r="Q151" s="52"/>
      <c r="R151" s="46"/>
      <c r="S151" s="45">
        <f t="shared" si="2"/>
        <v>0</v>
      </c>
      <c r="T151" s="46"/>
      <c r="U151" s="47">
        <f>FY24_Wrksht_Wrksheet!Y148</f>
        <v>316.58465102892507</v>
      </c>
    </row>
    <row r="152" spans="1:21" x14ac:dyDescent="0.2">
      <c r="A152" s="60">
        <f>FY25_AllocationWrksht!B150</f>
        <v>3119</v>
      </c>
      <c r="C152" s="4" t="str">
        <f>FY25_AllocationWrksht!D150</f>
        <v>Interstate 35</v>
      </c>
      <c r="D152" s="4">
        <f>FY24_Wrksht_Wrksheet!D149</f>
        <v>847.3</v>
      </c>
      <c r="E152" s="3"/>
      <c r="F152" s="12">
        <f>FY25_AllocationWrksht!G150</f>
        <v>670194.67000000004</v>
      </c>
      <c r="G152" s="28"/>
      <c r="H152" s="29">
        <f>FY25_AllocationWrksht!$J$5</f>
        <v>403.97995813861803</v>
      </c>
      <c r="I152" s="29"/>
      <c r="J152" s="13">
        <f>FY25_AllocationWrksht!J150</f>
        <v>798.99221506914648</v>
      </c>
      <c r="L152" s="45">
        <f>FY25_AllocationWrksht!P150</f>
        <v>316972.72815192194</v>
      </c>
      <c r="M152" s="46"/>
      <c r="N152" s="47">
        <f>FY25_AllocationWrksht!Q150</f>
        <v>421.10388870777075</v>
      </c>
      <c r="O152" s="46"/>
      <c r="P152" s="45">
        <v>0</v>
      </c>
      <c r="Q152" s="52"/>
      <c r="R152" s="46"/>
      <c r="S152" s="45">
        <f t="shared" si="2"/>
        <v>316972.72815192194</v>
      </c>
      <c r="T152" s="46"/>
      <c r="U152" s="47">
        <f>FY24_Wrksht_Wrksheet!Y149</f>
        <v>404.49913778897559</v>
      </c>
    </row>
    <row r="153" spans="1:21" x14ac:dyDescent="0.2">
      <c r="A153" s="60">
        <f>FY25_AllocationWrksht!B151</f>
        <v>3141</v>
      </c>
      <c r="C153" s="4" t="str">
        <f>FY25_AllocationWrksht!D151</f>
        <v>Iowa City</v>
      </c>
      <c r="D153" s="4">
        <f>FY24_Wrksht_Wrksheet!D150</f>
        <v>14394.2</v>
      </c>
      <c r="E153" s="3"/>
      <c r="F153" s="12">
        <f>FY25_AllocationWrksht!G151</f>
        <v>2768163.77</v>
      </c>
      <c r="G153" s="28"/>
      <c r="H153" s="29">
        <f>FY25_AllocationWrksht!$J$5</f>
        <v>403.97995813861803</v>
      </c>
      <c r="I153" s="29"/>
      <c r="J153" s="13">
        <f>FY25_AllocationWrksht!J151</f>
        <v>191.83128231070947</v>
      </c>
      <c r="L153" s="45">
        <f>FY25_AllocationWrksht!P151</f>
        <v>0</v>
      </c>
      <c r="M153" s="46"/>
      <c r="N153" s="47">
        <f>FY25_AllocationWrksht!Q151</f>
        <v>191.83128231070947</v>
      </c>
      <c r="O153" s="46"/>
      <c r="P153" s="45">
        <v>0</v>
      </c>
      <c r="Q153" s="52"/>
      <c r="R153" s="46"/>
      <c r="S153" s="45">
        <f t="shared" si="2"/>
        <v>0</v>
      </c>
      <c r="T153" s="46"/>
      <c r="U153" s="47">
        <f>FY24_Wrksht_Wrksheet!Y150</f>
        <v>182.86454613663835</v>
      </c>
    </row>
    <row r="154" spans="1:21" x14ac:dyDescent="0.2">
      <c r="A154" s="100">
        <f>FY25_AllocationWrksht!B152</f>
        <v>3150</v>
      </c>
      <c r="B154" s="21"/>
      <c r="C154" s="24" t="str">
        <f>FY25_AllocationWrksht!D152</f>
        <v>Iowa Falls</v>
      </c>
      <c r="D154" s="24">
        <f>FY24_Wrksht_Wrksheet!D151</f>
        <v>1015.1</v>
      </c>
      <c r="E154" s="25"/>
      <c r="F154" s="26">
        <f>FY25_AllocationWrksht!G152</f>
        <v>409404.2</v>
      </c>
      <c r="G154" s="64"/>
      <c r="H154" s="65">
        <f>FY25_AllocationWrksht!$J$5</f>
        <v>403.97995813861803</v>
      </c>
      <c r="I154" s="65"/>
      <c r="J154" s="66">
        <f>FY25_AllocationWrksht!J152</f>
        <v>408.46473111842766</v>
      </c>
      <c r="K154" s="21"/>
      <c r="L154" s="49">
        <f>FY25_AllocationWrksht!P152</f>
        <v>0</v>
      </c>
      <c r="M154" s="48"/>
      <c r="N154" s="50">
        <f>FY25_AllocationWrksht!Q152</f>
        <v>408.46473111842766</v>
      </c>
      <c r="O154" s="48"/>
      <c r="P154" s="49">
        <v>0</v>
      </c>
      <c r="Q154" s="52"/>
      <c r="R154" s="46"/>
      <c r="S154" s="49">
        <f t="shared" si="2"/>
        <v>0</v>
      </c>
      <c r="T154" s="48"/>
      <c r="U154" s="50">
        <f>FY24_Wrksht_Wrksheet!Y151</f>
        <v>400.77146093980889</v>
      </c>
    </row>
    <row r="155" spans="1:21" x14ac:dyDescent="0.2">
      <c r="A155" s="60">
        <f>FY25_AllocationWrksht!B153</f>
        <v>3154</v>
      </c>
      <c r="C155" s="4" t="str">
        <f>FY25_AllocationWrksht!D153</f>
        <v>Iowa Valley</v>
      </c>
      <c r="D155" s="4">
        <f>FY24_Wrksht_Wrksheet!D152</f>
        <v>496</v>
      </c>
      <c r="E155" s="3"/>
      <c r="F155" s="12">
        <f>FY25_AllocationWrksht!G153</f>
        <v>198926.49</v>
      </c>
      <c r="G155" s="28"/>
      <c r="H155" s="29">
        <f>FY25_AllocationWrksht!$J$5</f>
        <v>403.97995813861803</v>
      </c>
      <c r="I155" s="29"/>
      <c r="J155" s="13">
        <f>FY25_AllocationWrksht!J153</f>
        <v>397.85298</v>
      </c>
      <c r="L155" s="45">
        <f>FY25_AllocationWrksht!P153</f>
        <v>0</v>
      </c>
      <c r="M155" s="46"/>
      <c r="N155" s="47">
        <f>FY25_AllocationWrksht!Q153</f>
        <v>397.85298</v>
      </c>
      <c r="O155" s="46"/>
      <c r="P155" s="45">
        <v>0</v>
      </c>
      <c r="Q155" s="52"/>
      <c r="R155" s="46"/>
      <c r="S155" s="45">
        <f t="shared" si="2"/>
        <v>0</v>
      </c>
      <c r="T155" s="46"/>
      <c r="U155" s="47">
        <f>FY24_Wrksht_Wrksheet!Y152</f>
        <v>404.50042915138675</v>
      </c>
    </row>
    <row r="156" spans="1:21" x14ac:dyDescent="0.2">
      <c r="A156" s="60">
        <f>FY25_AllocationWrksht!B154</f>
        <v>3186</v>
      </c>
      <c r="C156" s="4" t="str">
        <f>FY25_AllocationWrksht!D154</f>
        <v>Janesville</v>
      </c>
      <c r="D156" s="4">
        <f>FY24_Wrksht_Wrksheet!D153</f>
        <v>437.9</v>
      </c>
      <c r="E156" s="3"/>
      <c r="F156" s="12">
        <f>FY25_AllocationWrksht!G154</f>
        <v>189038.3</v>
      </c>
      <c r="G156" s="28"/>
      <c r="H156" s="29">
        <f>FY25_AllocationWrksht!$J$5</f>
        <v>403.97995813861803</v>
      </c>
      <c r="I156" s="29"/>
      <c r="J156" s="13">
        <f>FY25_AllocationWrksht!J154</f>
        <v>428.75550011340442</v>
      </c>
      <c r="L156" s="45">
        <f>FY25_AllocationWrksht!P154</f>
        <v>3373.5954687438862</v>
      </c>
      <c r="M156" s="46"/>
      <c r="N156" s="47">
        <f>FY25_AllocationWrksht!Q154</f>
        <v>421.10388870777075</v>
      </c>
      <c r="O156" s="46"/>
      <c r="P156" s="45">
        <v>0</v>
      </c>
      <c r="Q156" s="52"/>
      <c r="R156" s="46"/>
      <c r="S156" s="45">
        <f t="shared" si="2"/>
        <v>3373.5954687438862</v>
      </c>
      <c r="T156" s="46"/>
      <c r="U156" s="47">
        <f>FY24_Wrksht_Wrksheet!Y153</f>
        <v>404.50635870243315</v>
      </c>
    </row>
    <row r="157" spans="1:21" x14ac:dyDescent="0.2">
      <c r="A157" s="60">
        <f>FY25_AllocationWrksht!B155</f>
        <v>3204</v>
      </c>
      <c r="C157" s="4" t="str">
        <f>FY25_AllocationWrksht!D155</f>
        <v>Jesup</v>
      </c>
      <c r="D157" s="4">
        <f>FY24_Wrksht_Wrksheet!D154</f>
        <v>913.19999999999993</v>
      </c>
      <c r="E157" s="3"/>
      <c r="F157" s="12">
        <f>FY25_AllocationWrksht!G155</f>
        <v>338327.47</v>
      </c>
      <c r="G157" s="28"/>
      <c r="H157" s="29">
        <f>FY25_AllocationWrksht!$J$5</f>
        <v>403.97995813861803</v>
      </c>
      <c r="I157" s="29"/>
      <c r="J157" s="13">
        <f>FY25_AllocationWrksht!J155</f>
        <v>378.48469627475106</v>
      </c>
      <c r="L157" s="45">
        <f>FY25_AllocationWrksht!P155</f>
        <v>0</v>
      </c>
      <c r="M157" s="46"/>
      <c r="N157" s="47">
        <f>FY25_AllocationWrksht!Q155</f>
        <v>378.48469627475106</v>
      </c>
      <c r="O157" s="46"/>
      <c r="P157" s="45">
        <v>0</v>
      </c>
      <c r="Q157" s="52"/>
      <c r="R157" s="46"/>
      <c r="S157" s="45">
        <f t="shared" si="2"/>
        <v>0</v>
      </c>
      <c r="T157" s="46"/>
      <c r="U157" s="47">
        <f>FY24_Wrksht_Wrksheet!Y154</f>
        <v>355.71638195356991</v>
      </c>
    </row>
    <row r="158" spans="1:21" x14ac:dyDescent="0.2">
      <c r="A158" s="60">
        <f>FY25_AllocationWrksht!B156</f>
        <v>3231</v>
      </c>
      <c r="C158" s="4" t="str">
        <f>FY25_AllocationWrksht!D156</f>
        <v>Johnston</v>
      </c>
      <c r="D158" s="4">
        <f>FY24_Wrksht_Wrksheet!D155</f>
        <v>6986.9</v>
      </c>
      <c r="E158" s="3"/>
      <c r="F158" s="12">
        <f>FY25_AllocationWrksht!G156</f>
        <v>3054375.11</v>
      </c>
      <c r="G158" s="28"/>
      <c r="H158" s="29">
        <f>FY25_AllocationWrksht!$J$5</f>
        <v>403.97995813861803</v>
      </c>
      <c r="I158" s="29"/>
      <c r="J158" s="13">
        <f>FY25_AllocationWrksht!J156</f>
        <v>437.28884291604624</v>
      </c>
      <c r="L158" s="45">
        <f>FY25_AllocationWrksht!P156</f>
        <v>113048.66815396262</v>
      </c>
      <c r="M158" s="46"/>
      <c r="N158" s="47">
        <f>FY25_AllocationWrksht!Q156</f>
        <v>421.10388870777075</v>
      </c>
      <c r="O158" s="46"/>
      <c r="P158" s="45">
        <v>0</v>
      </c>
      <c r="Q158" s="52"/>
      <c r="R158" s="46"/>
      <c r="S158" s="45">
        <f t="shared" si="2"/>
        <v>113048.66815396262</v>
      </c>
      <c r="T158" s="46"/>
      <c r="U158" s="47">
        <f>FY24_Wrksht_Wrksheet!Y155</f>
        <v>353.98490174469362</v>
      </c>
    </row>
    <row r="159" spans="1:21" x14ac:dyDescent="0.2">
      <c r="A159" s="100">
        <f>FY25_AllocationWrksht!B157</f>
        <v>3312</v>
      </c>
      <c r="B159" s="21"/>
      <c r="C159" s="24" t="str">
        <f>FY25_AllocationWrksht!D157</f>
        <v>Keokuk</v>
      </c>
      <c r="D159" s="24">
        <f>FY24_Wrksht_Wrksheet!D156</f>
        <v>1877.4</v>
      </c>
      <c r="E159" s="25"/>
      <c r="F159" s="26">
        <f>FY25_AllocationWrksht!G157</f>
        <v>361219.28</v>
      </c>
      <c r="G159" s="64"/>
      <c r="H159" s="65">
        <f>FY25_AllocationWrksht!$J$5</f>
        <v>403.97995813861803</v>
      </c>
      <c r="I159" s="65"/>
      <c r="J159" s="66">
        <f>FY25_AllocationWrksht!J157</f>
        <v>195.25366486486487</v>
      </c>
      <c r="K159" s="21"/>
      <c r="L159" s="49">
        <f>FY25_AllocationWrksht!P157</f>
        <v>0</v>
      </c>
      <c r="M159" s="48"/>
      <c r="N159" s="50">
        <f>FY25_AllocationWrksht!Q157</f>
        <v>195.25366486486487</v>
      </c>
      <c r="O159" s="48"/>
      <c r="P159" s="49">
        <v>0</v>
      </c>
      <c r="Q159" s="52"/>
      <c r="R159" s="46"/>
      <c r="S159" s="49">
        <f t="shared" si="2"/>
        <v>0</v>
      </c>
      <c r="T159" s="48"/>
      <c r="U159" s="50">
        <f>FY24_Wrksht_Wrksheet!Y156</f>
        <v>249.59243102162566</v>
      </c>
    </row>
    <row r="160" spans="1:21" x14ac:dyDescent="0.2">
      <c r="A160" s="60">
        <f>FY25_AllocationWrksht!B158</f>
        <v>3330</v>
      </c>
      <c r="C160" s="4" t="str">
        <f>FY25_AllocationWrksht!D158</f>
        <v>Keota</v>
      </c>
      <c r="D160" s="4">
        <f>FY24_Wrksht_Wrksheet!D157</f>
        <v>346.7</v>
      </c>
      <c r="E160" s="3"/>
      <c r="F160" s="12">
        <f>FY25_AllocationWrksht!G158</f>
        <v>180044.78</v>
      </c>
      <c r="G160" s="28"/>
      <c r="H160" s="29">
        <f>FY25_AllocationWrksht!$J$5</f>
        <v>403.97995813861803</v>
      </c>
      <c r="I160" s="29"/>
      <c r="J160" s="13">
        <f>FY25_AllocationWrksht!J158</f>
        <v>499.15381203215969</v>
      </c>
      <c r="L160" s="45">
        <f>FY25_AllocationWrksht!P158</f>
        <v>28152.607343107091</v>
      </c>
      <c r="M160" s="46"/>
      <c r="N160" s="47">
        <f>FY25_AllocationWrksht!Q158</f>
        <v>421.10388870777081</v>
      </c>
      <c r="O160" s="46"/>
      <c r="P160" s="45">
        <v>0</v>
      </c>
      <c r="Q160" s="52"/>
      <c r="R160" s="46"/>
      <c r="S160" s="45">
        <f t="shared" si="2"/>
        <v>28152.607343107091</v>
      </c>
      <c r="T160" s="46"/>
      <c r="U160" s="47">
        <f>FY24_Wrksht_Wrksheet!Y157</f>
        <v>404.49845245520987</v>
      </c>
    </row>
    <row r="161" spans="1:21" x14ac:dyDescent="0.2">
      <c r="A161" s="60">
        <f>FY25_AllocationWrksht!B159</f>
        <v>3348</v>
      </c>
      <c r="C161" s="4" t="str">
        <f>FY25_AllocationWrksht!D159</f>
        <v>Kingsley-Pierson</v>
      </c>
      <c r="D161" s="4">
        <f>FY24_Wrksht_Wrksheet!D158</f>
        <v>463.5</v>
      </c>
      <c r="E161" s="3"/>
      <c r="F161" s="12">
        <f>FY25_AllocationWrksht!G159</f>
        <v>171714.73</v>
      </c>
      <c r="G161" s="28"/>
      <c r="H161" s="29">
        <f>FY25_AllocationWrksht!$J$5</f>
        <v>403.97995813861803</v>
      </c>
      <c r="I161" s="29"/>
      <c r="J161" s="13">
        <f>FY25_AllocationWrksht!J159</f>
        <v>364.49741031628105</v>
      </c>
      <c r="L161" s="45">
        <f>FY25_AllocationWrksht!P159</f>
        <v>0</v>
      </c>
      <c r="M161" s="46"/>
      <c r="N161" s="47">
        <f>FY25_AllocationWrksht!Q159</f>
        <v>364.49741031628105</v>
      </c>
      <c r="O161" s="46"/>
      <c r="P161" s="45">
        <v>0</v>
      </c>
      <c r="Q161" s="52"/>
      <c r="R161" s="46"/>
      <c r="S161" s="45">
        <f t="shared" si="2"/>
        <v>0</v>
      </c>
      <c r="T161" s="46"/>
      <c r="U161" s="47">
        <f>FY24_Wrksht_Wrksheet!Y158</f>
        <v>265.55076591154261</v>
      </c>
    </row>
    <row r="162" spans="1:21" x14ac:dyDescent="0.2">
      <c r="A162" s="60">
        <f>FY25_AllocationWrksht!B160</f>
        <v>3375</v>
      </c>
      <c r="C162" s="4" t="str">
        <f>FY25_AllocationWrksht!D160</f>
        <v>Knoxville</v>
      </c>
      <c r="D162" s="4">
        <f>FY24_Wrksht_Wrksheet!D159</f>
        <v>1754.1</v>
      </c>
      <c r="E162" s="3"/>
      <c r="F162" s="12">
        <f>FY25_AllocationWrksht!G160</f>
        <v>470199.8</v>
      </c>
      <c r="G162" s="28"/>
      <c r="H162" s="29">
        <f>FY25_AllocationWrksht!$J$5</f>
        <v>403.97995813861803</v>
      </c>
      <c r="I162" s="29"/>
      <c r="J162" s="13">
        <f>FY25_AllocationWrksht!J160</f>
        <v>266.97694753577105</v>
      </c>
      <c r="L162" s="45">
        <f>FY25_AllocationWrksht!P160</f>
        <v>0</v>
      </c>
      <c r="M162" s="46"/>
      <c r="N162" s="47">
        <f>FY25_AllocationWrksht!Q160</f>
        <v>266.97694753577105</v>
      </c>
      <c r="O162" s="46"/>
      <c r="P162" s="45">
        <v>0</v>
      </c>
      <c r="Q162" s="52"/>
      <c r="R162" s="46"/>
      <c r="S162" s="45">
        <f t="shared" si="2"/>
        <v>0</v>
      </c>
      <c r="T162" s="46"/>
      <c r="U162" s="47">
        <f>FY24_Wrksht_Wrksheet!Y159</f>
        <v>260.63428538851832</v>
      </c>
    </row>
    <row r="163" spans="1:21" x14ac:dyDescent="0.2">
      <c r="A163" s="60">
        <f>FY25_AllocationWrksht!B161</f>
        <v>3420</v>
      </c>
      <c r="C163" s="4" t="str">
        <f>FY25_AllocationWrksht!D161</f>
        <v>Lake Mills</v>
      </c>
      <c r="D163" s="4">
        <f>FY24_Wrksht_Wrksheet!D160</f>
        <v>574.29999999999995</v>
      </c>
      <c r="E163" s="3"/>
      <c r="F163" s="12">
        <f>FY25_AllocationWrksht!G161</f>
        <v>411381.38</v>
      </c>
      <c r="G163" s="28"/>
      <c r="H163" s="29">
        <f>FY25_AllocationWrksht!$J$5</f>
        <v>403.97995813861803</v>
      </c>
      <c r="I163" s="29"/>
      <c r="J163" s="13">
        <f>FY25_AllocationWrksht!J161</f>
        <v>727.97979118740045</v>
      </c>
      <c r="L163" s="45">
        <f>FY25_AllocationWrksht!P161</f>
        <v>173415.57249123874</v>
      </c>
      <c r="M163" s="46"/>
      <c r="N163" s="47">
        <f>FY25_AllocationWrksht!Q161</f>
        <v>421.10388870777075</v>
      </c>
      <c r="O163" s="46"/>
      <c r="P163" s="45">
        <v>0</v>
      </c>
      <c r="Q163" s="52"/>
      <c r="R163" s="46"/>
      <c r="S163" s="45">
        <f t="shared" si="2"/>
        <v>173415.57249123874</v>
      </c>
      <c r="T163" s="46"/>
      <c r="U163" s="47">
        <f>FY24_Wrksht_Wrksheet!Y160</f>
        <v>404.50484113189043</v>
      </c>
    </row>
    <row r="164" spans="1:21" x14ac:dyDescent="0.2">
      <c r="A164" s="100">
        <f>FY25_AllocationWrksht!B162</f>
        <v>3465</v>
      </c>
      <c r="B164" s="21"/>
      <c r="C164" s="24" t="str">
        <f>FY25_AllocationWrksht!D162</f>
        <v>Lamoni</v>
      </c>
      <c r="D164" s="24">
        <f>FY24_Wrksht_Wrksheet!D161</f>
        <v>313.39999999999998</v>
      </c>
      <c r="E164" s="25"/>
      <c r="F164" s="26">
        <f>FY25_AllocationWrksht!G162</f>
        <v>137451.45000000001</v>
      </c>
      <c r="G164" s="64"/>
      <c r="H164" s="65">
        <f>FY25_AllocationWrksht!$J$5</f>
        <v>403.97995813861803</v>
      </c>
      <c r="I164" s="65"/>
      <c r="J164" s="66">
        <f>FY25_AllocationWrksht!J162</f>
        <v>408.1100059382423</v>
      </c>
      <c r="K164" s="21"/>
      <c r="L164" s="49">
        <f>FY25_AllocationWrksht!P162</f>
        <v>0</v>
      </c>
      <c r="M164" s="48"/>
      <c r="N164" s="50">
        <f>FY25_AllocationWrksht!Q162</f>
        <v>408.1100059382423</v>
      </c>
      <c r="O164" s="48"/>
      <c r="P164" s="49">
        <v>0</v>
      </c>
      <c r="Q164" s="52"/>
      <c r="R164" s="46"/>
      <c r="S164" s="49">
        <f t="shared" si="2"/>
        <v>0</v>
      </c>
      <c r="T164" s="48"/>
      <c r="U164" s="50">
        <f>FY24_Wrksht_Wrksheet!Y161</f>
        <v>404.49916472840886</v>
      </c>
    </row>
    <row r="165" spans="1:21" x14ac:dyDescent="0.2">
      <c r="A165" s="60">
        <f>FY25_AllocationWrksht!B163</f>
        <v>3537</v>
      </c>
      <c r="C165" s="4" t="str">
        <f>FY25_AllocationWrksht!D163</f>
        <v>Laurens-Marathon</v>
      </c>
      <c r="D165" s="4">
        <f>FY24_Wrksht_Wrksheet!D162</f>
        <v>277.8</v>
      </c>
      <c r="E165" s="3"/>
      <c r="F165" s="12">
        <f>FY25_AllocationWrksht!G163</f>
        <v>124451.71</v>
      </c>
      <c r="G165" s="28"/>
      <c r="H165" s="29">
        <f>FY25_AllocationWrksht!$J$5</f>
        <v>403.97995813861803</v>
      </c>
      <c r="I165" s="29"/>
      <c r="J165" s="13">
        <f>FY25_AllocationWrksht!J163</f>
        <v>415.80925492816573</v>
      </c>
      <c r="L165" s="45">
        <f>FY25_AllocationWrksht!P163</f>
        <v>0</v>
      </c>
      <c r="M165" s="46"/>
      <c r="N165" s="47">
        <f>FY25_AllocationWrksht!Q163</f>
        <v>415.80925492816573</v>
      </c>
      <c r="O165" s="46"/>
      <c r="P165" s="45">
        <v>0</v>
      </c>
      <c r="Q165" s="52"/>
      <c r="R165" s="46"/>
      <c r="S165" s="45">
        <f t="shared" si="2"/>
        <v>0</v>
      </c>
      <c r="T165" s="46"/>
      <c r="U165" s="47">
        <f>FY24_Wrksht_Wrksheet!Y162</f>
        <v>404.50389821418429</v>
      </c>
    </row>
    <row r="166" spans="1:21" x14ac:dyDescent="0.2">
      <c r="A166" s="60">
        <f>FY25_AllocationWrksht!B164</f>
        <v>3555</v>
      </c>
      <c r="C166" s="4" t="str">
        <f>FY25_AllocationWrksht!D164</f>
        <v>Lawton-Bronson</v>
      </c>
      <c r="D166" s="4">
        <f>FY24_Wrksht_Wrksheet!D163</f>
        <v>616.1</v>
      </c>
      <c r="E166" s="3"/>
      <c r="F166" s="12">
        <f>FY25_AllocationWrksht!G164</f>
        <v>457244.59</v>
      </c>
      <c r="G166" s="28"/>
      <c r="H166" s="29">
        <f>FY25_AllocationWrksht!$J$5</f>
        <v>403.97995813861803</v>
      </c>
      <c r="I166" s="29"/>
      <c r="J166" s="13">
        <f>FY25_AllocationWrksht!J164</f>
        <v>747.74258381030256</v>
      </c>
      <c r="L166" s="45">
        <f>FY25_AllocationWrksht!P164</f>
        <v>199739.56205519821</v>
      </c>
      <c r="M166" s="46"/>
      <c r="N166" s="47">
        <f>FY25_AllocationWrksht!Q164</f>
        <v>421.10388870777075</v>
      </c>
      <c r="O166" s="46"/>
      <c r="P166" s="45">
        <v>0</v>
      </c>
      <c r="Q166" s="52"/>
      <c r="R166" s="46"/>
      <c r="S166" s="45">
        <f t="shared" si="2"/>
        <v>199739.56205519821</v>
      </c>
      <c r="T166" s="46"/>
      <c r="U166" s="47">
        <f>FY24_Wrksht_Wrksheet!Y163</f>
        <v>404.49999610414886</v>
      </c>
    </row>
    <row r="167" spans="1:21" x14ac:dyDescent="0.2">
      <c r="A167" s="60">
        <f>FY25_AllocationWrksht!B165</f>
        <v>3600</v>
      </c>
      <c r="C167" s="4" t="str">
        <f>FY25_AllocationWrksht!D165</f>
        <v>Le Mars</v>
      </c>
      <c r="D167" s="4">
        <f>FY24_Wrksht_Wrksheet!D164</f>
        <v>2233.3000000000002</v>
      </c>
      <c r="E167" s="3"/>
      <c r="F167" s="12">
        <f>FY25_AllocationWrksht!G165</f>
        <v>782826.08</v>
      </c>
      <c r="G167" s="28"/>
      <c r="H167" s="29">
        <f>FY25_AllocationWrksht!$J$5</f>
        <v>403.97995813861803</v>
      </c>
      <c r="I167" s="29"/>
      <c r="J167" s="13">
        <f>FY25_AllocationWrksht!J165</f>
        <v>350.64997984322508</v>
      </c>
      <c r="L167" s="45">
        <f>FY25_AllocationWrksht!P165</f>
        <v>0</v>
      </c>
      <c r="M167" s="46"/>
      <c r="N167" s="47">
        <f>FY25_AllocationWrksht!Q165</f>
        <v>350.64997984322508</v>
      </c>
      <c r="O167" s="46"/>
      <c r="P167" s="45">
        <v>0</v>
      </c>
      <c r="Q167" s="52"/>
      <c r="R167" s="46"/>
      <c r="S167" s="45">
        <f t="shared" si="2"/>
        <v>0</v>
      </c>
      <c r="T167" s="46"/>
      <c r="U167" s="47">
        <f>FY24_Wrksht_Wrksheet!Y164</f>
        <v>357.78125195898446</v>
      </c>
    </row>
    <row r="168" spans="1:21" x14ac:dyDescent="0.2">
      <c r="A168" s="60">
        <f>FY25_AllocationWrksht!B166</f>
        <v>3609</v>
      </c>
      <c r="C168" s="4" t="str">
        <f>FY25_AllocationWrksht!D166</f>
        <v>Lenox</v>
      </c>
      <c r="D168" s="4">
        <f>FY24_Wrksht_Wrksheet!D165</f>
        <v>450.3</v>
      </c>
      <c r="E168" s="3"/>
      <c r="F168" s="12">
        <f>FY25_AllocationWrksht!G166</f>
        <v>153124.79</v>
      </c>
      <c r="G168" s="28"/>
      <c r="H168" s="29">
        <f>FY25_AllocationWrksht!$J$5</f>
        <v>403.97995813861803</v>
      </c>
      <c r="I168" s="29"/>
      <c r="J168" s="13">
        <f>FY25_AllocationWrksht!J166</f>
        <v>339.97511101243344</v>
      </c>
      <c r="L168" s="45">
        <f>FY25_AllocationWrksht!P166</f>
        <v>0</v>
      </c>
      <c r="M168" s="46"/>
      <c r="N168" s="47">
        <f>FY25_AllocationWrksht!Q166</f>
        <v>339.97511101243344</v>
      </c>
      <c r="O168" s="46"/>
      <c r="P168" s="45">
        <v>0</v>
      </c>
      <c r="Q168" s="52"/>
      <c r="R168" s="46"/>
      <c r="S168" s="45">
        <f t="shared" si="2"/>
        <v>0</v>
      </c>
      <c r="T168" s="46"/>
      <c r="U168" s="47">
        <f>FY24_Wrksht_Wrksheet!Y165</f>
        <v>278.20930490783923</v>
      </c>
    </row>
    <row r="169" spans="1:21" x14ac:dyDescent="0.2">
      <c r="A169" s="100">
        <f>FY25_AllocationWrksht!B167</f>
        <v>3645</v>
      </c>
      <c r="B169" s="21"/>
      <c r="C169" s="24" t="str">
        <f>FY25_AllocationWrksht!D167</f>
        <v>Lewis Central</v>
      </c>
      <c r="D169" s="24">
        <f>FY24_Wrksht_Wrksheet!D166</f>
        <v>2626.7999999999997</v>
      </c>
      <c r="E169" s="25"/>
      <c r="F169" s="26">
        <f>FY25_AllocationWrksht!G167</f>
        <v>1250316.07</v>
      </c>
      <c r="G169" s="64"/>
      <c r="H169" s="65">
        <f>FY25_AllocationWrksht!$J$5</f>
        <v>403.97995813861803</v>
      </c>
      <c r="I169" s="65"/>
      <c r="J169" s="66">
        <f>FY25_AllocationWrksht!J167</f>
        <v>470.8579008812232</v>
      </c>
      <c r="K169" s="21"/>
      <c r="L169" s="49">
        <f>FY25_AllocationWrksht!P167</f>
        <v>132116.80392538564</v>
      </c>
      <c r="M169" s="48"/>
      <c r="N169" s="50">
        <f>FY25_AllocationWrksht!Q167</f>
        <v>421.10388870777069</v>
      </c>
      <c r="O169" s="48"/>
      <c r="P169" s="49">
        <v>0</v>
      </c>
      <c r="Q169" s="52"/>
      <c r="R169" s="46"/>
      <c r="S169" s="49">
        <f t="shared" si="2"/>
        <v>132116.80392538564</v>
      </c>
      <c r="T169" s="48"/>
      <c r="U169" s="50">
        <f>FY24_Wrksht_Wrksheet!Y166</f>
        <v>404.4995077709018</v>
      </c>
    </row>
    <row r="170" spans="1:21" x14ac:dyDescent="0.2">
      <c r="A170" s="60">
        <f>FY25_AllocationWrksht!B168</f>
        <v>3715</v>
      </c>
      <c r="C170" s="4" t="str">
        <f>FY25_AllocationWrksht!D168</f>
        <v>Linn-Mar</v>
      </c>
      <c r="D170" s="4">
        <f>FY24_Wrksht_Wrksheet!D167</f>
        <v>7579.3</v>
      </c>
      <c r="E170" s="3"/>
      <c r="F170" s="12">
        <f>FY25_AllocationWrksht!G168</f>
        <v>2649716.48</v>
      </c>
      <c r="G170" s="28"/>
      <c r="H170" s="29">
        <f>FY25_AllocationWrksht!$J$5</f>
        <v>403.97995813861803</v>
      </c>
      <c r="I170" s="29"/>
      <c r="J170" s="13">
        <f>FY25_AllocationWrksht!J168</f>
        <v>344.76826231214625</v>
      </c>
      <c r="L170" s="45">
        <f>FY25_AllocationWrksht!P168</f>
        <v>0</v>
      </c>
      <c r="M170" s="46"/>
      <c r="N170" s="47">
        <f>FY25_AllocationWrksht!Q168</f>
        <v>344.76826231214625</v>
      </c>
      <c r="O170" s="46"/>
      <c r="P170" s="45">
        <v>0</v>
      </c>
      <c r="Q170" s="52"/>
      <c r="R170" s="46"/>
      <c r="S170" s="45">
        <f t="shared" si="2"/>
        <v>0</v>
      </c>
      <c r="T170" s="46"/>
      <c r="U170" s="47">
        <f>FY24_Wrksht_Wrksheet!Y167</f>
        <v>305.95651049569221</v>
      </c>
    </row>
    <row r="171" spans="1:21" x14ac:dyDescent="0.2">
      <c r="A171" s="60">
        <f>FY25_AllocationWrksht!B169</f>
        <v>3744</v>
      </c>
      <c r="C171" s="4" t="str">
        <f>FY25_AllocationWrksht!D169</f>
        <v>Lisbon</v>
      </c>
      <c r="D171" s="4">
        <f>FY24_Wrksht_Wrksheet!D168</f>
        <v>658.7</v>
      </c>
      <c r="E171" s="3"/>
      <c r="F171" s="12">
        <f>FY25_AllocationWrksht!G169</f>
        <v>214948.27</v>
      </c>
      <c r="G171" s="28"/>
      <c r="H171" s="29">
        <f>FY25_AllocationWrksht!$J$5</f>
        <v>403.97995813861803</v>
      </c>
      <c r="I171" s="29"/>
      <c r="J171" s="13">
        <f>FY25_AllocationWrksht!J169</f>
        <v>320.2924601400685</v>
      </c>
      <c r="L171" s="45">
        <f>FY25_AllocationWrksht!P169</f>
        <v>0</v>
      </c>
      <c r="M171" s="46"/>
      <c r="N171" s="47">
        <f>FY25_AllocationWrksht!Q169</f>
        <v>320.2924601400685</v>
      </c>
      <c r="O171" s="46"/>
      <c r="P171" s="45">
        <v>0</v>
      </c>
      <c r="Q171" s="52"/>
      <c r="R171" s="46"/>
      <c r="S171" s="45">
        <f t="shared" si="2"/>
        <v>0</v>
      </c>
      <c r="T171" s="46"/>
      <c r="U171" s="47">
        <f>FY24_Wrksht_Wrksheet!Y168</f>
        <v>365.72054045847881</v>
      </c>
    </row>
    <row r="172" spans="1:21" x14ac:dyDescent="0.2">
      <c r="A172" s="60">
        <f>FY25_AllocationWrksht!B170</f>
        <v>3798</v>
      </c>
      <c r="C172" s="4" t="str">
        <f>FY25_AllocationWrksht!D170</f>
        <v>Logan-Magnolia</v>
      </c>
      <c r="D172" s="4">
        <f>FY24_Wrksht_Wrksheet!D169</f>
        <v>574.70000000000005</v>
      </c>
      <c r="E172" s="3"/>
      <c r="F172" s="12">
        <f>FY25_AllocationWrksht!G170</f>
        <v>151832.26999999999</v>
      </c>
      <c r="G172" s="28"/>
      <c r="H172" s="29">
        <f>FY25_AllocationWrksht!$J$5</f>
        <v>403.97995813861803</v>
      </c>
      <c r="I172" s="29"/>
      <c r="J172" s="13">
        <f>FY25_AllocationWrksht!J170</f>
        <v>251.83657322939126</v>
      </c>
      <c r="L172" s="45">
        <f>FY25_AllocationWrksht!P170</f>
        <v>0</v>
      </c>
      <c r="M172" s="46"/>
      <c r="N172" s="47">
        <f>FY25_AllocationWrksht!Q170</f>
        <v>251.83657322939126</v>
      </c>
      <c r="O172" s="46"/>
      <c r="P172" s="45">
        <v>0</v>
      </c>
      <c r="Q172" s="52"/>
      <c r="R172" s="46"/>
      <c r="S172" s="45">
        <f t="shared" si="2"/>
        <v>0</v>
      </c>
      <c r="T172" s="46"/>
      <c r="U172" s="47">
        <f>FY24_Wrksht_Wrksheet!Y169</f>
        <v>279.0651992343831</v>
      </c>
    </row>
    <row r="173" spans="1:21" x14ac:dyDescent="0.2">
      <c r="A173" s="60">
        <f>FY25_AllocationWrksht!B171</f>
        <v>3816</v>
      </c>
      <c r="C173" s="4" t="str">
        <f>FY25_AllocationWrksht!D171</f>
        <v>Lone Tree</v>
      </c>
      <c r="D173" s="4">
        <f>FY24_Wrksht_Wrksheet!D170</f>
        <v>335.4</v>
      </c>
      <c r="E173" s="3"/>
      <c r="F173" s="12">
        <f>FY25_AllocationWrksht!G171</f>
        <v>114413.66</v>
      </c>
      <c r="G173" s="28"/>
      <c r="H173" s="29">
        <f>FY25_AllocationWrksht!$J$5</f>
        <v>403.97995813861803</v>
      </c>
      <c r="I173" s="29"/>
      <c r="J173" s="13">
        <f>FY25_AllocationWrksht!J171</f>
        <v>361.15422979797978</v>
      </c>
      <c r="L173" s="45">
        <f>FY25_AllocationWrksht!P171</f>
        <v>0</v>
      </c>
      <c r="M173" s="46"/>
      <c r="N173" s="47">
        <f>FY25_AllocationWrksht!Q171</f>
        <v>361.15422979797978</v>
      </c>
      <c r="O173" s="46"/>
      <c r="P173" s="45">
        <v>0</v>
      </c>
      <c r="Q173" s="52"/>
      <c r="R173" s="46"/>
      <c r="S173" s="45">
        <f t="shared" si="2"/>
        <v>0</v>
      </c>
      <c r="T173" s="46"/>
      <c r="U173" s="47">
        <f>FY24_Wrksht_Wrksheet!Y170</f>
        <v>290.42307692307691</v>
      </c>
    </row>
    <row r="174" spans="1:21" x14ac:dyDescent="0.2">
      <c r="A174" s="100">
        <f>FY25_AllocationWrksht!B172</f>
        <v>3841</v>
      </c>
      <c r="B174" s="21"/>
      <c r="C174" s="24" t="str">
        <f>FY25_AllocationWrksht!D172</f>
        <v>Louisa-Muscatine</v>
      </c>
      <c r="D174" s="24">
        <f>FY24_Wrksht_Wrksheet!D171</f>
        <v>692.5</v>
      </c>
      <c r="E174" s="25"/>
      <c r="F174" s="26">
        <f>FY25_AllocationWrksht!G172</f>
        <v>538200.72</v>
      </c>
      <c r="G174" s="64"/>
      <c r="H174" s="65">
        <f>FY25_AllocationWrksht!$J$5</f>
        <v>403.97995813861803</v>
      </c>
      <c r="I174" s="65"/>
      <c r="J174" s="66">
        <f>FY25_AllocationWrksht!J172</f>
        <v>783.17916181606506</v>
      </c>
      <c r="K174" s="21"/>
      <c r="L174" s="49">
        <f>FY25_AllocationWrksht!P172</f>
        <v>248818.12768001985</v>
      </c>
      <c r="M174" s="48"/>
      <c r="N174" s="50">
        <f>FY25_AllocationWrksht!Q172</f>
        <v>421.10388870777086</v>
      </c>
      <c r="O174" s="48"/>
      <c r="P174" s="49">
        <v>0</v>
      </c>
      <c r="Q174" s="52"/>
      <c r="R174" s="46"/>
      <c r="S174" s="49">
        <f t="shared" si="2"/>
        <v>248818.12768001985</v>
      </c>
      <c r="T174" s="48"/>
      <c r="U174" s="50">
        <f>FY24_Wrksht_Wrksheet!Y171</f>
        <v>404.50195114684504</v>
      </c>
    </row>
    <row r="175" spans="1:21" x14ac:dyDescent="0.2">
      <c r="A175" s="60">
        <f>FY25_AllocationWrksht!B173</f>
        <v>3906</v>
      </c>
      <c r="C175" s="4" t="str">
        <f>FY25_AllocationWrksht!D173</f>
        <v>Lynnville-Sully</v>
      </c>
      <c r="D175" s="4">
        <f>FY24_Wrksht_Wrksheet!D172</f>
        <v>450.8</v>
      </c>
      <c r="E175" s="3"/>
      <c r="F175" s="12">
        <f>FY25_AllocationWrksht!G173</f>
        <v>226980.17</v>
      </c>
      <c r="G175" s="28"/>
      <c r="H175" s="29">
        <f>FY25_AllocationWrksht!$J$5</f>
        <v>403.97995813861803</v>
      </c>
      <c r="I175" s="29"/>
      <c r="J175" s="13">
        <f>FY25_AllocationWrksht!J173</f>
        <v>504.40037777777781</v>
      </c>
      <c r="L175" s="45">
        <f>FY25_AllocationWrksht!P173</f>
        <v>37483.420081503173</v>
      </c>
      <c r="M175" s="46"/>
      <c r="N175" s="47">
        <f>FY25_AllocationWrksht!Q173</f>
        <v>421.10388870777075</v>
      </c>
      <c r="O175" s="46"/>
      <c r="P175" s="45">
        <v>0</v>
      </c>
      <c r="Q175" s="52"/>
      <c r="R175" s="46"/>
      <c r="S175" s="45">
        <f t="shared" si="2"/>
        <v>37483.420081503173</v>
      </c>
      <c r="T175" s="46"/>
      <c r="U175" s="47">
        <f>FY24_Wrksht_Wrksheet!Y172</f>
        <v>404.50233381191862</v>
      </c>
    </row>
    <row r="176" spans="1:21" x14ac:dyDescent="0.2">
      <c r="A176" s="60">
        <f>FY25_AllocationWrksht!B174</f>
        <v>4419</v>
      </c>
      <c r="C176" s="4" t="str">
        <f>FY25_AllocationWrksht!D174</f>
        <v>MFL Mar Mac</v>
      </c>
      <c r="D176" s="4">
        <f>FY24_Wrksht_Wrksheet!D173</f>
        <v>652.9</v>
      </c>
      <c r="E176" s="3"/>
      <c r="F176" s="12">
        <f>FY25_AllocationWrksht!G174</f>
        <v>451062.65</v>
      </c>
      <c r="G176" s="28"/>
      <c r="H176" s="29">
        <f>FY25_AllocationWrksht!$J$5</f>
        <v>403.97995813861803</v>
      </c>
      <c r="I176" s="29"/>
      <c r="J176" s="13">
        <f>FY25_AllocationWrksht!J174</f>
        <v>559.2841289522629</v>
      </c>
      <c r="L176" s="45">
        <f>FY25_AllocationWrksht!P174</f>
        <v>111442.36375718292</v>
      </c>
      <c r="M176" s="46"/>
      <c r="N176" s="47">
        <f>FY25_AllocationWrksht!Q174</f>
        <v>421.10388870777075</v>
      </c>
      <c r="O176" s="46"/>
      <c r="P176" s="45">
        <v>0</v>
      </c>
      <c r="Q176" s="52"/>
      <c r="R176" s="46"/>
      <c r="S176" s="45">
        <f t="shared" si="2"/>
        <v>111442.36375718292</v>
      </c>
      <c r="T176" s="46"/>
      <c r="U176" s="47">
        <f>FY24_Wrksht_Wrksheet!Y173</f>
        <v>230.6278756317966</v>
      </c>
    </row>
    <row r="177" spans="1:21" x14ac:dyDescent="0.2">
      <c r="A177" s="60">
        <f>FY25_AllocationWrksht!B175</f>
        <v>3942</v>
      </c>
      <c r="C177" s="4" t="str">
        <f>FY25_AllocationWrksht!D175</f>
        <v>Madrid</v>
      </c>
      <c r="D177" s="4">
        <f>FY24_Wrksht_Wrksheet!D174</f>
        <v>650.4</v>
      </c>
      <c r="E177" s="3"/>
      <c r="F177" s="12">
        <f>FY25_AllocationWrksht!G175</f>
        <v>178071.15</v>
      </c>
      <c r="G177" s="28"/>
      <c r="H177" s="29">
        <f>FY25_AllocationWrksht!$J$5</f>
        <v>403.97995813861803</v>
      </c>
      <c r="I177" s="29"/>
      <c r="J177" s="13">
        <f>FY25_AllocationWrksht!J175</f>
        <v>265.77783582089552</v>
      </c>
      <c r="L177" s="45">
        <f>FY25_AllocationWrksht!P175</f>
        <v>0</v>
      </c>
      <c r="M177" s="46"/>
      <c r="N177" s="47">
        <f>FY25_AllocationWrksht!Q175</f>
        <v>265.77783582089552</v>
      </c>
      <c r="O177" s="46"/>
      <c r="P177" s="45">
        <v>0</v>
      </c>
      <c r="Q177" s="52"/>
      <c r="R177" s="46"/>
      <c r="S177" s="45">
        <f t="shared" si="2"/>
        <v>0</v>
      </c>
      <c r="T177" s="46"/>
      <c r="U177" s="47">
        <f>FY24_Wrksht_Wrksheet!Y174</f>
        <v>404.50068713158771</v>
      </c>
    </row>
    <row r="178" spans="1:21" x14ac:dyDescent="0.2">
      <c r="A178" s="60">
        <f>FY25_AllocationWrksht!B176</f>
        <v>4023</v>
      </c>
      <c r="C178" s="4" t="str">
        <f>FY25_AllocationWrksht!D176</f>
        <v>Manson-Northwest Webster</v>
      </c>
      <c r="D178" s="4">
        <f>FY24_Wrksht_Wrksheet!D175</f>
        <v>611.6</v>
      </c>
      <c r="E178" s="3"/>
      <c r="F178" s="12">
        <f>FY25_AllocationWrksht!G176</f>
        <v>652623.75</v>
      </c>
      <c r="G178" s="28"/>
      <c r="H178" s="29">
        <f>FY25_AllocationWrksht!$J$5</f>
        <v>403.97995813861803</v>
      </c>
      <c r="I178" s="29"/>
      <c r="J178" s="13">
        <f>FY25_AllocationWrksht!J176</f>
        <v>995.46026540573519</v>
      </c>
      <c r="L178" s="45">
        <f>FY25_AllocationWrksht!P176</f>
        <v>376548.04056318547</v>
      </c>
      <c r="M178" s="46"/>
      <c r="N178" s="47">
        <f>FY25_AllocationWrksht!Q176</f>
        <v>421.10388870777081</v>
      </c>
      <c r="O178" s="46"/>
      <c r="P178" s="45">
        <v>0</v>
      </c>
      <c r="Q178" s="52"/>
      <c r="R178" s="46"/>
      <c r="S178" s="45">
        <f t="shared" si="2"/>
        <v>376548.04056318547</v>
      </c>
      <c r="T178" s="46"/>
      <c r="U178" s="47">
        <f>FY24_Wrksht_Wrksheet!Y175</f>
        <v>404.50495386446079</v>
      </c>
    </row>
    <row r="179" spans="1:21" x14ac:dyDescent="0.2">
      <c r="A179" s="100">
        <f>FY25_AllocationWrksht!B177</f>
        <v>4033</v>
      </c>
      <c r="B179" s="21"/>
      <c r="C179" s="24" t="str">
        <f>FY25_AllocationWrksht!D177</f>
        <v>Maple Valley-Anthon Oto</v>
      </c>
      <c r="D179" s="24">
        <f>FY24_Wrksht_Wrksheet!D176</f>
        <v>1245.2</v>
      </c>
      <c r="E179" s="25"/>
      <c r="F179" s="26">
        <f>FY25_AllocationWrksht!G177</f>
        <v>334121.03999999998</v>
      </c>
      <c r="G179" s="64"/>
      <c r="H179" s="65">
        <f>FY25_AllocationWrksht!$J$5</f>
        <v>403.97995813861803</v>
      </c>
      <c r="I179" s="65"/>
      <c r="J179" s="66">
        <f>FY25_AllocationWrksht!J177</f>
        <v>562.77756442647797</v>
      </c>
      <c r="K179" s="21"/>
      <c r="L179" s="49">
        <f>FY25_AllocationWrksht!P177</f>
        <v>84111.661274196478</v>
      </c>
      <c r="M179" s="48"/>
      <c r="N179" s="50">
        <f>FY25_AllocationWrksht!Q177</f>
        <v>421.10388870777075</v>
      </c>
      <c r="O179" s="48"/>
      <c r="P179" s="49">
        <v>0</v>
      </c>
      <c r="Q179" s="52"/>
      <c r="R179" s="46"/>
      <c r="S179" s="49">
        <f t="shared" si="2"/>
        <v>84111.661274196478</v>
      </c>
      <c r="T179" s="48"/>
      <c r="U179" s="50">
        <f>FY24_Wrksht_Wrksheet!Y176</f>
        <v>277.08172984259556</v>
      </c>
    </row>
    <row r="180" spans="1:21" x14ac:dyDescent="0.2">
      <c r="A180" s="60">
        <f>FY25_AllocationWrksht!B178</f>
        <v>4041</v>
      </c>
      <c r="C180" s="4" t="str">
        <f>FY25_AllocationWrksht!D178</f>
        <v>Maquoketa</v>
      </c>
      <c r="D180" s="4">
        <f>FY24_Wrksht_Wrksheet!D177</f>
        <v>677.6</v>
      </c>
      <c r="E180" s="3"/>
      <c r="F180" s="12">
        <f>FY25_AllocationWrksht!G178</f>
        <v>416631.16</v>
      </c>
      <c r="G180" s="28"/>
      <c r="H180" s="29">
        <f>FY25_AllocationWrksht!$J$5</f>
        <v>403.97995813861803</v>
      </c>
      <c r="I180" s="29"/>
      <c r="J180" s="13">
        <f>FY25_AllocationWrksht!J178</f>
        <v>347.22156846403863</v>
      </c>
      <c r="L180" s="45">
        <f>FY25_AllocationWrksht!P178</f>
        <v>0</v>
      </c>
      <c r="M180" s="46"/>
      <c r="N180" s="47">
        <f>FY25_AllocationWrksht!Q178</f>
        <v>347.22156846403863</v>
      </c>
      <c r="O180" s="46"/>
      <c r="P180" s="45">
        <v>0</v>
      </c>
      <c r="Q180" s="52"/>
      <c r="R180" s="46"/>
      <c r="S180" s="45">
        <f t="shared" si="2"/>
        <v>0</v>
      </c>
      <c r="T180" s="46"/>
      <c r="U180" s="47">
        <f>FY24_Wrksht_Wrksheet!Y177</f>
        <v>404.50151183886055</v>
      </c>
    </row>
    <row r="181" spans="1:21" x14ac:dyDescent="0.2">
      <c r="A181" s="60">
        <f>FY25_AllocationWrksht!B179</f>
        <v>4043</v>
      </c>
      <c r="C181" s="4" t="str">
        <f>FY25_AllocationWrksht!D179</f>
        <v>Maquoketa Valley</v>
      </c>
      <c r="D181" s="4">
        <f>FY24_Wrksht_Wrksheet!D178</f>
        <v>452.2</v>
      </c>
      <c r="E181" s="3"/>
      <c r="F181" s="12">
        <f>FY25_AllocationWrksht!G179</f>
        <v>401552.86</v>
      </c>
      <c r="G181" s="28"/>
      <c r="H181" s="29">
        <f>FY25_AllocationWrksht!$J$5</f>
        <v>403.97995813861803</v>
      </c>
      <c r="I181" s="29"/>
      <c r="J181" s="13">
        <f>FY25_AllocationWrksht!J179</f>
        <v>605.569084602624</v>
      </c>
      <c r="L181" s="45">
        <f>FY25_AllocationWrksht!P179</f>
        <v>122318.8713978772</v>
      </c>
      <c r="M181" s="46"/>
      <c r="N181" s="47">
        <f>FY25_AllocationWrksht!Q179</f>
        <v>421.10388870777069</v>
      </c>
      <c r="O181" s="46"/>
      <c r="P181" s="45">
        <v>0</v>
      </c>
      <c r="Q181" s="52"/>
      <c r="R181" s="46"/>
      <c r="S181" s="45">
        <f t="shared" si="2"/>
        <v>122318.8713978772</v>
      </c>
      <c r="T181" s="46"/>
      <c r="U181" s="47">
        <f>FY24_Wrksht_Wrksheet!Y178</f>
        <v>404.50457403981756</v>
      </c>
    </row>
    <row r="182" spans="1:21" x14ac:dyDescent="0.2">
      <c r="A182" s="60">
        <f>FY25_AllocationWrksht!B180</f>
        <v>4068</v>
      </c>
      <c r="C182" s="4" t="str">
        <f>FY25_AllocationWrksht!D180</f>
        <v>Marcus-Meriden Cleghorn</v>
      </c>
      <c r="D182" s="4">
        <f>FY24_Wrksht_Wrksheet!D179</f>
        <v>1867.3000000000002</v>
      </c>
      <c r="E182" s="3"/>
      <c r="F182" s="12">
        <f>FY25_AllocationWrksht!G180</f>
        <v>242449.39</v>
      </c>
      <c r="G182" s="28"/>
      <c r="H182" s="29">
        <f>FY25_AllocationWrksht!$J$5</f>
        <v>403.97995813861803</v>
      </c>
      <c r="I182" s="29"/>
      <c r="J182" s="13">
        <f>FY25_AllocationWrksht!J180</f>
        <v>521.17237747205502</v>
      </c>
      <c r="L182" s="45">
        <f>FY25_AllocationWrksht!P180</f>
        <v>46551.860973145041</v>
      </c>
      <c r="M182" s="46"/>
      <c r="N182" s="47">
        <f>FY25_AllocationWrksht!Q180</f>
        <v>421.10388870777075</v>
      </c>
      <c r="O182" s="46"/>
      <c r="P182" s="45">
        <v>0</v>
      </c>
      <c r="Q182" s="52"/>
      <c r="R182" s="46"/>
      <c r="S182" s="45">
        <f t="shared" si="2"/>
        <v>46551.860973145041</v>
      </c>
      <c r="T182" s="46"/>
      <c r="U182" s="47">
        <f>FY24_Wrksht_Wrksheet!Y179</f>
        <v>203.0466930862743</v>
      </c>
    </row>
    <row r="183" spans="1:21" x14ac:dyDescent="0.2">
      <c r="A183" s="60">
        <f>FY25_AllocationWrksht!B181</f>
        <v>4086</v>
      </c>
      <c r="C183" s="4" t="str">
        <f>FY25_AllocationWrksht!D181</f>
        <v>Marion</v>
      </c>
      <c r="D183" s="4">
        <f>FY24_Wrksht_Wrksheet!D180</f>
        <v>5285.4</v>
      </c>
      <c r="E183" s="3"/>
      <c r="F183" s="12">
        <f>FY25_AllocationWrksht!G181</f>
        <v>494099.72</v>
      </c>
      <c r="G183" s="28"/>
      <c r="H183" s="29">
        <f>FY25_AllocationWrksht!$J$5</f>
        <v>403.97995813861803</v>
      </c>
      <c r="I183" s="29"/>
      <c r="J183" s="13">
        <f>FY25_AllocationWrksht!J181</f>
        <v>274.94280785710311</v>
      </c>
      <c r="L183" s="45">
        <f>FY25_AllocationWrksht!P181</f>
        <v>0</v>
      </c>
      <c r="M183" s="46"/>
      <c r="N183" s="47">
        <f>FY25_AllocationWrksht!Q181</f>
        <v>274.94280785710311</v>
      </c>
      <c r="O183" s="46"/>
      <c r="P183" s="45">
        <v>0</v>
      </c>
      <c r="Q183" s="52"/>
      <c r="R183" s="46"/>
      <c r="S183" s="45">
        <f t="shared" si="2"/>
        <v>0</v>
      </c>
      <c r="T183" s="46"/>
      <c r="U183" s="47">
        <f>FY24_Wrksht_Wrksheet!Y180</f>
        <v>266.51019979566354</v>
      </c>
    </row>
    <row r="184" spans="1:21" x14ac:dyDescent="0.2">
      <c r="A184" s="100">
        <f>FY25_AllocationWrksht!B182</f>
        <v>4104</v>
      </c>
      <c r="B184" s="21"/>
      <c r="C184" s="24" t="str">
        <f>FY25_AllocationWrksht!D182</f>
        <v>Marshalltown</v>
      </c>
      <c r="D184" s="24">
        <f>FY24_Wrksht_Wrksheet!D181</f>
        <v>507</v>
      </c>
      <c r="E184" s="25"/>
      <c r="F184" s="26">
        <f>FY25_AllocationWrksht!G182</f>
        <v>1583424.31</v>
      </c>
      <c r="G184" s="64"/>
      <c r="H184" s="65">
        <f>FY25_AllocationWrksht!$J$5</f>
        <v>403.97995813861803</v>
      </c>
      <c r="I184" s="65"/>
      <c r="J184" s="66">
        <f>FY25_AllocationWrksht!J182</f>
        <v>294.86486219739294</v>
      </c>
      <c r="K184" s="21"/>
      <c r="L184" s="49">
        <f>FY25_AllocationWrksht!P182</f>
        <v>0</v>
      </c>
      <c r="M184" s="48"/>
      <c r="N184" s="50">
        <f>FY25_AllocationWrksht!Q182</f>
        <v>294.86486219739294</v>
      </c>
      <c r="O184" s="48"/>
      <c r="P184" s="49">
        <v>0</v>
      </c>
      <c r="Q184" s="52"/>
      <c r="R184" s="46"/>
      <c r="S184" s="49">
        <f t="shared" si="2"/>
        <v>0</v>
      </c>
      <c r="T184" s="48"/>
      <c r="U184" s="50">
        <f>FY24_Wrksht_Wrksheet!Y181</f>
        <v>404.50273497469908</v>
      </c>
    </row>
    <row r="185" spans="1:21" x14ac:dyDescent="0.2">
      <c r="A185" s="60">
        <f>FY25_AllocationWrksht!B183</f>
        <v>4122</v>
      </c>
      <c r="C185" s="4" t="str">
        <f>FY25_AllocationWrksht!D183</f>
        <v>Martensdale-St Marys</v>
      </c>
      <c r="D185" s="4">
        <f>FY24_Wrksht_Wrksheet!D182</f>
        <v>3398.9</v>
      </c>
      <c r="E185" s="3"/>
      <c r="F185" s="12">
        <f>FY25_AllocationWrksht!G183</f>
        <v>261296.13</v>
      </c>
      <c r="G185" s="28"/>
      <c r="H185" s="29">
        <f>FY25_AllocationWrksht!$J$5</f>
        <v>403.97995813861803</v>
      </c>
      <c r="I185" s="29"/>
      <c r="J185" s="13">
        <f>FY25_AllocationWrksht!J183</f>
        <v>510.94276495893627</v>
      </c>
      <c r="L185" s="45">
        <f>FY25_AllocationWrksht!P183</f>
        <v>45943.601314846041</v>
      </c>
      <c r="M185" s="46"/>
      <c r="N185" s="47">
        <f>FY25_AllocationWrksht!Q183</f>
        <v>421.10388870777075</v>
      </c>
      <c r="O185" s="46"/>
      <c r="P185" s="45">
        <v>0</v>
      </c>
      <c r="Q185" s="52"/>
      <c r="R185" s="46"/>
      <c r="S185" s="45">
        <f t="shared" si="2"/>
        <v>45943.601314846041</v>
      </c>
      <c r="T185" s="46"/>
      <c r="U185" s="47">
        <f>FY24_Wrksht_Wrksheet!Y182</f>
        <v>404.50129352911716</v>
      </c>
    </row>
    <row r="186" spans="1:21" x14ac:dyDescent="0.2">
      <c r="A186" s="60">
        <f>FY25_AllocationWrksht!B184</f>
        <v>4131</v>
      </c>
      <c r="C186" s="4" t="str">
        <f>FY25_AllocationWrksht!D184</f>
        <v>Mason City</v>
      </c>
      <c r="D186" s="4">
        <f>FY24_Wrksht_Wrksheet!D183</f>
        <v>856.6</v>
      </c>
      <c r="E186" s="3"/>
      <c r="F186" s="12">
        <f>FY25_AllocationWrksht!G184</f>
        <v>1487450.95</v>
      </c>
      <c r="G186" s="28"/>
      <c r="H186" s="29">
        <f>FY25_AllocationWrksht!$J$5</f>
        <v>403.97995813861803</v>
      </c>
      <c r="I186" s="29"/>
      <c r="J186" s="13">
        <f>FY25_AllocationWrksht!J184</f>
        <v>437.60140919655203</v>
      </c>
      <c r="L186" s="45">
        <f>FY25_AllocationWrksht!P184</f>
        <v>56076.721893416434</v>
      </c>
      <c r="M186" s="46"/>
      <c r="N186" s="47">
        <f>FY25_AllocationWrksht!Q184</f>
        <v>421.10388870777075</v>
      </c>
      <c r="O186" s="46"/>
      <c r="P186" s="45">
        <v>0</v>
      </c>
      <c r="Q186" s="52"/>
      <c r="R186" s="46"/>
      <c r="S186" s="45">
        <f t="shared" si="2"/>
        <v>56076.721893416434</v>
      </c>
      <c r="T186" s="46"/>
      <c r="U186" s="47">
        <f>FY24_Wrksht_Wrksheet!Y183</f>
        <v>404.49809713075757</v>
      </c>
    </row>
    <row r="187" spans="1:21" x14ac:dyDescent="0.2">
      <c r="A187" s="60">
        <f>FY25_AllocationWrksht!B185</f>
        <v>4203</v>
      </c>
      <c r="C187" s="4" t="str">
        <f>FY25_AllocationWrksht!D185</f>
        <v>Mediapolis</v>
      </c>
      <c r="D187" s="4">
        <f>FY24_Wrksht_Wrksheet!D184</f>
        <v>320</v>
      </c>
      <c r="E187" s="3"/>
      <c r="F187" s="12">
        <f>FY25_AllocationWrksht!G185</f>
        <v>535149.72</v>
      </c>
      <c r="G187" s="28"/>
      <c r="H187" s="29">
        <f>FY25_AllocationWrksht!$J$5</f>
        <v>403.97995813861803</v>
      </c>
      <c r="I187" s="29"/>
      <c r="J187" s="13">
        <f>FY25_AllocationWrksht!J185</f>
        <v>611.3900605506683</v>
      </c>
      <c r="L187" s="45">
        <f>FY25_AllocationWrksht!P185</f>
        <v>166557.48621408822</v>
      </c>
      <c r="M187" s="46"/>
      <c r="N187" s="47">
        <f>FY25_AllocationWrksht!Q185</f>
        <v>421.10388870777081</v>
      </c>
      <c r="O187" s="46"/>
      <c r="P187" s="45">
        <v>0</v>
      </c>
      <c r="Q187" s="52"/>
      <c r="R187" s="46"/>
      <c r="S187" s="45">
        <f t="shared" si="2"/>
        <v>166557.48621408822</v>
      </c>
      <c r="T187" s="46"/>
      <c r="U187" s="47">
        <f>FY24_Wrksht_Wrksheet!Y184</f>
        <v>358.89212499999996</v>
      </c>
    </row>
    <row r="188" spans="1:21" x14ac:dyDescent="0.2">
      <c r="A188" s="60">
        <f>FY25_AllocationWrksht!B186</f>
        <v>4212</v>
      </c>
      <c r="C188" s="4" t="str">
        <f>FY25_AllocationWrksht!D186</f>
        <v>Melcher-Dallas</v>
      </c>
      <c r="D188" s="4">
        <f>FY24_Wrksht_Wrksheet!D185</f>
        <v>802.8</v>
      </c>
      <c r="E188" s="3"/>
      <c r="F188" s="12">
        <f>FY25_AllocationWrksht!G186</f>
        <v>109791.28</v>
      </c>
      <c r="G188" s="28"/>
      <c r="H188" s="29">
        <f>FY25_AllocationWrksht!$J$5</f>
        <v>403.97995813861803</v>
      </c>
      <c r="I188" s="29"/>
      <c r="J188" s="13">
        <f>FY25_AllocationWrksht!J186</f>
        <v>356.81273968150799</v>
      </c>
      <c r="L188" s="45">
        <f>FY25_AllocationWrksht!P186</f>
        <v>0</v>
      </c>
      <c r="M188" s="46"/>
      <c r="N188" s="47">
        <f>FY25_AllocationWrksht!Q186</f>
        <v>356.81273968150799</v>
      </c>
      <c r="O188" s="46"/>
      <c r="P188" s="45">
        <v>0</v>
      </c>
      <c r="Q188" s="52"/>
      <c r="R188" s="46"/>
      <c r="S188" s="45">
        <f t="shared" si="2"/>
        <v>0</v>
      </c>
      <c r="T188" s="46"/>
      <c r="U188" s="47">
        <f>FY24_Wrksht_Wrksheet!Y185</f>
        <v>404.49836425152023</v>
      </c>
    </row>
    <row r="189" spans="1:21" x14ac:dyDescent="0.2">
      <c r="A189" s="100">
        <f>FY25_AllocationWrksht!B187</f>
        <v>4271</v>
      </c>
      <c r="B189" s="21"/>
      <c r="C189" s="24" t="str">
        <f>FY25_AllocationWrksht!D187</f>
        <v>Mid-Prairie</v>
      </c>
      <c r="D189" s="24">
        <f>FY24_Wrksht_Wrksheet!D186</f>
        <v>514.5</v>
      </c>
      <c r="E189" s="25"/>
      <c r="F189" s="26">
        <f>FY25_AllocationWrksht!G187</f>
        <v>933256.32</v>
      </c>
      <c r="G189" s="64"/>
      <c r="H189" s="65">
        <f>FY25_AllocationWrksht!$J$5</f>
        <v>403.97995813861803</v>
      </c>
      <c r="I189" s="65"/>
      <c r="J189" s="66">
        <f>FY25_AllocationWrksht!J187</f>
        <v>760.41417746272305</v>
      </c>
      <c r="K189" s="21"/>
      <c r="L189" s="49">
        <f>FY25_AllocationWrksht!P187</f>
        <v>416435.51738895295</v>
      </c>
      <c r="M189" s="48"/>
      <c r="N189" s="50">
        <f>FY25_AllocationWrksht!Q187</f>
        <v>421.10388870777075</v>
      </c>
      <c r="O189" s="48"/>
      <c r="P189" s="49">
        <v>0</v>
      </c>
      <c r="Q189" s="52"/>
      <c r="R189" s="46"/>
      <c r="S189" s="49">
        <f t="shared" si="2"/>
        <v>416435.51738895295</v>
      </c>
      <c r="T189" s="48"/>
      <c r="U189" s="50">
        <f>FY24_Wrksht_Wrksheet!Y186</f>
        <v>404.50727824932096</v>
      </c>
    </row>
    <row r="190" spans="1:21" x14ac:dyDescent="0.2">
      <c r="A190" s="60">
        <f>FY25_AllocationWrksht!B188</f>
        <v>4269</v>
      </c>
      <c r="C190" s="4" t="str">
        <f>FY25_AllocationWrksht!D188</f>
        <v>Midland</v>
      </c>
      <c r="D190" s="4">
        <f>FY24_Wrksht_Wrksheet!D187</f>
        <v>1258.0999999999999</v>
      </c>
      <c r="E190" s="3"/>
      <c r="F190" s="12">
        <f>FY25_AllocationWrksht!G188</f>
        <v>545938.27</v>
      </c>
      <c r="G190" s="28"/>
      <c r="H190" s="29">
        <f>FY25_AllocationWrksht!$J$5</f>
        <v>403.97995813861803</v>
      </c>
      <c r="I190" s="29"/>
      <c r="J190" s="13">
        <f>FY25_AllocationWrksht!J188</f>
        <v>1087.9598844161021</v>
      </c>
      <c r="L190" s="45">
        <f>FY25_AllocationWrksht!P188</f>
        <v>334628.33864644071</v>
      </c>
      <c r="M190" s="46"/>
      <c r="N190" s="47">
        <f>FY25_AllocationWrksht!Q188</f>
        <v>421.10388870777064</v>
      </c>
      <c r="O190" s="46"/>
      <c r="P190" s="45">
        <v>0</v>
      </c>
      <c r="Q190" s="52"/>
      <c r="R190" s="46"/>
      <c r="S190" s="45">
        <f t="shared" si="2"/>
        <v>334628.33864644071</v>
      </c>
      <c r="T190" s="46"/>
      <c r="U190" s="47">
        <f>FY24_Wrksht_Wrksheet!Y187</f>
        <v>404.49951173976257</v>
      </c>
    </row>
    <row r="191" spans="1:21" x14ac:dyDescent="0.2">
      <c r="A191" s="60">
        <f>FY25_AllocationWrksht!B189</f>
        <v>4356</v>
      </c>
      <c r="C191" s="4" t="str">
        <f>FY25_AllocationWrksht!D189</f>
        <v>Missouri Valley</v>
      </c>
      <c r="D191" s="4">
        <f>FY24_Wrksht_Wrksheet!D188</f>
        <v>772.3</v>
      </c>
      <c r="E191" s="3"/>
      <c r="F191" s="12">
        <f>FY25_AllocationWrksht!G189</f>
        <v>289349.25</v>
      </c>
      <c r="G191" s="28"/>
      <c r="H191" s="29">
        <f>FY25_AllocationWrksht!$J$5</f>
        <v>403.97995813861803</v>
      </c>
      <c r="I191" s="29"/>
      <c r="J191" s="13">
        <f>FY25_AllocationWrksht!J189</f>
        <v>379.42466561762393</v>
      </c>
      <c r="L191" s="45">
        <f>FY25_AllocationWrksht!P189</f>
        <v>0</v>
      </c>
      <c r="M191" s="46"/>
      <c r="N191" s="47">
        <f>FY25_AllocationWrksht!Q189</f>
        <v>379.42466561762393</v>
      </c>
      <c r="O191" s="46"/>
      <c r="P191" s="45">
        <v>0</v>
      </c>
      <c r="Q191" s="52"/>
      <c r="R191" s="46"/>
      <c r="S191" s="45">
        <f t="shared" si="2"/>
        <v>0</v>
      </c>
      <c r="T191" s="46"/>
      <c r="U191" s="47">
        <f>FY24_Wrksht_Wrksheet!Y188</f>
        <v>309.74689887349479</v>
      </c>
    </row>
    <row r="192" spans="1:21" x14ac:dyDescent="0.2">
      <c r="A192" s="60">
        <f>FY25_AllocationWrksht!B190</f>
        <v>4149</v>
      </c>
      <c r="C192" s="4" t="str">
        <f>FY25_AllocationWrksht!D190</f>
        <v>Moc-Floyd Valley</v>
      </c>
      <c r="D192" s="4">
        <f>FY24_Wrksht_Wrksheet!D189</f>
        <v>1523.2</v>
      </c>
      <c r="E192" s="3"/>
      <c r="F192" s="12">
        <f>FY25_AllocationWrksht!G190</f>
        <v>568649.56999999995</v>
      </c>
      <c r="G192" s="28"/>
      <c r="H192" s="29">
        <f>FY25_AllocationWrksht!$J$5</f>
        <v>403.97995813861803</v>
      </c>
      <c r="I192" s="29"/>
      <c r="J192" s="13">
        <f>FY25_AllocationWrksht!J190</f>
        <v>377.13859265154525</v>
      </c>
      <c r="L192" s="45">
        <f>FY25_AllocationWrksht!P190</f>
        <v>0</v>
      </c>
      <c r="M192" s="46"/>
      <c r="N192" s="47">
        <f>FY25_AllocationWrksht!Q190</f>
        <v>377.13859265154525</v>
      </c>
      <c r="O192" s="46"/>
      <c r="P192" s="45">
        <v>0</v>
      </c>
      <c r="Q192" s="52"/>
      <c r="R192" s="46"/>
      <c r="S192" s="45">
        <f t="shared" si="2"/>
        <v>0</v>
      </c>
      <c r="T192" s="46"/>
      <c r="U192" s="47">
        <f>FY24_Wrksht_Wrksheet!Y189</f>
        <v>321.80086659663868</v>
      </c>
    </row>
    <row r="193" spans="1:21" x14ac:dyDescent="0.2">
      <c r="A193" s="60">
        <f>FY25_AllocationWrksht!B191</f>
        <v>4437</v>
      </c>
      <c r="C193" s="4" t="str">
        <f>FY25_AllocationWrksht!D191</f>
        <v>Montezuma</v>
      </c>
      <c r="D193" s="4">
        <f>FY24_Wrksht_Wrksheet!D190</f>
        <v>493.5</v>
      </c>
      <c r="E193" s="3"/>
      <c r="F193" s="12">
        <f>FY25_AllocationWrksht!G191</f>
        <v>217824.04</v>
      </c>
      <c r="G193" s="28"/>
      <c r="H193" s="29">
        <f>FY25_AllocationWrksht!$J$5</f>
        <v>403.97995813861803</v>
      </c>
      <c r="I193" s="29"/>
      <c r="J193" s="13">
        <f>FY25_AllocationWrksht!J191</f>
        <v>464.34457471754422</v>
      </c>
      <c r="L193" s="45">
        <f>FY25_AllocationWrksht!P191</f>
        <v>20284.205807184735</v>
      </c>
      <c r="M193" s="46"/>
      <c r="N193" s="47">
        <f>FY25_AllocationWrksht!Q191</f>
        <v>421.10388870777075</v>
      </c>
      <c r="O193" s="46"/>
      <c r="P193" s="45">
        <v>0</v>
      </c>
      <c r="Q193" s="52"/>
      <c r="R193" s="46"/>
      <c r="S193" s="45">
        <f t="shared" si="2"/>
        <v>20284.205807184735</v>
      </c>
      <c r="T193" s="46"/>
      <c r="U193" s="47">
        <f>FY24_Wrksht_Wrksheet!Y190</f>
        <v>399.87623100303955</v>
      </c>
    </row>
    <row r="194" spans="1:21" x14ac:dyDescent="0.2">
      <c r="A194" s="100">
        <f>FY25_AllocationWrksht!B192</f>
        <v>4446</v>
      </c>
      <c r="B194" s="21"/>
      <c r="C194" s="24" t="str">
        <f>FY25_AllocationWrksht!D192</f>
        <v>Monticello</v>
      </c>
      <c r="D194" s="24">
        <f>FY24_Wrksht_Wrksheet!D191</f>
        <v>956.1</v>
      </c>
      <c r="E194" s="25"/>
      <c r="F194" s="26">
        <f>FY25_AllocationWrksht!G192</f>
        <v>295135.64</v>
      </c>
      <c r="G194" s="64"/>
      <c r="H194" s="65">
        <f>FY25_AllocationWrksht!$J$5</f>
        <v>403.97995813861803</v>
      </c>
      <c r="I194" s="65"/>
      <c r="J194" s="66">
        <f>FY25_AllocationWrksht!J192</f>
        <v>305.17592803226142</v>
      </c>
      <c r="K194" s="21"/>
      <c r="L194" s="49">
        <f>FY25_AllocationWrksht!P192</f>
        <v>0</v>
      </c>
      <c r="M194" s="48"/>
      <c r="N194" s="50">
        <f>FY25_AllocationWrksht!Q192</f>
        <v>305.17592803226142</v>
      </c>
      <c r="O194" s="48"/>
      <c r="P194" s="49">
        <v>0</v>
      </c>
      <c r="Q194" s="52"/>
      <c r="R194" s="46"/>
      <c r="S194" s="49">
        <f t="shared" si="2"/>
        <v>0</v>
      </c>
      <c r="T194" s="48"/>
      <c r="U194" s="50">
        <f>FY24_Wrksht_Wrksheet!Y191</f>
        <v>398.16736743018515</v>
      </c>
    </row>
    <row r="195" spans="1:21" x14ac:dyDescent="0.2">
      <c r="A195" s="60">
        <f>FY25_AllocationWrksht!B193</f>
        <v>4491</v>
      </c>
      <c r="C195" s="4" t="str">
        <f>FY25_AllocationWrksht!D193</f>
        <v>Moravia</v>
      </c>
      <c r="D195" s="4">
        <f>FY24_Wrksht_Wrksheet!D192</f>
        <v>338.4</v>
      </c>
      <c r="E195" s="3"/>
      <c r="F195" s="12">
        <f>FY25_AllocationWrksht!G193</f>
        <v>196892.85</v>
      </c>
      <c r="G195" s="28"/>
      <c r="H195" s="29">
        <f>FY25_AllocationWrksht!$J$5</f>
        <v>403.97995813861803</v>
      </c>
      <c r="I195" s="29"/>
      <c r="J195" s="13">
        <f>FY25_AllocationWrksht!J193</f>
        <v>569.87800289435597</v>
      </c>
      <c r="L195" s="45">
        <f>FY25_AllocationWrksht!P193</f>
        <v>51401.456451465194</v>
      </c>
      <c r="M195" s="46"/>
      <c r="N195" s="47">
        <f>FY25_AllocationWrksht!Q193</f>
        <v>421.10388870777081</v>
      </c>
      <c r="O195" s="46"/>
      <c r="P195" s="45">
        <v>0</v>
      </c>
      <c r="Q195" s="52"/>
      <c r="R195" s="46"/>
      <c r="S195" s="45">
        <f t="shared" si="2"/>
        <v>51401.456451465194</v>
      </c>
      <c r="T195" s="46"/>
      <c r="U195" s="47">
        <f>FY24_Wrksht_Wrksheet!Y192</f>
        <v>404.50691779814963</v>
      </c>
    </row>
    <row r="196" spans="1:21" x14ac:dyDescent="0.2">
      <c r="A196" s="60">
        <f>FY25_AllocationWrksht!B194</f>
        <v>4505</v>
      </c>
      <c r="C196" s="4" t="str">
        <f>FY25_AllocationWrksht!D194</f>
        <v>Mormon Trail</v>
      </c>
      <c r="D196" s="4">
        <f>FY24_Wrksht_Wrksheet!D193</f>
        <v>219.3</v>
      </c>
      <c r="E196" s="3"/>
      <c r="F196" s="12">
        <f>FY25_AllocationWrksht!G194</f>
        <v>93801.69</v>
      </c>
      <c r="G196" s="28"/>
      <c r="H196" s="29">
        <f>FY25_AllocationWrksht!$J$5</f>
        <v>403.97995813861803</v>
      </c>
      <c r="I196" s="29"/>
      <c r="J196" s="13">
        <f>FY25_AllocationWrksht!J194</f>
        <v>443.29721172022687</v>
      </c>
      <c r="L196" s="45">
        <f>FY25_AllocationWrksht!P194</f>
        <v>4696.1071494357147</v>
      </c>
      <c r="M196" s="46"/>
      <c r="N196" s="47">
        <f>FY25_AllocationWrksht!Q194</f>
        <v>421.10388870777075</v>
      </c>
      <c r="O196" s="46"/>
      <c r="P196" s="45">
        <v>0</v>
      </c>
      <c r="Q196" s="52"/>
      <c r="R196" s="46"/>
      <c r="S196" s="45">
        <f t="shared" si="2"/>
        <v>4696.1071494357147</v>
      </c>
      <c r="T196" s="46"/>
      <c r="U196" s="47">
        <f>FY24_Wrksht_Wrksheet!Y193</f>
        <v>404.50036622205147</v>
      </c>
    </row>
    <row r="197" spans="1:21" x14ac:dyDescent="0.2">
      <c r="A197" s="60">
        <f>FY25_AllocationWrksht!B195</f>
        <v>4509</v>
      </c>
      <c r="C197" s="4" t="str">
        <f>FY25_AllocationWrksht!D195</f>
        <v>Morning Sun</v>
      </c>
      <c r="D197" s="4">
        <f>FY24_Wrksht_Wrksheet!D194</f>
        <v>179.2</v>
      </c>
      <c r="E197" s="3"/>
      <c r="F197" s="12">
        <f>FY25_AllocationWrksht!G195</f>
        <v>49815.67</v>
      </c>
      <c r="G197" s="28"/>
      <c r="H197" s="29">
        <f>FY25_AllocationWrksht!$J$5</f>
        <v>403.97995813861803</v>
      </c>
      <c r="I197" s="29"/>
      <c r="J197" s="13">
        <f>FY25_AllocationWrksht!J195</f>
        <v>256.78180412371131</v>
      </c>
      <c r="L197" s="45">
        <f>FY25_AllocationWrksht!P195</f>
        <v>0</v>
      </c>
      <c r="M197" s="46"/>
      <c r="N197" s="47">
        <f>FY25_AllocationWrksht!Q195</f>
        <v>256.78180412371131</v>
      </c>
      <c r="O197" s="46"/>
      <c r="P197" s="45">
        <v>0</v>
      </c>
      <c r="Q197" s="52"/>
      <c r="R197" s="46"/>
      <c r="S197" s="45">
        <f t="shared" si="2"/>
        <v>0</v>
      </c>
      <c r="T197" s="46"/>
      <c r="U197" s="47">
        <f>FY24_Wrksht_Wrksheet!Y194</f>
        <v>288.24185267857143</v>
      </c>
    </row>
    <row r="198" spans="1:21" x14ac:dyDescent="0.2">
      <c r="A198" s="60">
        <f>FY25_AllocationWrksht!B196</f>
        <v>4518</v>
      </c>
      <c r="C198" s="4" t="str">
        <f>FY25_AllocationWrksht!D196</f>
        <v>Moulton-Udell</v>
      </c>
      <c r="D198" s="4">
        <f>FY24_Wrksht_Wrksheet!D195</f>
        <v>185.3</v>
      </c>
      <c r="E198" s="3"/>
      <c r="F198" s="12">
        <f>FY25_AllocationWrksht!G196</f>
        <v>123921.12</v>
      </c>
      <c r="G198" s="28"/>
      <c r="H198" s="29">
        <f>FY25_AllocationWrksht!$J$5</f>
        <v>403.97995813861803</v>
      </c>
      <c r="I198" s="29"/>
      <c r="J198" s="13">
        <f>FY25_AllocationWrksht!J196</f>
        <v>670.20616549486203</v>
      </c>
      <c r="L198" s="45">
        <f>FY25_AllocationWrksht!P196</f>
        <v>46059.010977933183</v>
      </c>
      <c r="M198" s="46"/>
      <c r="N198" s="47">
        <f>FY25_AllocationWrksht!Q196</f>
        <v>421.10388870777075</v>
      </c>
      <c r="O198" s="46"/>
      <c r="P198" s="45">
        <v>0</v>
      </c>
      <c r="Q198" s="52"/>
      <c r="R198" s="46"/>
      <c r="S198" s="45">
        <f t="shared" si="2"/>
        <v>46059.010977933183</v>
      </c>
      <c r="T198" s="46"/>
      <c r="U198" s="47">
        <f>FY24_Wrksht_Wrksheet!Y195</f>
        <v>404.5077491795015</v>
      </c>
    </row>
    <row r="199" spans="1:21" x14ac:dyDescent="0.2">
      <c r="A199" s="100">
        <f>FY25_AllocationWrksht!B197</f>
        <v>4527</v>
      </c>
      <c r="B199" s="21"/>
      <c r="C199" s="24" t="str">
        <f>FY25_AllocationWrksht!D197</f>
        <v>Mount Ayr</v>
      </c>
      <c r="D199" s="24">
        <f>FY24_Wrksht_Wrksheet!D196</f>
        <v>595.79999999999995</v>
      </c>
      <c r="E199" s="25"/>
      <c r="F199" s="26">
        <f>FY25_AllocationWrksht!G197</f>
        <v>399007.34</v>
      </c>
      <c r="G199" s="64"/>
      <c r="H199" s="65">
        <f>FY25_AllocationWrksht!$J$5</f>
        <v>403.97995813861803</v>
      </c>
      <c r="I199" s="65"/>
      <c r="J199" s="66">
        <f>FY25_AllocationWrksht!J197</f>
        <v>666.90178840046804</v>
      </c>
      <c r="K199" s="21"/>
      <c r="L199" s="49">
        <f>FY25_AllocationWrksht!P197</f>
        <v>147060.88338614078</v>
      </c>
      <c r="M199" s="48"/>
      <c r="N199" s="50">
        <f>FY25_AllocationWrksht!Q197</f>
        <v>421.10388870777081</v>
      </c>
      <c r="O199" s="48"/>
      <c r="P199" s="49">
        <v>0</v>
      </c>
      <c r="Q199" s="52"/>
      <c r="R199" s="46"/>
      <c r="S199" s="49">
        <f t="shared" si="2"/>
        <v>147060.88338614078</v>
      </c>
      <c r="T199" s="48"/>
      <c r="U199" s="50">
        <f>FY24_Wrksht_Wrksheet!Y196</f>
        <v>404.5002371149273</v>
      </c>
    </row>
    <row r="200" spans="1:21" x14ac:dyDescent="0.2">
      <c r="A200" s="60">
        <f>FY25_AllocationWrksht!B198</f>
        <v>4536</v>
      </c>
      <c r="C200" s="4" t="str">
        <f>FY25_AllocationWrksht!D198</f>
        <v>Mount Pleasant</v>
      </c>
      <c r="D200" s="4">
        <f>FY24_Wrksht_Wrksheet!D197</f>
        <v>1830</v>
      </c>
      <c r="E200" s="3"/>
      <c r="F200" s="12">
        <f>FY25_AllocationWrksht!G198</f>
        <v>751686.84</v>
      </c>
      <c r="G200" s="28"/>
      <c r="H200" s="29">
        <f>FY25_AllocationWrksht!$J$5</f>
        <v>403.97995813861803</v>
      </c>
      <c r="I200" s="29"/>
      <c r="J200" s="13">
        <f>FY25_AllocationWrksht!J198</f>
        <v>419.49151180311395</v>
      </c>
      <c r="L200" s="45">
        <f>FY25_AllocationWrksht!P198</f>
        <v>0</v>
      </c>
      <c r="M200" s="46"/>
      <c r="N200" s="47">
        <f>FY25_AllocationWrksht!Q198</f>
        <v>419.49151180311395</v>
      </c>
      <c r="O200" s="46"/>
      <c r="P200" s="45">
        <v>0</v>
      </c>
      <c r="Q200" s="52"/>
      <c r="R200" s="46"/>
      <c r="S200" s="45">
        <f t="shared" si="2"/>
        <v>0</v>
      </c>
      <c r="T200" s="46"/>
      <c r="U200" s="47">
        <f>FY24_Wrksht_Wrksheet!Y197</f>
        <v>404.50760579954471</v>
      </c>
    </row>
    <row r="201" spans="1:21" x14ac:dyDescent="0.2">
      <c r="A201" s="60">
        <f>FY25_AllocationWrksht!B199</f>
        <v>4554</v>
      </c>
      <c r="C201" s="4" t="str">
        <f>FY25_AllocationWrksht!D199</f>
        <v>Mount Vernon</v>
      </c>
      <c r="D201" s="4">
        <f>FY24_Wrksht_Wrksheet!D198</f>
        <v>1119.5</v>
      </c>
      <c r="E201" s="3"/>
      <c r="F201" s="12">
        <f>FY25_AllocationWrksht!G199</f>
        <v>294486.38</v>
      </c>
      <c r="G201" s="28"/>
      <c r="H201" s="29">
        <f>FY25_AllocationWrksht!$J$5</f>
        <v>403.97995813861803</v>
      </c>
      <c r="I201" s="29"/>
      <c r="J201" s="13">
        <f>FY25_AllocationWrksht!J199</f>
        <v>265.01654067674588</v>
      </c>
      <c r="L201" s="45">
        <f>FY25_AllocationWrksht!P199</f>
        <v>0</v>
      </c>
      <c r="M201" s="46"/>
      <c r="N201" s="47">
        <f>FY25_AllocationWrksht!Q199</f>
        <v>265.01654067674588</v>
      </c>
      <c r="O201" s="46"/>
      <c r="P201" s="45">
        <v>0</v>
      </c>
      <c r="Q201" s="52"/>
      <c r="R201" s="46"/>
      <c r="S201" s="45">
        <f t="shared" si="2"/>
        <v>0</v>
      </c>
      <c r="T201" s="46"/>
      <c r="U201" s="47">
        <f>FY24_Wrksht_Wrksheet!Y198</f>
        <v>243.09985707905312</v>
      </c>
    </row>
    <row r="202" spans="1:21" x14ac:dyDescent="0.2">
      <c r="A202" s="60">
        <f>FY25_AllocationWrksht!B200</f>
        <v>4572</v>
      </c>
      <c r="C202" s="4" t="str">
        <f>FY25_AllocationWrksht!D200</f>
        <v>Murray</v>
      </c>
      <c r="D202" s="4">
        <f>FY24_Wrksht_Wrksheet!D199</f>
        <v>224.9</v>
      </c>
      <c r="E202" s="3"/>
      <c r="F202" s="12">
        <f>FY25_AllocationWrksht!G200</f>
        <v>110757.85</v>
      </c>
      <c r="G202" s="28"/>
      <c r="H202" s="29">
        <f>FY25_AllocationWrksht!$J$5</f>
        <v>403.97995813861803</v>
      </c>
      <c r="I202" s="29"/>
      <c r="J202" s="13">
        <f>FY25_AllocationWrksht!J200</f>
        <v>499.35910730387735</v>
      </c>
      <c r="L202" s="45">
        <f>FY25_AllocationWrksht!P200</f>
        <v>17357.007484616446</v>
      </c>
      <c r="M202" s="46"/>
      <c r="N202" s="47">
        <f>FY25_AllocationWrksht!Q200</f>
        <v>421.10388870777075</v>
      </c>
      <c r="O202" s="46"/>
      <c r="P202" s="45">
        <v>0</v>
      </c>
      <c r="Q202" s="52"/>
      <c r="R202" s="46"/>
      <c r="S202" s="45">
        <f t="shared" si="2"/>
        <v>17357.007484616446</v>
      </c>
      <c r="T202" s="46"/>
      <c r="U202" s="47">
        <f>FY24_Wrksht_Wrksheet!Y199</f>
        <v>404.50545800829809</v>
      </c>
    </row>
    <row r="203" spans="1:21" x14ac:dyDescent="0.2">
      <c r="A203" s="60">
        <f>FY25_AllocationWrksht!B201</f>
        <v>4581</v>
      </c>
      <c r="C203" s="4" t="str">
        <f>FY25_AllocationWrksht!D201</f>
        <v>Muscatine</v>
      </c>
      <c r="D203" s="4">
        <f>FY24_Wrksht_Wrksheet!D200</f>
        <v>4604.5</v>
      </c>
      <c r="E203" s="3"/>
      <c r="F203" s="12">
        <f>FY25_AllocationWrksht!G201</f>
        <v>1038352.72</v>
      </c>
      <c r="G203" s="28"/>
      <c r="H203" s="29">
        <f>FY25_AllocationWrksht!$J$5</f>
        <v>403.97995813861803</v>
      </c>
      <c r="I203" s="29"/>
      <c r="J203" s="13">
        <f>FY25_AllocationWrksht!J201</f>
        <v>226.97226545422748</v>
      </c>
      <c r="L203" s="45">
        <f>FY25_AllocationWrksht!P201</f>
        <v>0</v>
      </c>
      <c r="M203" s="46"/>
      <c r="N203" s="47">
        <f>FY25_AllocationWrksht!Q201</f>
        <v>226.97226545422748</v>
      </c>
      <c r="O203" s="46"/>
      <c r="P203" s="45">
        <v>0</v>
      </c>
      <c r="Q203" s="52"/>
      <c r="R203" s="46"/>
      <c r="S203" s="45">
        <f t="shared" ref="S203:S266" si="3">L203+P203</f>
        <v>0</v>
      </c>
      <c r="T203" s="46"/>
      <c r="U203" s="47">
        <f>FY24_Wrksht_Wrksheet!Y200</f>
        <v>234.82330111847105</v>
      </c>
    </row>
    <row r="204" spans="1:21" x14ac:dyDescent="0.2">
      <c r="A204" s="100">
        <f>FY25_AllocationWrksht!B202</f>
        <v>4599</v>
      </c>
      <c r="B204" s="21"/>
      <c r="C204" s="24" t="str">
        <f>FY25_AllocationWrksht!D202</f>
        <v>Nashua-Plainfield</v>
      </c>
      <c r="D204" s="24">
        <f>FY24_Wrksht_Wrksheet!D201</f>
        <v>595.70000000000005</v>
      </c>
      <c r="E204" s="25"/>
      <c r="F204" s="26">
        <f>FY25_AllocationWrksht!G202</f>
        <v>290436.45</v>
      </c>
      <c r="G204" s="64"/>
      <c r="H204" s="65">
        <f>FY25_AllocationWrksht!$J$5</f>
        <v>403.97995813861803</v>
      </c>
      <c r="I204" s="65"/>
      <c r="J204" s="66">
        <f>FY25_AllocationWrksht!J202</f>
        <v>490.10538305771178</v>
      </c>
      <c r="K204" s="21"/>
      <c r="L204" s="49">
        <f>FY25_AllocationWrksht!P202</f>
        <v>40890.28555177505</v>
      </c>
      <c r="M204" s="48"/>
      <c r="N204" s="50">
        <f>FY25_AllocationWrksht!Q202</f>
        <v>421.10388870777075</v>
      </c>
      <c r="O204" s="48"/>
      <c r="P204" s="49">
        <v>0</v>
      </c>
      <c r="Q204" s="52"/>
      <c r="R204" s="46"/>
      <c r="S204" s="49">
        <f t="shared" si="3"/>
        <v>40890.28555177505</v>
      </c>
      <c r="T204" s="48"/>
      <c r="U204" s="50">
        <f>FY24_Wrksht_Wrksheet!Y201</f>
        <v>404.50707900964517</v>
      </c>
    </row>
    <row r="205" spans="1:21" x14ac:dyDescent="0.2">
      <c r="A205" s="60">
        <f>FY25_AllocationWrksht!B203</f>
        <v>4617</v>
      </c>
      <c r="C205" s="4" t="str">
        <f>FY25_AllocationWrksht!D203</f>
        <v>Nevada</v>
      </c>
      <c r="D205" s="4">
        <f>FY24_Wrksht_Wrksheet!D202</f>
        <v>1404.3</v>
      </c>
      <c r="E205" s="3"/>
      <c r="F205" s="12">
        <f>FY25_AllocationWrksht!G203</f>
        <v>423940.87</v>
      </c>
      <c r="G205" s="28"/>
      <c r="H205" s="29">
        <f>FY25_AllocationWrksht!$J$5</f>
        <v>403.97995813861803</v>
      </c>
      <c r="I205" s="29"/>
      <c r="J205" s="13">
        <f>FY25_AllocationWrksht!J203</f>
        <v>302.94474060311558</v>
      </c>
      <c r="L205" s="45">
        <f>FY25_AllocationWrksht!P203</f>
        <v>0</v>
      </c>
      <c r="M205" s="46"/>
      <c r="N205" s="47">
        <f>FY25_AllocationWrksht!Q203</f>
        <v>302.94474060311558</v>
      </c>
      <c r="O205" s="46"/>
      <c r="P205" s="45">
        <v>0</v>
      </c>
      <c r="Q205" s="52"/>
      <c r="R205" s="46"/>
      <c r="S205" s="45">
        <f t="shared" si="3"/>
        <v>0</v>
      </c>
      <c r="T205" s="46"/>
      <c r="U205" s="47">
        <f>FY24_Wrksht_Wrksheet!Y202</f>
        <v>350.69391867834509</v>
      </c>
    </row>
    <row r="206" spans="1:21" x14ac:dyDescent="0.2">
      <c r="A206" s="60">
        <f>FY25_AllocationWrksht!B204</f>
        <v>4662</v>
      </c>
      <c r="C206" s="4" t="str">
        <f>FY25_AllocationWrksht!D204</f>
        <v>New Hampton</v>
      </c>
      <c r="D206" s="4">
        <f>FY24_Wrksht_Wrksheet!D203</f>
        <v>921.30000000000007</v>
      </c>
      <c r="E206" s="3"/>
      <c r="F206" s="12">
        <f>FY25_AllocationWrksht!G204</f>
        <v>490316.14</v>
      </c>
      <c r="G206" s="28"/>
      <c r="H206" s="29">
        <f>FY25_AllocationWrksht!$J$5</f>
        <v>403.97995813861803</v>
      </c>
      <c r="I206" s="29"/>
      <c r="J206" s="13">
        <f>FY25_AllocationWrksht!J204</f>
        <v>527.39178229536412</v>
      </c>
      <c r="L206" s="45">
        <f>FY25_AllocationWrksht!P204</f>
        <v>98815.854668385567</v>
      </c>
      <c r="M206" s="46"/>
      <c r="N206" s="47">
        <f>FY25_AllocationWrksht!Q204</f>
        <v>421.10388870777069</v>
      </c>
      <c r="O206" s="46"/>
      <c r="P206" s="45">
        <v>0</v>
      </c>
      <c r="Q206" s="52"/>
      <c r="R206" s="46"/>
      <c r="S206" s="45">
        <f t="shared" si="3"/>
        <v>98815.854668385567</v>
      </c>
      <c r="T206" s="46"/>
      <c r="U206" s="47">
        <f>FY24_Wrksht_Wrksheet!Y203</f>
        <v>404.49954482725497</v>
      </c>
    </row>
    <row r="207" spans="1:21" x14ac:dyDescent="0.2">
      <c r="A207" s="60">
        <f>FY25_AllocationWrksht!B205</f>
        <v>4689</v>
      </c>
      <c r="C207" s="4" t="str">
        <f>FY25_AllocationWrksht!D205</f>
        <v>New London</v>
      </c>
      <c r="D207" s="4">
        <f>FY24_Wrksht_Wrksheet!D204</f>
        <v>533</v>
      </c>
      <c r="E207" s="3"/>
      <c r="F207" s="12">
        <f>FY25_AllocationWrksht!G205</f>
        <v>172756.13</v>
      </c>
      <c r="G207" s="28"/>
      <c r="H207" s="29">
        <f>FY25_AllocationWrksht!$J$5</f>
        <v>403.97995813861803</v>
      </c>
      <c r="I207" s="29"/>
      <c r="J207" s="13">
        <f>FY25_AllocationWrksht!J205</f>
        <v>318.73824723247236</v>
      </c>
      <c r="L207" s="45">
        <f>FY25_AllocationWrksht!P205</f>
        <v>0</v>
      </c>
      <c r="M207" s="46"/>
      <c r="N207" s="47">
        <f>FY25_AllocationWrksht!Q205</f>
        <v>318.73824723247236</v>
      </c>
      <c r="O207" s="46"/>
      <c r="P207" s="45">
        <v>0</v>
      </c>
      <c r="Q207" s="52"/>
      <c r="R207" s="46"/>
      <c r="S207" s="45">
        <f t="shared" si="3"/>
        <v>0</v>
      </c>
      <c r="T207" s="46"/>
      <c r="U207" s="47">
        <f>FY24_Wrksht_Wrksheet!Y204</f>
        <v>295.79185741088179</v>
      </c>
    </row>
    <row r="208" spans="1:21" x14ac:dyDescent="0.2">
      <c r="A208" s="60">
        <f>FY25_AllocationWrksht!B206</f>
        <v>4644</v>
      </c>
      <c r="C208" s="4" t="str">
        <f>FY25_AllocationWrksht!D206</f>
        <v>Newell-Fonda</v>
      </c>
      <c r="D208" s="4">
        <f>FY24_Wrksht_Wrksheet!D205</f>
        <v>476.2</v>
      </c>
      <c r="E208" s="3"/>
      <c r="F208" s="12">
        <f>FY25_AllocationWrksht!G206</f>
        <v>285077.93</v>
      </c>
      <c r="G208" s="28"/>
      <c r="H208" s="29">
        <f>FY25_AllocationWrksht!$J$5</f>
        <v>403.97995813861803</v>
      </c>
      <c r="I208" s="29"/>
      <c r="J208" s="13">
        <f>FY25_AllocationWrksht!J206</f>
        <v>574.86979229683402</v>
      </c>
      <c r="L208" s="45">
        <f>FY25_AllocationWrksht!P206</f>
        <v>76252.511589816466</v>
      </c>
      <c r="M208" s="46"/>
      <c r="N208" s="47">
        <f>FY25_AllocationWrksht!Q206</f>
        <v>421.10388870777075</v>
      </c>
      <c r="O208" s="46"/>
      <c r="P208" s="45">
        <v>0</v>
      </c>
      <c r="Q208" s="52"/>
      <c r="R208" s="46"/>
      <c r="S208" s="45">
        <f t="shared" si="3"/>
        <v>76252.511589816466</v>
      </c>
      <c r="T208" s="46"/>
      <c r="U208" s="47">
        <f>FY24_Wrksht_Wrksheet!Y205</f>
        <v>404.49984054501368</v>
      </c>
    </row>
    <row r="209" spans="1:21" x14ac:dyDescent="0.2">
      <c r="A209" s="100">
        <f>FY25_AllocationWrksht!B207</f>
        <v>4725</v>
      </c>
      <c r="B209" s="21"/>
      <c r="C209" s="24" t="str">
        <f>FY25_AllocationWrksht!D207</f>
        <v>Newton</v>
      </c>
      <c r="D209" s="24">
        <f>FY24_Wrksht_Wrksheet!D206</f>
        <v>2939.9</v>
      </c>
      <c r="E209" s="25"/>
      <c r="F209" s="26">
        <f>FY25_AllocationWrksht!G207</f>
        <v>1264839.75</v>
      </c>
      <c r="G209" s="64"/>
      <c r="H209" s="65">
        <f>FY25_AllocationWrksht!$J$5</f>
        <v>403.97995813861803</v>
      </c>
      <c r="I209" s="65"/>
      <c r="J209" s="66">
        <f>FY25_AllocationWrksht!J207</f>
        <v>427.68639683505779</v>
      </c>
      <c r="K209" s="21"/>
      <c r="L209" s="49">
        <f>FY25_AllocationWrksht!P207</f>
        <v>19467.109535638698</v>
      </c>
      <c r="M209" s="48"/>
      <c r="N209" s="50">
        <f>FY25_AllocationWrksht!Q207</f>
        <v>421.10388870777075</v>
      </c>
      <c r="O209" s="48"/>
      <c r="P209" s="49">
        <v>0</v>
      </c>
      <c r="Q209" s="52"/>
      <c r="R209" s="46"/>
      <c r="S209" s="49">
        <f t="shared" si="3"/>
        <v>19467.109535638698</v>
      </c>
      <c r="T209" s="48"/>
      <c r="U209" s="50">
        <f>FY24_Wrksht_Wrksheet!Y206</f>
        <v>362.10134698459132</v>
      </c>
    </row>
    <row r="210" spans="1:21" x14ac:dyDescent="0.2">
      <c r="A210" s="60">
        <f>FY25_AllocationWrksht!B208</f>
        <v>2673</v>
      </c>
      <c r="C210" s="4" t="str">
        <f>FY25_AllocationWrksht!D208</f>
        <v>Nodaway Valley</v>
      </c>
      <c r="D210" s="4">
        <f>FY24_Wrksht_Wrksheet!D207</f>
        <v>615.5</v>
      </c>
      <c r="E210" s="3"/>
      <c r="F210" s="12">
        <f>FY25_AllocationWrksht!G208</f>
        <v>456909.36</v>
      </c>
      <c r="G210" s="28"/>
      <c r="H210" s="29">
        <f>FY25_AllocationWrksht!$J$5</f>
        <v>403.97995813861803</v>
      </c>
      <c r="I210" s="29"/>
      <c r="J210" s="13">
        <f>FY25_AllocationWrksht!J208</f>
        <v>729.30464485235427</v>
      </c>
      <c r="L210" s="45">
        <f>FY25_AllocationWrksht!P208</f>
        <v>193087.77372458158</v>
      </c>
      <c r="M210" s="46"/>
      <c r="N210" s="47">
        <f>FY25_AllocationWrksht!Q208</f>
        <v>421.10388870777081</v>
      </c>
      <c r="O210" s="46"/>
      <c r="P210" s="45">
        <v>0</v>
      </c>
      <c r="Q210" s="52"/>
      <c r="R210" s="46"/>
      <c r="S210" s="45">
        <f t="shared" si="3"/>
        <v>193087.77372458158</v>
      </c>
      <c r="T210" s="46"/>
      <c r="U210" s="47">
        <f>FY24_Wrksht_Wrksheet!Y207</f>
        <v>404.50133997985034</v>
      </c>
    </row>
    <row r="211" spans="1:21" x14ac:dyDescent="0.2">
      <c r="A211" s="60">
        <f>FY25_AllocationWrksht!B209</f>
        <v>153</v>
      </c>
      <c r="C211" s="4" t="str">
        <f>FY25_AllocationWrksht!D209</f>
        <v>North Butler</v>
      </c>
      <c r="D211" s="4">
        <f>FY24_Wrksht_Wrksheet!D208</f>
        <v>568.6</v>
      </c>
      <c r="E211" s="3"/>
      <c r="F211" s="12">
        <f>FY25_AllocationWrksht!G209</f>
        <v>456269.92</v>
      </c>
      <c r="G211" s="28"/>
      <c r="H211" s="29">
        <f>FY25_AllocationWrksht!$J$5</f>
        <v>403.97995813861803</v>
      </c>
      <c r="I211" s="29"/>
      <c r="J211" s="13">
        <f>FY25_AllocationWrksht!J209</f>
        <v>850.2980245993291</v>
      </c>
      <c r="L211" s="45">
        <f>FY25_AllocationWrksht!P209</f>
        <v>230305.57331941021</v>
      </c>
      <c r="M211" s="46"/>
      <c r="N211" s="47">
        <f>FY25_AllocationWrksht!Q209</f>
        <v>421.10388870777069</v>
      </c>
      <c r="O211" s="46"/>
      <c r="P211" s="45">
        <v>0</v>
      </c>
      <c r="Q211" s="52"/>
      <c r="R211" s="46"/>
      <c r="S211" s="45">
        <f t="shared" si="3"/>
        <v>230305.57331941021</v>
      </c>
      <c r="T211" s="46"/>
      <c r="U211" s="47">
        <f>FY24_Wrksht_Wrksheet!Y208</f>
        <v>404.5012799181257</v>
      </c>
    </row>
    <row r="212" spans="1:21" x14ac:dyDescent="0.2">
      <c r="A212" s="60">
        <f>FY25_AllocationWrksht!B210</f>
        <v>3691</v>
      </c>
      <c r="C212" s="4" t="str">
        <f>FY25_AllocationWrksht!D210</f>
        <v>North Cedar</v>
      </c>
      <c r="D212" s="4">
        <f>FY24_Wrksht_Wrksheet!D209</f>
        <v>718</v>
      </c>
      <c r="E212" s="3"/>
      <c r="F212" s="12">
        <f>FY25_AllocationWrksht!G210</f>
        <v>489712.11</v>
      </c>
      <c r="G212" s="28"/>
      <c r="H212" s="29">
        <f>FY25_AllocationWrksht!$J$5</f>
        <v>403.97995813861803</v>
      </c>
      <c r="I212" s="29"/>
      <c r="J212" s="13">
        <f>FY25_AllocationWrksht!J210</f>
        <v>674.72046018186836</v>
      </c>
      <c r="L212" s="45">
        <f>FY25_AllocationWrksht!P210</f>
        <v>184074.90757590003</v>
      </c>
      <c r="M212" s="46"/>
      <c r="N212" s="47">
        <f>FY25_AllocationWrksht!Q210</f>
        <v>421.10388870777069</v>
      </c>
      <c r="O212" s="46"/>
      <c r="P212" s="45">
        <v>0</v>
      </c>
      <c r="Q212" s="52"/>
      <c r="R212" s="46"/>
      <c r="S212" s="45">
        <f t="shared" si="3"/>
        <v>184074.90757590003</v>
      </c>
      <c r="T212" s="46"/>
      <c r="U212" s="47">
        <f>FY24_Wrksht_Wrksheet!Y209</f>
        <v>404.49839061468089</v>
      </c>
    </row>
    <row r="213" spans="1:21" x14ac:dyDescent="0.2">
      <c r="A213" s="60">
        <f>FY25_AllocationWrksht!B211</f>
        <v>4774</v>
      </c>
      <c r="C213" s="4" t="str">
        <f>FY25_AllocationWrksht!D211</f>
        <v>North Fayette Valley</v>
      </c>
      <c r="D213" s="4">
        <f>FY24_Wrksht_Wrksheet!D210</f>
        <v>1113.2</v>
      </c>
      <c r="E213" s="3"/>
      <c r="F213" s="12">
        <f>FY25_AllocationWrksht!G211</f>
        <v>673736.07</v>
      </c>
      <c r="G213" s="28"/>
      <c r="H213" s="29">
        <f>FY25_AllocationWrksht!$J$5</f>
        <v>403.97995813861803</v>
      </c>
      <c r="I213" s="29"/>
      <c r="J213" s="13">
        <f>FY25_AllocationWrksht!J211</f>
        <v>592.03521089630931</v>
      </c>
      <c r="L213" s="45">
        <f>FY25_AllocationWrksht!P211</f>
        <v>194519.84465055689</v>
      </c>
      <c r="M213" s="46"/>
      <c r="N213" s="47">
        <f>FY25_AllocationWrksht!Q211</f>
        <v>421.10388870777069</v>
      </c>
      <c r="O213" s="46"/>
      <c r="P213" s="45">
        <v>0</v>
      </c>
      <c r="Q213" s="52"/>
      <c r="R213" s="46"/>
      <c r="S213" s="45">
        <f t="shared" si="3"/>
        <v>194519.84465055689</v>
      </c>
      <c r="T213" s="46"/>
      <c r="U213" s="47">
        <f>FY24_Wrksht_Wrksheet!Y210</f>
        <v>404.49867394552871</v>
      </c>
    </row>
    <row r="214" spans="1:21" x14ac:dyDescent="0.2">
      <c r="A214" s="100">
        <f>FY25_AllocationWrksht!B212</f>
        <v>873</v>
      </c>
      <c r="B214" s="21"/>
      <c r="C214" s="24" t="str">
        <f>FY25_AllocationWrksht!D212</f>
        <v>North Iowa</v>
      </c>
      <c r="D214" s="24">
        <f>FY24_Wrksht_Wrksheet!D211</f>
        <v>443.8</v>
      </c>
      <c r="E214" s="25"/>
      <c r="F214" s="26">
        <f>FY25_AllocationWrksht!G212</f>
        <v>313515.34999999998</v>
      </c>
      <c r="G214" s="64"/>
      <c r="H214" s="65">
        <f>FY25_AllocationWrksht!$J$5</f>
        <v>403.97995813861803</v>
      </c>
      <c r="I214" s="65"/>
      <c r="J214" s="66">
        <f>FY25_AllocationWrksht!J212</f>
        <v>648.42885211995861</v>
      </c>
      <c r="K214" s="21"/>
      <c r="L214" s="49">
        <f>FY25_AllocationWrksht!P212</f>
        <v>109911.61980979283</v>
      </c>
      <c r="M214" s="48"/>
      <c r="N214" s="50">
        <f>FY25_AllocationWrksht!Q212</f>
        <v>421.10388870777069</v>
      </c>
      <c r="O214" s="48"/>
      <c r="P214" s="49">
        <v>0</v>
      </c>
      <c r="Q214" s="52"/>
      <c r="R214" s="46"/>
      <c r="S214" s="49">
        <f t="shared" si="3"/>
        <v>109911.61980979283</v>
      </c>
      <c r="T214" s="48"/>
      <c r="U214" s="50">
        <f>FY24_Wrksht_Wrksheet!Y211</f>
        <v>404.50796437685881</v>
      </c>
    </row>
    <row r="215" spans="1:21" x14ac:dyDescent="0.2">
      <c r="A215" s="60">
        <f>FY25_AllocationWrksht!B213</f>
        <v>4778</v>
      </c>
      <c r="C215" s="4" t="str">
        <f>FY25_AllocationWrksht!D213</f>
        <v>North Kossuth</v>
      </c>
      <c r="D215" s="4">
        <f>FY24_Wrksht_Wrksheet!D212</f>
        <v>255.8</v>
      </c>
      <c r="E215" s="3"/>
      <c r="F215" s="12">
        <f>FY25_AllocationWrksht!G213</f>
        <v>163401.99</v>
      </c>
      <c r="G215" s="28"/>
      <c r="H215" s="29">
        <f>FY25_AllocationWrksht!$J$5</f>
        <v>403.97995813861803</v>
      </c>
      <c r="I215" s="29"/>
      <c r="J215" s="13">
        <f>FY25_AllocationWrksht!J213</f>
        <v>691.20977157360403</v>
      </c>
      <c r="L215" s="45">
        <f>FY25_AllocationWrksht!P213</f>
        <v>63853.030709482991</v>
      </c>
      <c r="M215" s="46"/>
      <c r="N215" s="47">
        <f>FY25_AllocationWrksht!Q213</f>
        <v>421.10388870777069</v>
      </c>
      <c r="O215" s="46"/>
      <c r="P215" s="45">
        <v>0</v>
      </c>
      <c r="Q215" s="52"/>
      <c r="R215" s="46"/>
      <c r="S215" s="45">
        <f t="shared" si="3"/>
        <v>63853.030709482991</v>
      </c>
      <c r="T215" s="46"/>
      <c r="U215" s="47">
        <f>FY24_Wrksht_Wrksheet!Y212</f>
        <v>404.50186621474268</v>
      </c>
    </row>
    <row r="216" spans="1:21" x14ac:dyDescent="0.2">
      <c r="A216" s="60">
        <f>FY25_AllocationWrksht!B214</f>
        <v>4777</v>
      </c>
      <c r="C216" s="4" t="str">
        <f>FY25_AllocationWrksht!D214</f>
        <v>North Linn</v>
      </c>
      <c r="D216" s="4">
        <f>FY24_Wrksht_Wrksheet!D213</f>
        <v>548.6</v>
      </c>
      <c r="E216" s="3"/>
      <c r="F216" s="12">
        <f>FY25_AllocationWrksht!G214</f>
        <v>314947.95</v>
      </c>
      <c r="G216" s="28"/>
      <c r="H216" s="29">
        <f>FY25_AllocationWrksht!$J$5</f>
        <v>403.97995813861803</v>
      </c>
      <c r="I216" s="29"/>
      <c r="J216" s="13">
        <f>FY25_AllocationWrksht!J214</f>
        <v>565.53770874483757</v>
      </c>
      <c r="L216" s="45">
        <f>FY25_AllocationWrksht!P214</f>
        <v>80435.194378642511</v>
      </c>
      <c r="M216" s="46"/>
      <c r="N216" s="47">
        <f>FY25_AllocationWrksht!Q214</f>
        <v>421.10388870777069</v>
      </c>
      <c r="O216" s="46"/>
      <c r="P216" s="45">
        <v>0</v>
      </c>
      <c r="Q216" s="52"/>
      <c r="R216" s="46"/>
      <c r="S216" s="45">
        <f t="shared" si="3"/>
        <v>80435.194378642511</v>
      </c>
      <c r="T216" s="46"/>
      <c r="U216" s="47">
        <f>FY24_Wrksht_Wrksheet!Y213</f>
        <v>404.50646072883319</v>
      </c>
    </row>
    <row r="217" spans="1:21" x14ac:dyDescent="0.2">
      <c r="A217" s="60">
        <f>FY25_AllocationWrksht!B215</f>
        <v>4776</v>
      </c>
      <c r="C217" s="4" t="str">
        <f>FY25_AllocationWrksht!D215</f>
        <v>North Mahaska</v>
      </c>
      <c r="D217" s="4">
        <f>FY24_Wrksht_Wrksheet!D214</f>
        <v>498.2</v>
      </c>
      <c r="E217" s="3"/>
      <c r="F217" s="12">
        <f>FY25_AllocationWrksht!G215</f>
        <v>214224.68</v>
      </c>
      <c r="G217" s="28"/>
      <c r="H217" s="29">
        <f>FY25_AllocationWrksht!$J$5</f>
        <v>403.97995813861803</v>
      </c>
      <c r="I217" s="29"/>
      <c r="J217" s="13">
        <f>FY25_AllocationWrksht!J215</f>
        <v>438.53568065506653</v>
      </c>
      <c r="L217" s="45">
        <f>FY25_AllocationWrksht!P215</f>
        <v>8515.4303662539878</v>
      </c>
      <c r="M217" s="46"/>
      <c r="N217" s="47">
        <f>FY25_AllocationWrksht!Q215</f>
        <v>421.10388870777075</v>
      </c>
      <c r="O217" s="46"/>
      <c r="P217" s="45">
        <v>0</v>
      </c>
      <c r="Q217" s="52"/>
      <c r="R217" s="46"/>
      <c r="S217" s="45">
        <f t="shared" si="3"/>
        <v>8515.4303662539878</v>
      </c>
      <c r="T217" s="46"/>
      <c r="U217" s="47">
        <f>FY24_Wrksht_Wrksheet!Y214</f>
        <v>404.50738180189632</v>
      </c>
    </row>
    <row r="218" spans="1:21" x14ac:dyDescent="0.2">
      <c r="A218" s="60">
        <f>FY25_AllocationWrksht!B216</f>
        <v>4779</v>
      </c>
      <c r="C218" s="4" t="str">
        <f>FY25_AllocationWrksht!D216</f>
        <v>North Polk</v>
      </c>
      <c r="D218" s="4">
        <f>FY24_Wrksht_Wrksheet!D215</f>
        <v>1946</v>
      </c>
      <c r="E218" s="3"/>
      <c r="F218" s="12">
        <f>FY25_AllocationWrksht!G216</f>
        <v>864161.45</v>
      </c>
      <c r="G218" s="28"/>
      <c r="H218" s="29">
        <f>FY25_AllocationWrksht!$J$5</f>
        <v>403.97995813861803</v>
      </c>
      <c r="I218" s="29"/>
      <c r="J218" s="13">
        <f>FY25_AllocationWrksht!J216</f>
        <v>412.86199894892741</v>
      </c>
      <c r="L218" s="45">
        <f>FY25_AllocationWrksht!P216</f>
        <v>0</v>
      </c>
      <c r="M218" s="46"/>
      <c r="N218" s="47">
        <f>FY25_AllocationWrksht!Q216</f>
        <v>412.86199894892741</v>
      </c>
      <c r="O218" s="46"/>
      <c r="P218" s="45">
        <v>0</v>
      </c>
      <c r="Q218" s="52"/>
      <c r="R218" s="46"/>
      <c r="S218" s="45">
        <f t="shared" si="3"/>
        <v>0</v>
      </c>
      <c r="T218" s="46"/>
      <c r="U218" s="47">
        <f>FY24_Wrksht_Wrksheet!Y215</f>
        <v>404.50762834825048</v>
      </c>
    </row>
    <row r="219" spans="1:21" x14ac:dyDescent="0.2">
      <c r="A219" s="100">
        <f>FY25_AllocationWrksht!B217</f>
        <v>4784</v>
      </c>
      <c r="B219" s="21"/>
      <c r="C219" s="24" t="str">
        <f>FY25_AllocationWrksht!D217</f>
        <v>North Scott</v>
      </c>
      <c r="D219" s="24">
        <f>FY24_Wrksht_Wrksheet!D216</f>
        <v>3112.5</v>
      </c>
      <c r="E219" s="25"/>
      <c r="F219" s="26">
        <f>FY25_AllocationWrksht!G217</f>
        <v>1041726.53</v>
      </c>
      <c r="G219" s="64"/>
      <c r="H219" s="65">
        <f>FY25_AllocationWrksht!$J$5</f>
        <v>403.97995813861803</v>
      </c>
      <c r="I219" s="65"/>
      <c r="J219" s="66">
        <f>FY25_AllocationWrksht!J217</f>
        <v>336.3011783316116</v>
      </c>
      <c r="K219" s="21"/>
      <c r="L219" s="49">
        <f>FY25_AllocationWrksht!P217</f>
        <v>0</v>
      </c>
      <c r="M219" s="48"/>
      <c r="N219" s="50">
        <f>FY25_AllocationWrksht!Q217</f>
        <v>336.3011783316116</v>
      </c>
      <c r="O219" s="48"/>
      <c r="P219" s="49">
        <v>0</v>
      </c>
      <c r="Q219" s="52"/>
      <c r="R219" s="46"/>
      <c r="S219" s="49">
        <f t="shared" si="3"/>
        <v>0</v>
      </c>
      <c r="T219" s="48"/>
      <c r="U219" s="50">
        <f>FY24_Wrksht_Wrksheet!Y216</f>
        <v>313.80314538152612</v>
      </c>
    </row>
    <row r="220" spans="1:21" x14ac:dyDescent="0.2">
      <c r="A220" s="60">
        <f>FY25_AllocationWrksht!B218</f>
        <v>4785</v>
      </c>
      <c r="C220" s="4" t="str">
        <f>FY25_AllocationWrksht!D218</f>
        <v>North Tama</v>
      </c>
      <c r="D220" s="4">
        <f>FY24_Wrksht_Wrksheet!D217</f>
        <v>455</v>
      </c>
      <c r="E220" s="3"/>
      <c r="F220" s="12">
        <f>FY25_AllocationWrksht!G218</f>
        <v>238639.39</v>
      </c>
      <c r="G220" s="28"/>
      <c r="H220" s="29">
        <f>FY25_AllocationWrksht!$J$5</f>
        <v>403.97995813861803</v>
      </c>
      <c r="I220" s="29"/>
      <c r="J220" s="13">
        <f>FY25_AllocationWrksht!J218</f>
        <v>526.79777041942612</v>
      </c>
      <c r="L220" s="45">
        <f>FY25_AllocationWrksht!P218</f>
        <v>47879.328415379881</v>
      </c>
      <c r="M220" s="46"/>
      <c r="N220" s="47">
        <f>FY25_AllocationWrksht!Q218</f>
        <v>421.10388870777069</v>
      </c>
      <c r="O220" s="46"/>
      <c r="P220" s="45">
        <v>0</v>
      </c>
      <c r="Q220" s="52"/>
      <c r="R220" s="46"/>
      <c r="S220" s="45">
        <f t="shared" si="3"/>
        <v>47879.328415379881</v>
      </c>
      <c r="T220" s="46"/>
      <c r="U220" s="47">
        <f>FY24_Wrksht_Wrksheet!Y217</f>
        <v>404.50307028041897</v>
      </c>
    </row>
    <row r="221" spans="1:21" x14ac:dyDescent="0.2">
      <c r="A221" s="60">
        <f>FY25_AllocationWrksht!B219</f>
        <v>333</v>
      </c>
      <c r="C221" s="4" t="str">
        <f>FY25_AllocationWrksht!D219</f>
        <v>North Union</v>
      </c>
      <c r="D221" s="4">
        <f>FY24_Wrksht_Wrksheet!D218</f>
        <v>402</v>
      </c>
      <c r="E221" s="3"/>
      <c r="F221" s="12">
        <f>FY25_AllocationWrksht!G219</f>
        <v>287942.83</v>
      </c>
      <c r="G221" s="28"/>
      <c r="H221" s="29">
        <f>FY25_AllocationWrksht!$J$5</f>
        <v>403.97995813861803</v>
      </c>
      <c r="I221" s="29"/>
      <c r="J221" s="13">
        <f>FY25_AllocationWrksht!J219</f>
        <v>716.27569651741294</v>
      </c>
      <c r="L221" s="45">
        <f>FY25_AllocationWrksht!P219</f>
        <v>118659.06673947615</v>
      </c>
      <c r="M221" s="46"/>
      <c r="N221" s="47">
        <f>FY25_AllocationWrksht!Q219</f>
        <v>421.10388870777075</v>
      </c>
      <c r="O221" s="46"/>
      <c r="P221" s="45">
        <v>0</v>
      </c>
      <c r="Q221" s="52"/>
      <c r="R221" s="46"/>
      <c r="S221" s="45">
        <f t="shared" si="3"/>
        <v>118659.06673947615</v>
      </c>
      <c r="T221" s="46"/>
      <c r="U221" s="47">
        <f>FY24_Wrksht_Wrksheet!Y218</f>
        <v>404.50401555405085</v>
      </c>
    </row>
    <row r="222" spans="1:21" x14ac:dyDescent="0.2">
      <c r="A222" s="60">
        <f>FY25_AllocationWrksht!B220</f>
        <v>4773</v>
      </c>
      <c r="C222" s="4" t="str">
        <f>FY25_AllocationWrksht!D220</f>
        <v>Northeast</v>
      </c>
      <c r="D222" s="4">
        <f>FY24_Wrksht_Wrksheet!D219</f>
        <v>514.4</v>
      </c>
      <c r="E222" s="3"/>
      <c r="F222" s="12">
        <f>FY25_AllocationWrksht!G220</f>
        <v>433828.62</v>
      </c>
      <c r="G222" s="28"/>
      <c r="H222" s="29">
        <f>FY25_AllocationWrksht!$J$5</f>
        <v>403.97995813861803</v>
      </c>
      <c r="I222" s="29"/>
      <c r="J222" s="13">
        <f>FY25_AllocationWrksht!J220</f>
        <v>823.20421252371921</v>
      </c>
      <c r="L222" s="45">
        <f>FY25_AllocationWrksht!P220</f>
        <v>211906.87065100484</v>
      </c>
      <c r="M222" s="46"/>
      <c r="N222" s="47">
        <f>FY25_AllocationWrksht!Q220</f>
        <v>421.10388870777069</v>
      </c>
      <c r="O222" s="46"/>
      <c r="P222" s="45">
        <v>0</v>
      </c>
      <c r="Q222" s="52"/>
      <c r="R222" s="46"/>
      <c r="S222" s="45">
        <f t="shared" si="3"/>
        <v>211906.87065100484</v>
      </c>
      <c r="T222" s="46"/>
      <c r="U222" s="47">
        <f>FY24_Wrksht_Wrksheet!Y219</f>
        <v>404.50685721665542</v>
      </c>
    </row>
    <row r="223" spans="1:21" x14ac:dyDescent="0.2">
      <c r="A223" s="60">
        <f>FY25_AllocationWrksht!B221</f>
        <v>4788</v>
      </c>
      <c r="C223" s="4" t="str">
        <f>FY25_AllocationWrksht!D221</f>
        <v>Northwood-Kensett</v>
      </c>
      <c r="D223" s="4">
        <f>FY24_Wrksht_Wrksheet!D220</f>
        <v>503</v>
      </c>
      <c r="E223" s="3"/>
      <c r="F223" s="12">
        <f>FY25_AllocationWrksht!G221</f>
        <v>256070.22</v>
      </c>
      <c r="G223" s="28"/>
      <c r="H223" s="29">
        <f>FY25_AllocationWrksht!$J$5</f>
        <v>403.97995813861803</v>
      </c>
      <c r="I223" s="29"/>
      <c r="J223" s="13">
        <f>FY25_AllocationWrksht!J221</f>
        <v>501.11589041095891</v>
      </c>
      <c r="L223" s="45">
        <f>FY25_AllocationWrksht!P221</f>
        <v>40886.132870329151</v>
      </c>
      <c r="M223" s="46"/>
      <c r="N223" s="47">
        <f>FY25_AllocationWrksht!Q221</f>
        <v>421.10388870777069</v>
      </c>
      <c r="O223" s="46"/>
      <c r="P223" s="45">
        <v>0</v>
      </c>
      <c r="Q223" s="52"/>
      <c r="R223" s="46"/>
      <c r="S223" s="45">
        <f t="shared" si="3"/>
        <v>40886.132870329151</v>
      </c>
      <c r="T223" s="46"/>
      <c r="U223" s="47">
        <f>FY24_Wrksht_Wrksheet!Y220</f>
        <v>404.50102256670135</v>
      </c>
    </row>
    <row r="224" spans="1:21" x14ac:dyDescent="0.2">
      <c r="A224" s="100">
        <f>FY25_AllocationWrksht!B222</f>
        <v>4797</v>
      </c>
      <c r="B224" s="21"/>
      <c r="C224" s="24" t="str">
        <f>FY25_AllocationWrksht!D222</f>
        <v>Norwalk</v>
      </c>
      <c r="D224" s="24">
        <f>FY24_Wrksht_Wrksheet!D221</f>
        <v>3350.5</v>
      </c>
      <c r="E224" s="25"/>
      <c r="F224" s="26">
        <f>FY25_AllocationWrksht!G222</f>
        <v>844341.34</v>
      </c>
      <c r="G224" s="64"/>
      <c r="H224" s="65">
        <f>FY25_AllocationWrksht!$J$5</f>
        <v>403.97995813861803</v>
      </c>
      <c r="I224" s="65"/>
      <c r="J224" s="66">
        <f>FY25_AllocationWrksht!J222</f>
        <v>246.50142761217992</v>
      </c>
      <c r="K224" s="21"/>
      <c r="L224" s="49">
        <f>FY25_AllocationWrksht!P222</f>
        <v>0</v>
      </c>
      <c r="M224" s="48"/>
      <c r="N224" s="50">
        <f>FY25_AllocationWrksht!Q222</f>
        <v>246.50142761217992</v>
      </c>
      <c r="O224" s="48"/>
      <c r="P224" s="49">
        <v>0</v>
      </c>
      <c r="Q224" s="52"/>
      <c r="R224" s="46"/>
      <c r="S224" s="49">
        <f t="shared" si="3"/>
        <v>0</v>
      </c>
      <c r="T224" s="48"/>
      <c r="U224" s="50">
        <f>FY24_Wrksht_Wrksheet!Y221</f>
        <v>220.70512162363826</v>
      </c>
    </row>
    <row r="225" spans="1:21" x14ac:dyDescent="0.2">
      <c r="A225" s="60">
        <f>FY25_AllocationWrksht!B223</f>
        <v>4860</v>
      </c>
      <c r="C225" s="4" t="str">
        <f>FY25_AllocationWrksht!D223</f>
        <v>OABCIG</v>
      </c>
      <c r="D225" s="4">
        <f>FY24_Wrksht_Wrksheet!D222</f>
        <v>924.9</v>
      </c>
      <c r="E225" s="3"/>
      <c r="F225" s="12">
        <f>FY25_AllocationWrksht!G223</f>
        <v>616991.92000000004</v>
      </c>
      <c r="G225" s="28"/>
      <c r="H225" s="29">
        <f>FY25_AllocationWrksht!$J$5</f>
        <v>403.97995813861803</v>
      </c>
      <c r="I225" s="29"/>
      <c r="J225" s="13">
        <f>FY25_AllocationWrksht!J223</f>
        <v>666.87410289667105</v>
      </c>
      <c r="L225" s="45">
        <f>FY25_AllocationWrksht!P223</f>
        <v>227386.60216757056</v>
      </c>
      <c r="M225" s="46"/>
      <c r="N225" s="47">
        <f>FY25_AllocationWrksht!Q223</f>
        <v>421.10388870777069</v>
      </c>
      <c r="O225" s="46"/>
      <c r="P225" s="45">
        <v>0</v>
      </c>
      <c r="Q225" s="52"/>
      <c r="R225" s="46"/>
      <c r="S225" s="45">
        <f t="shared" si="3"/>
        <v>227386.60216757056</v>
      </c>
      <c r="T225" s="46"/>
      <c r="U225" s="47">
        <f>FY24_Wrksht_Wrksheet!Y222</f>
        <v>404.50281619889671</v>
      </c>
    </row>
    <row r="226" spans="1:21" x14ac:dyDescent="0.2">
      <c r="A226" s="60">
        <f>FY25_AllocationWrksht!B224</f>
        <v>4869</v>
      </c>
      <c r="C226" s="4" t="str">
        <f>FY25_AllocationWrksht!D224</f>
        <v>Oelwein</v>
      </c>
      <c r="D226" s="4">
        <f>FY24_Wrksht_Wrksheet!D223</f>
        <v>1340.2</v>
      </c>
      <c r="E226" s="3"/>
      <c r="F226" s="12">
        <f>FY25_AllocationWrksht!G224</f>
        <v>286481.48</v>
      </c>
      <c r="G226" s="28"/>
      <c r="H226" s="29">
        <f>FY25_AllocationWrksht!$J$5</f>
        <v>403.97995813861803</v>
      </c>
      <c r="I226" s="29"/>
      <c r="J226" s="13">
        <f>FY25_AllocationWrksht!J224</f>
        <v>216.04938159879336</v>
      </c>
      <c r="L226" s="45">
        <f>FY25_AllocationWrksht!P224</f>
        <v>0</v>
      </c>
      <c r="M226" s="46"/>
      <c r="N226" s="47">
        <f>FY25_AllocationWrksht!Q224</f>
        <v>216.04938159879336</v>
      </c>
      <c r="O226" s="46"/>
      <c r="P226" s="45">
        <v>0</v>
      </c>
      <c r="Q226" s="52"/>
      <c r="R226" s="46"/>
      <c r="S226" s="45">
        <f t="shared" si="3"/>
        <v>0</v>
      </c>
      <c r="T226" s="46"/>
      <c r="U226" s="47">
        <f>FY24_Wrksht_Wrksheet!Y223</f>
        <v>224.1669452320549</v>
      </c>
    </row>
    <row r="227" spans="1:21" x14ac:dyDescent="0.2">
      <c r="A227" s="60">
        <f>FY25_AllocationWrksht!B225</f>
        <v>4878</v>
      </c>
      <c r="C227" s="4" t="str">
        <f>FY25_AllocationWrksht!D225</f>
        <v>Ogden</v>
      </c>
      <c r="D227" s="4">
        <f>FY24_Wrksht_Wrksheet!D224</f>
        <v>601.9</v>
      </c>
      <c r="E227" s="3"/>
      <c r="F227" s="12">
        <f>FY25_AllocationWrksht!G225</f>
        <v>261695.12</v>
      </c>
      <c r="G227" s="28"/>
      <c r="H227" s="29">
        <f>FY25_AllocationWrksht!$J$5</f>
        <v>403.97995813861803</v>
      </c>
      <c r="I227" s="29"/>
      <c r="J227" s="13">
        <f>FY25_AllocationWrksht!J225</f>
        <v>443.70145812139714</v>
      </c>
      <c r="L227" s="45">
        <f>FY25_AllocationWrksht!P225</f>
        <v>13328.046440156842</v>
      </c>
      <c r="M227" s="46"/>
      <c r="N227" s="47">
        <f>FY25_AllocationWrksht!Q225</f>
        <v>421.10388870777069</v>
      </c>
      <c r="O227" s="46"/>
      <c r="P227" s="45">
        <v>0</v>
      </c>
      <c r="Q227" s="52"/>
      <c r="R227" s="46"/>
      <c r="S227" s="45">
        <f t="shared" si="3"/>
        <v>13328.046440156842</v>
      </c>
      <c r="T227" s="46"/>
      <c r="U227" s="47">
        <f>FY24_Wrksht_Wrksheet!Y224</f>
        <v>404.50513374611108</v>
      </c>
    </row>
    <row r="228" spans="1:21" x14ac:dyDescent="0.2">
      <c r="A228" s="60">
        <f>FY25_AllocationWrksht!B226</f>
        <v>4890</v>
      </c>
      <c r="C228" s="4" t="str">
        <f>FY25_AllocationWrksht!D226</f>
        <v>Okoboji</v>
      </c>
      <c r="D228" s="4">
        <f>FY24_Wrksht_Wrksheet!D225</f>
        <v>1043.2</v>
      </c>
      <c r="E228" s="3"/>
      <c r="F228" s="12">
        <f>FY25_AllocationWrksht!G226</f>
        <v>392319.24</v>
      </c>
      <c r="G228" s="28"/>
      <c r="H228" s="29">
        <f>FY25_AllocationWrksht!$J$5</f>
        <v>403.97995813861803</v>
      </c>
      <c r="I228" s="29"/>
      <c r="J228" s="13">
        <f>FY25_AllocationWrksht!J226</f>
        <v>368.09836742353161</v>
      </c>
      <c r="L228" s="45">
        <f>FY25_AllocationWrksht!P226</f>
        <v>0</v>
      </c>
      <c r="M228" s="46"/>
      <c r="N228" s="47">
        <f>FY25_AllocationWrksht!Q226</f>
        <v>368.09836742353161</v>
      </c>
      <c r="O228" s="46"/>
      <c r="P228" s="45">
        <v>0</v>
      </c>
      <c r="Q228" s="52"/>
      <c r="R228" s="46"/>
      <c r="S228" s="45">
        <f t="shared" si="3"/>
        <v>0</v>
      </c>
      <c r="T228" s="46"/>
      <c r="U228" s="47">
        <f>FY24_Wrksht_Wrksheet!Y225</f>
        <v>404.49882756569508</v>
      </c>
    </row>
    <row r="229" spans="1:21" x14ac:dyDescent="0.2">
      <c r="A229" s="100">
        <f>FY25_AllocationWrksht!B227</f>
        <v>4905</v>
      </c>
      <c r="B229" s="21"/>
      <c r="C229" s="24" t="str">
        <f>FY25_AllocationWrksht!D227</f>
        <v>Olin</v>
      </c>
      <c r="D229" s="24">
        <f>FY24_Wrksht_Wrksheet!D226</f>
        <v>214</v>
      </c>
      <c r="E229" s="25"/>
      <c r="F229" s="26">
        <f>FY25_AllocationWrksht!G227</f>
        <v>164139.16</v>
      </c>
      <c r="G229" s="64"/>
      <c r="H229" s="65">
        <f>FY25_AllocationWrksht!$J$5</f>
        <v>403.97995813861803</v>
      </c>
      <c r="I229" s="65"/>
      <c r="J229" s="66">
        <f>FY25_AllocationWrksht!J227</f>
        <v>761.6666357308585</v>
      </c>
      <c r="K229" s="21"/>
      <c r="L229" s="49">
        <f>FY25_AllocationWrksht!P227</f>
        <v>73391.27198347541</v>
      </c>
      <c r="M229" s="48"/>
      <c r="N229" s="50">
        <f>FY25_AllocationWrksht!Q227</f>
        <v>421.10388870777075</v>
      </c>
      <c r="O229" s="48"/>
      <c r="P229" s="49">
        <v>0</v>
      </c>
      <c r="Q229" s="52"/>
      <c r="R229" s="46"/>
      <c r="S229" s="49">
        <f t="shared" si="3"/>
        <v>73391.27198347541</v>
      </c>
      <c r="T229" s="48"/>
      <c r="U229" s="50">
        <f>FY24_Wrksht_Wrksheet!Y226</f>
        <v>404.49853757013869</v>
      </c>
    </row>
    <row r="230" spans="1:21" x14ac:dyDescent="0.2">
      <c r="A230" s="60">
        <f>FY25_AllocationWrksht!B228</f>
        <v>4978</v>
      </c>
      <c r="C230" s="4" t="str">
        <f>FY25_AllocationWrksht!D228</f>
        <v>Orient-Macksburg</v>
      </c>
      <c r="D230" s="4">
        <f>FY24_Wrksht_Wrksheet!D227</f>
        <v>176.9</v>
      </c>
      <c r="E230" s="3"/>
      <c r="F230" s="12">
        <f>FY25_AllocationWrksht!G228</f>
        <v>174949.81</v>
      </c>
      <c r="G230" s="28"/>
      <c r="H230" s="29">
        <f>FY25_AllocationWrksht!$J$5</f>
        <v>403.97995813861803</v>
      </c>
      <c r="I230" s="29"/>
      <c r="J230" s="13">
        <f>FY25_AllocationWrksht!J228</f>
        <v>982.31224031443014</v>
      </c>
      <c r="L230" s="45">
        <f>FY25_AllocationWrksht!P228</f>
        <v>99951.207421146028</v>
      </c>
      <c r="M230" s="46"/>
      <c r="N230" s="47">
        <f>FY25_AllocationWrksht!Q228</f>
        <v>421.10388870777075</v>
      </c>
      <c r="O230" s="46"/>
      <c r="P230" s="45">
        <v>0</v>
      </c>
      <c r="Q230" s="52"/>
      <c r="R230" s="46"/>
      <c r="S230" s="45">
        <f t="shared" si="3"/>
        <v>99951.207421146028</v>
      </c>
      <c r="T230" s="46"/>
      <c r="U230" s="47">
        <f>FY24_Wrksht_Wrksheet!Y227</f>
        <v>404.50421782140256</v>
      </c>
    </row>
    <row r="231" spans="1:21" x14ac:dyDescent="0.2">
      <c r="A231" s="60">
        <f>FY25_AllocationWrksht!B229</f>
        <v>4995</v>
      </c>
      <c r="C231" s="4" t="str">
        <f>FY25_AllocationWrksht!D229</f>
        <v>Osage</v>
      </c>
      <c r="D231" s="4">
        <f>FY24_Wrksht_Wrksheet!D228</f>
        <v>902.2</v>
      </c>
      <c r="E231" s="3"/>
      <c r="F231" s="12">
        <f>FY25_AllocationWrksht!G229</f>
        <v>453367.27</v>
      </c>
      <c r="G231" s="28"/>
      <c r="H231" s="29">
        <f>FY25_AllocationWrksht!$J$5</f>
        <v>403.97995813861803</v>
      </c>
      <c r="I231" s="29"/>
      <c r="J231" s="13">
        <f>FY25_AllocationWrksht!J229</f>
        <v>507.86072588775625</v>
      </c>
      <c r="L231" s="45">
        <f>FY25_AllocationWrksht!P229</f>
        <v>77447.82855057306</v>
      </c>
      <c r="M231" s="46"/>
      <c r="N231" s="47">
        <f>FY25_AllocationWrksht!Q229</f>
        <v>421.10388870777069</v>
      </c>
      <c r="O231" s="46"/>
      <c r="P231" s="45">
        <v>0</v>
      </c>
      <c r="Q231" s="52"/>
      <c r="R231" s="46"/>
      <c r="S231" s="45">
        <f t="shared" si="3"/>
        <v>77447.82855057306</v>
      </c>
      <c r="T231" s="46"/>
      <c r="U231" s="47">
        <f>FY24_Wrksht_Wrksheet!Y228</f>
        <v>404.50726668919759</v>
      </c>
    </row>
    <row r="232" spans="1:21" x14ac:dyDescent="0.2">
      <c r="A232" s="60">
        <f>FY25_AllocationWrksht!B230</f>
        <v>5013</v>
      </c>
      <c r="C232" s="4" t="str">
        <f>FY25_AllocationWrksht!D230</f>
        <v>Oskaloosa</v>
      </c>
      <c r="D232" s="4">
        <f>FY24_Wrksht_Wrksheet!D229</f>
        <v>2208.5</v>
      </c>
      <c r="E232" s="3"/>
      <c r="F232" s="12">
        <f>FY25_AllocationWrksht!G230</f>
        <v>992013.39</v>
      </c>
      <c r="G232" s="28"/>
      <c r="H232" s="29">
        <f>FY25_AllocationWrksht!$J$5</f>
        <v>403.97995813861803</v>
      </c>
      <c r="I232" s="29"/>
      <c r="J232" s="13">
        <f>FY25_AllocationWrksht!J230</f>
        <v>439.99529406546617</v>
      </c>
      <c r="L232" s="45">
        <f>FY25_AllocationWrksht!P230</f>
        <v>42592.562519460087</v>
      </c>
      <c r="M232" s="46"/>
      <c r="N232" s="47">
        <f>FY25_AllocationWrksht!Q230</f>
        <v>421.10388870777075</v>
      </c>
      <c r="O232" s="46"/>
      <c r="P232" s="45">
        <v>0</v>
      </c>
      <c r="Q232" s="52"/>
      <c r="R232" s="46"/>
      <c r="S232" s="45">
        <f t="shared" si="3"/>
        <v>42592.562519460087</v>
      </c>
      <c r="T232" s="46"/>
      <c r="U232" s="47">
        <f>FY24_Wrksht_Wrksheet!Y229</f>
        <v>404.50327403862593</v>
      </c>
    </row>
    <row r="233" spans="1:21" x14ac:dyDescent="0.2">
      <c r="A233" s="60">
        <f>FY25_AllocationWrksht!B231</f>
        <v>5049</v>
      </c>
      <c r="C233" s="4" t="str">
        <f>FY25_AllocationWrksht!D231</f>
        <v>Ottumwa</v>
      </c>
      <c r="D233" s="4">
        <f>FY24_Wrksht_Wrksheet!D230</f>
        <v>4871</v>
      </c>
      <c r="E233" s="3"/>
      <c r="F233" s="12">
        <f>FY25_AllocationWrksht!G231</f>
        <v>1912923.62</v>
      </c>
      <c r="G233" s="28"/>
      <c r="H233" s="29">
        <f>FY25_AllocationWrksht!$J$5</f>
        <v>403.97995813861803</v>
      </c>
      <c r="I233" s="29"/>
      <c r="J233" s="13">
        <f>FY25_AllocationWrksht!J231</f>
        <v>377.74207065421297</v>
      </c>
      <c r="L233" s="45">
        <f>FY25_AllocationWrksht!P231</f>
        <v>0</v>
      </c>
      <c r="M233" s="46"/>
      <c r="N233" s="47">
        <f>FY25_AllocationWrksht!Q231</f>
        <v>377.74207065421297</v>
      </c>
      <c r="O233" s="46"/>
      <c r="P233" s="45">
        <v>0</v>
      </c>
      <c r="Q233" s="52"/>
      <c r="R233" s="46"/>
      <c r="S233" s="45">
        <f t="shared" si="3"/>
        <v>0</v>
      </c>
      <c r="T233" s="46"/>
      <c r="U233" s="47">
        <f>FY24_Wrksht_Wrksheet!Y230</f>
        <v>365.32332580578935</v>
      </c>
    </row>
    <row r="234" spans="1:21" x14ac:dyDescent="0.2">
      <c r="A234" s="100">
        <f>FY25_AllocationWrksht!B232</f>
        <v>5319</v>
      </c>
      <c r="B234" s="21"/>
      <c r="C234" s="24" t="str">
        <f>FY25_AllocationWrksht!D232</f>
        <v>PCM</v>
      </c>
      <c r="D234" s="24">
        <f>FY24_Wrksht_Wrksheet!D231</f>
        <v>686.6</v>
      </c>
      <c r="E234" s="25"/>
      <c r="F234" s="26">
        <f>FY25_AllocationWrksht!G232</f>
        <v>468921.54</v>
      </c>
      <c r="G234" s="64"/>
      <c r="H234" s="65">
        <f>FY25_AllocationWrksht!$J$5</f>
        <v>403.97995813861803</v>
      </c>
      <c r="I234" s="65"/>
      <c r="J234" s="66">
        <f>FY25_AllocationWrksht!J232</f>
        <v>454.33731227594228</v>
      </c>
      <c r="K234" s="21"/>
      <c r="L234" s="49">
        <f>FY25_AllocationWrksht!P232</f>
        <v>34300.216464709833</v>
      </c>
      <c r="M234" s="48"/>
      <c r="N234" s="50">
        <f>FY25_AllocationWrksht!Q232</f>
        <v>421.10388870777075</v>
      </c>
      <c r="O234" s="48"/>
      <c r="P234" s="49">
        <v>0</v>
      </c>
      <c r="Q234" s="52"/>
      <c r="R234" s="46"/>
      <c r="S234" s="49">
        <f t="shared" si="3"/>
        <v>34300.216464709833</v>
      </c>
      <c r="T234" s="48"/>
      <c r="U234" s="50">
        <f>FY24_Wrksht_Wrksheet!Y231</f>
        <v>404.5041334904393</v>
      </c>
    </row>
    <row r="235" spans="1:21" x14ac:dyDescent="0.2">
      <c r="A235" s="60">
        <f>FY25_AllocationWrksht!B233</f>
        <v>5121</v>
      </c>
      <c r="C235" s="4" t="str">
        <f>FY25_AllocationWrksht!D233</f>
        <v>Panorama</v>
      </c>
      <c r="D235" s="4">
        <f>FY24_Wrksht_Wrksheet!D232</f>
        <v>183</v>
      </c>
      <c r="E235" s="3"/>
      <c r="F235" s="12">
        <f>FY25_AllocationWrksht!G233</f>
        <v>438839.45</v>
      </c>
      <c r="G235" s="28"/>
      <c r="H235" s="29">
        <f>FY25_AllocationWrksht!$J$5</f>
        <v>403.97995813861803</v>
      </c>
      <c r="I235" s="29"/>
      <c r="J235" s="13">
        <f>FY25_AllocationWrksht!J233</f>
        <v>682.59363820189765</v>
      </c>
      <c r="L235" s="45">
        <f>FY25_AllocationWrksht!P233</f>
        <v>168111.75994977419</v>
      </c>
      <c r="M235" s="46"/>
      <c r="N235" s="47">
        <f>FY25_AllocationWrksht!Q233</f>
        <v>421.10388870777075</v>
      </c>
      <c r="O235" s="46"/>
      <c r="P235" s="45">
        <v>0</v>
      </c>
      <c r="Q235" s="52"/>
      <c r="R235" s="46"/>
      <c r="S235" s="45">
        <f t="shared" si="3"/>
        <v>168111.75994977419</v>
      </c>
      <c r="T235" s="46"/>
      <c r="U235" s="47">
        <f>FY24_Wrksht_Wrksheet!Y232</f>
        <v>404.50667683779619</v>
      </c>
    </row>
    <row r="236" spans="1:21" x14ac:dyDescent="0.2">
      <c r="A236" s="60">
        <f>FY25_AllocationWrksht!B234</f>
        <v>5139</v>
      </c>
      <c r="C236" s="4" t="str">
        <f>FY25_AllocationWrksht!D234</f>
        <v>Paton-Churdan</v>
      </c>
      <c r="D236" s="4">
        <f>FY24_Wrksht_Wrksheet!D233</f>
        <v>1022.9</v>
      </c>
      <c r="E236" s="3"/>
      <c r="F236" s="12">
        <f>FY25_AllocationWrksht!G234</f>
        <v>162479.23000000001</v>
      </c>
      <c r="G236" s="28"/>
      <c r="H236" s="29">
        <f>FY25_AllocationWrksht!$J$5</f>
        <v>403.97995813861803</v>
      </c>
      <c r="I236" s="29"/>
      <c r="J236" s="13">
        <f>FY25_AllocationWrksht!J234</f>
        <v>870.26904124263535</v>
      </c>
      <c r="L236" s="45">
        <f>FY25_AllocationWrksht!P234</f>
        <v>83859.133978259211</v>
      </c>
      <c r="M236" s="46"/>
      <c r="N236" s="47">
        <f>FY25_AllocationWrksht!Q234</f>
        <v>421.10388870777075</v>
      </c>
      <c r="O236" s="46"/>
      <c r="P236" s="45">
        <v>0</v>
      </c>
      <c r="Q236" s="52"/>
      <c r="R236" s="46"/>
      <c r="S236" s="45">
        <f t="shared" si="3"/>
        <v>83859.133978259211</v>
      </c>
      <c r="T236" s="46"/>
      <c r="U236" s="47">
        <f>FY24_Wrksht_Wrksheet!Y233</f>
        <v>364.85261511389189</v>
      </c>
    </row>
    <row r="237" spans="1:21" x14ac:dyDescent="0.2">
      <c r="A237" s="60">
        <f>FY25_AllocationWrksht!B235</f>
        <v>5163</v>
      </c>
      <c r="C237" s="4" t="str">
        <f>FY25_AllocationWrksht!D235</f>
        <v>Pekin</v>
      </c>
      <c r="D237" s="4">
        <f>FY24_Wrksht_Wrksheet!D234</f>
        <v>575.29999999999995</v>
      </c>
      <c r="E237" s="3"/>
      <c r="F237" s="12">
        <f>FY25_AllocationWrksht!G235</f>
        <v>702547.2</v>
      </c>
      <c r="G237" s="28"/>
      <c r="H237" s="29">
        <f>FY25_AllocationWrksht!$J$5</f>
        <v>403.97995813861803</v>
      </c>
      <c r="I237" s="29"/>
      <c r="J237" s="13">
        <f>FY25_AllocationWrksht!J235</f>
        <v>1279.4521945000909</v>
      </c>
      <c r="L237" s="45">
        <f>FY25_AllocationWrksht!P235</f>
        <v>471319.05471056304</v>
      </c>
      <c r="M237" s="46"/>
      <c r="N237" s="47">
        <f>FY25_AllocationWrksht!Q235</f>
        <v>421.10388870777075</v>
      </c>
      <c r="O237" s="46"/>
      <c r="P237" s="45">
        <v>0</v>
      </c>
      <c r="Q237" s="52"/>
      <c r="R237" s="46"/>
      <c r="S237" s="45">
        <f t="shared" si="3"/>
        <v>471319.05471056304</v>
      </c>
      <c r="T237" s="46"/>
      <c r="U237" s="47">
        <f>FY24_Wrksht_Wrksheet!Y234</f>
        <v>404.50574714466381</v>
      </c>
    </row>
    <row r="238" spans="1:21" x14ac:dyDescent="0.2">
      <c r="A238" s="60">
        <f>FY25_AllocationWrksht!B236</f>
        <v>5166</v>
      </c>
      <c r="C238" s="4" t="str">
        <f>FY25_AllocationWrksht!D236</f>
        <v>Pella</v>
      </c>
      <c r="D238" s="4">
        <f>FY24_Wrksht_Wrksheet!D235</f>
        <v>2171.7999999999997</v>
      </c>
      <c r="E238" s="3"/>
      <c r="F238" s="12">
        <f>FY25_AllocationWrksht!G236</f>
        <v>845776.13</v>
      </c>
      <c r="G238" s="28"/>
      <c r="H238" s="29">
        <f>FY25_AllocationWrksht!$J$5</f>
        <v>403.97995813861803</v>
      </c>
      <c r="I238" s="29"/>
      <c r="J238" s="13">
        <f>FY25_AllocationWrksht!J236</f>
        <v>388.36262742216911</v>
      </c>
      <c r="L238" s="45">
        <f>FY25_AllocationWrksht!P236</f>
        <v>0</v>
      </c>
      <c r="M238" s="46"/>
      <c r="N238" s="47">
        <f>FY25_AllocationWrksht!Q236</f>
        <v>388.36262742216911</v>
      </c>
      <c r="O238" s="46"/>
      <c r="P238" s="45">
        <v>0</v>
      </c>
      <c r="Q238" s="52"/>
      <c r="R238" s="46"/>
      <c r="S238" s="45">
        <f t="shared" si="3"/>
        <v>0</v>
      </c>
      <c r="T238" s="46"/>
      <c r="U238" s="47">
        <f>FY24_Wrksht_Wrksheet!Y235</f>
        <v>367.68559720047887</v>
      </c>
    </row>
    <row r="239" spans="1:21" x14ac:dyDescent="0.2">
      <c r="A239" s="100">
        <f>FY25_AllocationWrksht!B237</f>
        <v>5184</v>
      </c>
      <c r="B239" s="21"/>
      <c r="C239" s="24" t="str">
        <f>FY25_AllocationWrksht!D237</f>
        <v>Perry</v>
      </c>
      <c r="D239" s="24">
        <f>FY24_Wrksht_Wrksheet!D236</f>
        <v>1822.2</v>
      </c>
      <c r="E239" s="25"/>
      <c r="F239" s="26">
        <f>FY25_AllocationWrksht!G237</f>
        <v>744116.48</v>
      </c>
      <c r="G239" s="64"/>
      <c r="H239" s="65">
        <f>FY25_AllocationWrksht!$J$5</f>
        <v>403.97995813861803</v>
      </c>
      <c r="I239" s="65"/>
      <c r="J239" s="66">
        <f>FY25_AllocationWrksht!J237</f>
        <v>402.90025448048078</v>
      </c>
      <c r="K239" s="21"/>
      <c r="L239" s="49">
        <f>FY25_AllocationWrksht!P237</f>
        <v>0</v>
      </c>
      <c r="M239" s="48"/>
      <c r="N239" s="50">
        <f>FY25_AllocationWrksht!Q237</f>
        <v>402.90025448048078</v>
      </c>
      <c r="O239" s="48"/>
      <c r="P239" s="49">
        <v>0</v>
      </c>
      <c r="Q239" s="52"/>
      <c r="R239" s="46"/>
      <c r="S239" s="49">
        <f t="shared" si="3"/>
        <v>0</v>
      </c>
      <c r="T239" s="48"/>
      <c r="U239" s="50">
        <f>FY24_Wrksht_Wrksheet!Y236</f>
        <v>399.9745033476018</v>
      </c>
    </row>
    <row r="240" spans="1:21" x14ac:dyDescent="0.2">
      <c r="A240" s="60">
        <f>FY25_AllocationWrksht!B238</f>
        <v>5250</v>
      </c>
      <c r="C240" s="4" t="str">
        <f>FY25_AllocationWrksht!D238</f>
        <v>Pleasant Valley</v>
      </c>
      <c r="D240" s="4">
        <f>FY24_Wrksht_Wrksheet!D237</f>
        <v>5423.6</v>
      </c>
      <c r="E240" s="3"/>
      <c r="F240" s="12">
        <f>FY25_AllocationWrksht!G238</f>
        <v>1489617.05</v>
      </c>
      <c r="G240" s="28"/>
      <c r="H240" s="29">
        <f>FY25_AllocationWrksht!$J$5</f>
        <v>403.97995813861803</v>
      </c>
      <c r="I240" s="29"/>
      <c r="J240" s="13">
        <f>FY25_AllocationWrksht!J238</f>
        <v>268.07102109127555</v>
      </c>
      <c r="L240" s="45">
        <f>FY25_AllocationWrksht!P238</f>
        <v>0</v>
      </c>
      <c r="M240" s="46"/>
      <c r="N240" s="47">
        <f>FY25_AllocationWrksht!Q238</f>
        <v>268.07102109127555</v>
      </c>
      <c r="O240" s="46"/>
      <c r="P240" s="45">
        <v>0</v>
      </c>
      <c r="Q240" s="52"/>
      <c r="R240" s="46"/>
      <c r="S240" s="45">
        <f t="shared" si="3"/>
        <v>0</v>
      </c>
      <c r="T240" s="46"/>
      <c r="U240" s="47">
        <f>FY24_Wrksht_Wrksheet!Y237</f>
        <v>238.87210339995573</v>
      </c>
    </row>
    <row r="241" spans="1:21" x14ac:dyDescent="0.2">
      <c r="A241" s="60">
        <f>FY25_AllocationWrksht!B239</f>
        <v>5256</v>
      </c>
      <c r="C241" s="4" t="str">
        <f>FY25_AllocationWrksht!D239</f>
        <v>Pleasantville</v>
      </c>
      <c r="D241" s="4">
        <f>FY24_Wrksht_Wrksheet!D238</f>
        <v>675.4</v>
      </c>
      <c r="E241" s="3"/>
      <c r="F241" s="12">
        <f>FY25_AllocationWrksht!G239</f>
        <v>251374.74</v>
      </c>
      <c r="G241" s="28"/>
      <c r="H241" s="29">
        <f>FY25_AllocationWrksht!$J$5</f>
        <v>403.97995813861803</v>
      </c>
      <c r="I241" s="29"/>
      <c r="J241" s="13">
        <f>FY25_AllocationWrksht!J239</f>
        <v>353.15361056476542</v>
      </c>
      <c r="L241" s="45">
        <f>FY25_AllocationWrksht!P239</f>
        <v>0</v>
      </c>
      <c r="M241" s="46"/>
      <c r="N241" s="47">
        <f>FY25_AllocationWrksht!Q239</f>
        <v>353.15361056476542</v>
      </c>
      <c r="O241" s="46"/>
      <c r="P241" s="45">
        <v>0</v>
      </c>
      <c r="Q241" s="52"/>
      <c r="R241" s="46"/>
      <c r="S241" s="45">
        <f t="shared" si="3"/>
        <v>0</v>
      </c>
      <c r="T241" s="46"/>
      <c r="U241" s="47">
        <f>FY24_Wrksht_Wrksheet!Y238</f>
        <v>367.58168492745045</v>
      </c>
    </row>
    <row r="242" spans="1:21" x14ac:dyDescent="0.2">
      <c r="A242" s="60">
        <f>FY25_AllocationWrksht!B240</f>
        <v>5283</v>
      </c>
      <c r="C242" s="4" t="str">
        <f>FY25_AllocationWrksht!D240</f>
        <v>Pocahontas Area</v>
      </c>
      <c r="D242" s="4">
        <f>FY24_Wrksht_Wrksheet!D239</f>
        <v>665.7</v>
      </c>
      <c r="E242" s="3"/>
      <c r="F242" s="12">
        <f>FY25_AllocationWrksht!G240</f>
        <v>469136.19</v>
      </c>
      <c r="G242" s="28"/>
      <c r="H242" s="29">
        <f>FY25_AllocationWrksht!$J$5</f>
        <v>403.97995813861803</v>
      </c>
      <c r="I242" s="29"/>
      <c r="J242" s="13">
        <f>FY25_AllocationWrksht!J240</f>
        <v>707.38267490952956</v>
      </c>
      <c r="L242" s="45">
        <f>FY25_AllocationWrksht!P240</f>
        <v>189860.09100900646</v>
      </c>
      <c r="M242" s="46"/>
      <c r="N242" s="47">
        <f>FY25_AllocationWrksht!Q240</f>
        <v>421.10388870777075</v>
      </c>
      <c r="O242" s="46"/>
      <c r="P242" s="45">
        <v>0</v>
      </c>
      <c r="Q242" s="52"/>
      <c r="R242" s="46"/>
      <c r="S242" s="45">
        <f t="shared" si="3"/>
        <v>189860.09100900646</v>
      </c>
      <c r="T242" s="46"/>
      <c r="U242" s="47">
        <f>FY24_Wrksht_Wrksheet!Y239</f>
        <v>404.50197819689777</v>
      </c>
    </row>
    <row r="243" spans="1:21" x14ac:dyDescent="0.2">
      <c r="A243" s="60">
        <f>FY25_AllocationWrksht!B241</f>
        <v>5310</v>
      </c>
      <c r="C243" s="4" t="str">
        <f>FY25_AllocationWrksht!D241</f>
        <v>Postville</v>
      </c>
      <c r="D243" s="4">
        <f>FY24_Wrksht_Wrksheet!D240</f>
        <v>675.6</v>
      </c>
      <c r="E243" s="3"/>
      <c r="F243" s="12">
        <f>FY25_AllocationWrksht!G241</f>
        <v>235633.44</v>
      </c>
      <c r="G243" s="28"/>
      <c r="H243" s="29">
        <f>FY25_AllocationWrksht!$J$5</f>
        <v>403.97995813861803</v>
      </c>
      <c r="I243" s="29"/>
      <c r="J243" s="13">
        <f>FY25_AllocationWrksht!J241</f>
        <v>339.97033617082673</v>
      </c>
      <c r="L243" s="45">
        <f>FY25_AllocationWrksht!P241</f>
        <v>0</v>
      </c>
      <c r="M243" s="46"/>
      <c r="N243" s="47">
        <f>FY25_AllocationWrksht!Q241</f>
        <v>339.97033617082673</v>
      </c>
      <c r="O243" s="46"/>
      <c r="P243" s="45">
        <v>0</v>
      </c>
      <c r="Q243" s="52"/>
      <c r="R243" s="46"/>
      <c r="S243" s="45">
        <f t="shared" si="3"/>
        <v>0</v>
      </c>
      <c r="T243" s="46"/>
      <c r="U243" s="47">
        <f>FY24_Wrksht_Wrksheet!Y240</f>
        <v>384.27702782711663</v>
      </c>
    </row>
    <row r="244" spans="1:21" x14ac:dyDescent="0.2">
      <c r="A244" s="100">
        <f>FY25_AllocationWrksht!B242</f>
        <v>5463</v>
      </c>
      <c r="B244" s="21"/>
      <c r="C244" s="24" t="str">
        <f>FY25_AllocationWrksht!D242</f>
        <v>Red Oak</v>
      </c>
      <c r="D244" s="24">
        <f>FY24_Wrksht_Wrksheet!D241</f>
        <v>1073.0999999999999</v>
      </c>
      <c r="E244" s="25"/>
      <c r="F244" s="26">
        <f>FY25_AllocationWrksht!G242</f>
        <v>210930.92</v>
      </c>
      <c r="G244" s="64"/>
      <c r="H244" s="65">
        <f>FY25_AllocationWrksht!$J$5</f>
        <v>403.97995813861803</v>
      </c>
      <c r="I244" s="65"/>
      <c r="J244" s="66">
        <f>FY25_AllocationWrksht!J242</f>
        <v>203.81768286790995</v>
      </c>
      <c r="K244" s="21"/>
      <c r="L244" s="49">
        <f>FY25_AllocationWrksht!P242</f>
        <v>0</v>
      </c>
      <c r="M244" s="48"/>
      <c r="N244" s="50">
        <f>FY25_AllocationWrksht!Q242</f>
        <v>203.81768286790995</v>
      </c>
      <c r="O244" s="48"/>
      <c r="P244" s="49">
        <v>0</v>
      </c>
      <c r="Q244" s="52"/>
      <c r="R244" s="46"/>
      <c r="S244" s="49">
        <f t="shared" si="3"/>
        <v>0</v>
      </c>
      <c r="T244" s="48"/>
      <c r="U244" s="50">
        <f>FY24_Wrksht_Wrksheet!Y241</f>
        <v>252.46655484111454</v>
      </c>
    </row>
    <row r="245" spans="1:21" x14ac:dyDescent="0.2">
      <c r="A245" s="60">
        <f>FY25_AllocationWrksht!B243</f>
        <v>5486</v>
      </c>
      <c r="C245" s="4" t="str">
        <f>FY25_AllocationWrksht!D243</f>
        <v>Remsen-Union</v>
      </c>
      <c r="D245" s="4">
        <f>FY24_Wrksht_Wrksheet!D242</f>
        <v>327</v>
      </c>
      <c r="E245" s="3"/>
      <c r="F245" s="12">
        <f>FY25_AllocationWrksht!G243</f>
        <v>170126.12</v>
      </c>
      <c r="G245" s="28"/>
      <c r="H245" s="29">
        <f>FY25_AllocationWrksht!$J$5</f>
        <v>403.97995813861803</v>
      </c>
      <c r="I245" s="29"/>
      <c r="J245" s="13">
        <f>FY25_AllocationWrksht!J243</f>
        <v>513.97619335347429</v>
      </c>
      <c r="L245" s="45">
        <f>FY25_AllocationWrksht!P243</f>
        <v>30740.732837727872</v>
      </c>
      <c r="M245" s="46"/>
      <c r="N245" s="47">
        <f>FY25_AllocationWrksht!Q243</f>
        <v>421.10388870777075</v>
      </c>
      <c r="O245" s="46"/>
      <c r="P245" s="45">
        <v>0</v>
      </c>
      <c r="Q245" s="52"/>
      <c r="R245" s="46"/>
      <c r="S245" s="45">
        <f t="shared" si="3"/>
        <v>30740.732837727872</v>
      </c>
      <c r="T245" s="46"/>
      <c r="U245" s="47">
        <f>FY24_Wrksht_Wrksheet!Y242</f>
        <v>404.50355957705511</v>
      </c>
    </row>
    <row r="246" spans="1:21" x14ac:dyDescent="0.2">
      <c r="A246" s="60">
        <f>FY25_AllocationWrksht!B244</f>
        <v>5508</v>
      </c>
      <c r="C246" s="4" t="str">
        <f>FY25_AllocationWrksht!D244</f>
        <v>Riceville</v>
      </c>
      <c r="D246" s="4">
        <f>FY24_Wrksht_Wrksheet!D243</f>
        <v>332.5</v>
      </c>
      <c r="E246" s="3"/>
      <c r="F246" s="12">
        <f>FY25_AllocationWrksht!G244</f>
        <v>197034.77</v>
      </c>
      <c r="G246" s="28"/>
      <c r="H246" s="29">
        <f>FY25_AllocationWrksht!$J$5</f>
        <v>403.97995813861803</v>
      </c>
      <c r="I246" s="29"/>
      <c r="J246" s="13">
        <f>FY25_AllocationWrksht!J244</f>
        <v>594.37336349924578</v>
      </c>
      <c r="L246" s="45">
        <f>FY25_AllocationWrksht!P244</f>
        <v>57438.830893373975</v>
      </c>
      <c r="M246" s="46"/>
      <c r="N246" s="47">
        <f>FY25_AllocationWrksht!Q244</f>
        <v>421.10388870777081</v>
      </c>
      <c r="O246" s="46"/>
      <c r="P246" s="45">
        <v>0</v>
      </c>
      <c r="Q246" s="52"/>
      <c r="R246" s="46"/>
      <c r="S246" s="45">
        <f t="shared" si="3"/>
        <v>57438.830893373975</v>
      </c>
      <c r="T246" s="46"/>
      <c r="U246" s="47">
        <f>FY24_Wrksht_Wrksheet!Y243</f>
        <v>404.49956652102048</v>
      </c>
    </row>
    <row r="247" spans="1:21" x14ac:dyDescent="0.2">
      <c r="A247" s="60">
        <f>FY25_AllocationWrksht!B245</f>
        <v>1975</v>
      </c>
      <c r="C247" s="4" t="str">
        <f>FY25_AllocationWrksht!D245</f>
        <v>River Valley</v>
      </c>
      <c r="D247" s="4">
        <f>FY24_Wrksht_Wrksheet!D244</f>
        <v>371.2</v>
      </c>
      <c r="E247" s="3"/>
      <c r="F247" s="12">
        <f>FY25_AllocationWrksht!G245</f>
        <v>336278.31</v>
      </c>
      <c r="G247" s="28"/>
      <c r="H247" s="29">
        <f>FY25_AllocationWrksht!$J$5</f>
        <v>403.97995813861803</v>
      </c>
      <c r="I247" s="29"/>
      <c r="J247" s="13">
        <f>FY25_AllocationWrksht!J245</f>
        <v>903.00298066595064</v>
      </c>
      <c r="L247" s="45">
        <f>FY25_AllocationWrksht!P245</f>
        <v>179459.22184522619</v>
      </c>
      <c r="M247" s="46"/>
      <c r="N247" s="47">
        <f>FY25_AllocationWrksht!Q245</f>
        <v>421.10388870777075</v>
      </c>
      <c r="O247" s="46"/>
      <c r="P247" s="45">
        <v>0</v>
      </c>
      <c r="Q247" s="52"/>
      <c r="R247" s="46"/>
      <c r="S247" s="45">
        <f t="shared" si="3"/>
        <v>179459.22184522619</v>
      </c>
      <c r="T247" s="46"/>
      <c r="U247" s="47">
        <f>FY24_Wrksht_Wrksheet!Y244</f>
        <v>404.50127071145351</v>
      </c>
    </row>
    <row r="248" spans="1:21" x14ac:dyDescent="0.2">
      <c r="A248" s="60">
        <f>FY25_AllocationWrksht!B246</f>
        <v>4824</v>
      </c>
      <c r="C248" s="4" t="str">
        <f>FY25_AllocationWrksht!D246</f>
        <v>Riverside</v>
      </c>
      <c r="D248" s="4">
        <f>FY24_Wrksht_Wrksheet!D245</f>
        <v>694.2</v>
      </c>
      <c r="E248" s="3"/>
      <c r="F248" s="12">
        <f>FY25_AllocationWrksht!G246</f>
        <v>465616.99</v>
      </c>
      <c r="G248" s="28"/>
      <c r="H248" s="29">
        <f>FY25_AllocationWrksht!$J$5</f>
        <v>403.97995813861803</v>
      </c>
      <c r="I248" s="29"/>
      <c r="J248" s="13">
        <f>FY25_AllocationWrksht!J246</f>
        <v>650.12146048589773</v>
      </c>
      <c r="L248" s="45">
        <f>FY25_AllocationWrksht!P246</f>
        <v>164022.38490749456</v>
      </c>
      <c r="M248" s="46"/>
      <c r="N248" s="47">
        <f>FY25_AllocationWrksht!Q246</f>
        <v>421.10388870777081</v>
      </c>
      <c r="O248" s="46"/>
      <c r="P248" s="45">
        <v>0</v>
      </c>
      <c r="Q248" s="52"/>
      <c r="R248" s="46"/>
      <c r="S248" s="45">
        <f t="shared" si="3"/>
        <v>164022.38490749456</v>
      </c>
      <c r="T248" s="46"/>
      <c r="U248" s="47">
        <f>FY24_Wrksht_Wrksheet!Y245</f>
        <v>404.50576979064664</v>
      </c>
    </row>
    <row r="249" spans="1:21" x14ac:dyDescent="0.2">
      <c r="A249" s="100">
        <f>FY25_AllocationWrksht!B247</f>
        <v>5607</v>
      </c>
      <c r="B249" s="21"/>
      <c r="C249" s="24" t="str">
        <f>FY25_AllocationWrksht!D247</f>
        <v>Rock Valley</v>
      </c>
      <c r="D249" s="24">
        <f>FY24_Wrksht_Wrksheet!D246</f>
        <v>853</v>
      </c>
      <c r="E249" s="25"/>
      <c r="F249" s="26">
        <f>FY25_AllocationWrksht!G247</f>
        <v>176562.87</v>
      </c>
      <c r="G249" s="64"/>
      <c r="H249" s="65">
        <f>FY25_AllocationWrksht!$J$5</f>
        <v>403.97995813861803</v>
      </c>
      <c r="I249" s="65"/>
      <c r="J249" s="66">
        <f>FY25_AllocationWrksht!J247</f>
        <v>207.91670984455956</v>
      </c>
      <c r="K249" s="21"/>
      <c r="L249" s="49">
        <f>FY25_AllocationWrksht!P247</f>
        <v>0</v>
      </c>
      <c r="M249" s="48"/>
      <c r="N249" s="50">
        <f>FY25_AllocationWrksht!Q247</f>
        <v>207.91670984455956</v>
      </c>
      <c r="O249" s="48"/>
      <c r="P249" s="49">
        <v>0</v>
      </c>
      <c r="Q249" s="52"/>
      <c r="R249" s="46"/>
      <c r="S249" s="49">
        <f t="shared" si="3"/>
        <v>0</v>
      </c>
      <c r="T249" s="48"/>
      <c r="U249" s="50">
        <f>FY24_Wrksht_Wrksheet!Y246</f>
        <v>234.85826494724503</v>
      </c>
    </row>
    <row r="250" spans="1:21" x14ac:dyDescent="0.2">
      <c r="A250" s="60">
        <f>FY25_AllocationWrksht!B248</f>
        <v>5643</v>
      </c>
      <c r="C250" s="4" t="str">
        <f>FY25_AllocationWrksht!D248</f>
        <v>Roland-Story</v>
      </c>
      <c r="D250" s="4">
        <f>FY24_Wrksht_Wrksheet!D247</f>
        <v>986.9</v>
      </c>
      <c r="E250" s="3"/>
      <c r="F250" s="12">
        <f>FY25_AllocationWrksht!G248</f>
        <v>328790.95</v>
      </c>
      <c r="G250" s="28"/>
      <c r="H250" s="29">
        <f>FY25_AllocationWrksht!$J$5</f>
        <v>403.97995813861803</v>
      </c>
      <c r="I250" s="29"/>
      <c r="J250" s="13">
        <f>FY25_AllocationWrksht!J248</f>
        <v>327.41580362477595</v>
      </c>
      <c r="L250" s="45">
        <f>FY25_AllocationWrksht!P248</f>
        <v>0</v>
      </c>
      <c r="M250" s="46"/>
      <c r="N250" s="47">
        <f>FY25_AllocationWrksht!Q248</f>
        <v>327.41580362477595</v>
      </c>
      <c r="O250" s="46"/>
      <c r="P250" s="45">
        <v>0</v>
      </c>
      <c r="Q250" s="52"/>
      <c r="R250" s="46"/>
      <c r="S250" s="45">
        <f t="shared" si="3"/>
        <v>0</v>
      </c>
      <c r="T250" s="46"/>
      <c r="U250" s="47">
        <f>FY24_Wrksht_Wrksheet!Y247</f>
        <v>330.88616881142974</v>
      </c>
    </row>
    <row r="251" spans="1:21" x14ac:dyDescent="0.2">
      <c r="A251" s="60">
        <f>FY25_AllocationWrksht!B249</f>
        <v>5697</v>
      </c>
      <c r="C251" s="4" t="str">
        <f>FY25_AllocationWrksht!D249</f>
        <v>Rudd-Rockford-Marble Rock</v>
      </c>
      <c r="D251" s="4">
        <f>FY24_Wrksht_Wrksheet!D248</f>
        <v>394</v>
      </c>
      <c r="E251" s="3"/>
      <c r="F251" s="12">
        <f>FY25_AllocationWrksht!G249</f>
        <v>243329.57</v>
      </c>
      <c r="G251" s="28"/>
      <c r="H251" s="29">
        <f>FY25_AllocationWrksht!$J$5</f>
        <v>403.97995813861803</v>
      </c>
      <c r="I251" s="29"/>
      <c r="J251" s="13">
        <f>FY25_AllocationWrksht!J249</f>
        <v>571.19617370892024</v>
      </c>
      <c r="L251" s="45">
        <f>FY25_AllocationWrksht!P249</f>
        <v>63939.313410489682</v>
      </c>
      <c r="M251" s="46"/>
      <c r="N251" s="47">
        <f>FY25_AllocationWrksht!Q249</f>
        <v>421.10388870777075</v>
      </c>
      <c r="O251" s="46"/>
      <c r="P251" s="45">
        <v>0</v>
      </c>
      <c r="Q251" s="52"/>
      <c r="R251" s="46"/>
      <c r="S251" s="45">
        <f t="shared" si="3"/>
        <v>63939.313410489682</v>
      </c>
      <c r="T251" s="46"/>
      <c r="U251" s="47">
        <f>FY24_Wrksht_Wrksheet!Y248</f>
        <v>404.49954236163734</v>
      </c>
    </row>
    <row r="252" spans="1:21" x14ac:dyDescent="0.2">
      <c r="A252" s="60">
        <f>FY25_AllocationWrksht!B250</f>
        <v>5724</v>
      </c>
      <c r="C252" s="4" t="str">
        <f>FY25_AllocationWrksht!D250</f>
        <v>Ruthven-Ayrshire</v>
      </c>
      <c r="D252" s="4">
        <f>FY24_Wrksht_Wrksheet!D249</f>
        <v>200</v>
      </c>
      <c r="E252" s="3"/>
      <c r="F252" s="12">
        <f>FY25_AllocationWrksht!G250</f>
        <v>169589.51</v>
      </c>
      <c r="G252" s="28"/>
      <c r="H252" s="29">
        <f>FY25_AllocationWrksht!$J$5</f>
        <v>403.97995813861803</v>
      </c>
      <c r="I252" s="29"/>
      <c r="J252" s="13">
        <f>FY25_AllocationWrksht!J250</f>
        <v>878.70212435233168</v>
      </c>
      <c r="L252" s="45">
        <f>FY25_AllocationWrksht!P250</f>
        <v>88316.459479400262</v>
      </c>
      <c r="M252" s="46"/>
      <c r="N252" s="47">
        <f>FY25_AllocationWrksht!Q250</f>
        <v>421.10388870777069</v>
      </c>
      <c r="O252" s="46"/>
      <c r="P252" s="45">
        <v>0</v>
      </c>
      <c r="Q252" s="52"/>
      <c r="R252" s="46"/>
      <c r="S252" s="45">
        <f t="shared" si="3"/>
        <v>88316.459479400262</v>
      </c>
      <c r="T252" s="46"/>
      <c r="U252" s="47">
        <f>FY24_Wrksht_Wrksheet!Y249</f>
        <v>404.49957028041899</v>
      </c>
    </row>
    <row r="253" spans="1:21" x14ac:dyDescent="0.2">
      <c r="A253" s="60">
        <f>FY25_AllocationWrksht!B251</f>
        <v>5805</v>
      </c>
      <c r="C253" s="4" t="str">
        <f>FY25_AllocationWrksht!D251</f>
        <v>Saydel</v>
      </c>
      <c r="D253" s="4">
        <f>FY24_Wrksht_Wrksheet!D250</f>
        <v>1067.0999999999999</v>
      </c>
      <c r="E253" s="3"/>
      <c r="F253" s="12">
        <f>FY25_AllocationWrksht!G251</f>
        <v>731196.51</v>
      </c>
      <c r="G253" s="28"/>
      <c r="H253" s="29">
        <f>FY25_AllocationWrksht!$J$5</f>
        <v>403.97995813861803</v>
      </c>
      <c r="I253" s="29"/>
      <c r="J253" s="13">
        <f>FY25_AllocationWrksht!J251</f>
        <v>685.41105174353208</v>
      </c>
      <c r="L253" s="45">
        <f>FY25_AllocationWrksht!P251</f>
        <v>281962.88152655016</v>
      </c>
      <c r="M253" s="46"/>
      <c r="N253" s="47">
        <f>FY25_AllocationWrksht!Q251</f>
        <v>421.10388870777081</v>
      </c>
      <c r="O253" s="46"/>
      <c r="P253" s="45">
        <v>0</v>
      </c>
      <c r="Q253" s="52"/>
      <c r="R253" s="46"/>
      <c r="S253" s="45">
        <f t="shared" si="3"/>
        <v>281962.88152655016</v>
      </c>
      <c r="T253" s="46"/>
      <c r="U253" s="47">
        <f>FY24_Wrksht_Wrksheet!Y250</f>
        <v>404.50625836026165</v>
      </c>
    </row>
    <row r="254" spans="1:21" x14ac:dyDescent="0.2">
      <c r="A254" s="100">
        <f>FY25_AllocationWrksht!B252</f>
        <v>5823</v>
      </c>
      <c r="B254" s="21"/>
      <c r="C254" s="24" t="str">
        <f>FY25_AllocationWrksht!D252</f>
        <v>Schaller-Crestland</v>
      </c>
      <c r="D254" s="24">
        <f>FY24_Wrksht_Wrksheet!D251</f>
        <v>372</v>
      </c>
      <c r="E254" s="25"/>
      <c r="F254" s="26">
        <f>FY25_AllocationWrksht!G252</f>
        <v>318733.09000000003</v>
      </c>
      <c r="G254" s="64"/>
      <c r="H254" s="65">
        <f>FY25_AllocationWrksht!$J$5</f>
        <v>403.97995813861803</v>
      </c>
      <c r="I254" s="65"/>
      <c r="J254" s="66">
        <f>FY25_AllocationWrksht!J252</f>
        <v>895.31766853932595</v>
      </c>
      <c r="K254" s="21"/>
      <c r="L254" s="49">
        <f>FY25_AllocationWrksht!P252</f>
        <v>168820.10562003366</v>
      </c>
      <c r="M254" s="48"/>
      <c r="N254" s="50">
        <f>FY25_AllocationWrksht!Q252</f>
        <v>421.10388870777069</v>
      </c>
      <c r="O254" s="48"/>
      <c r="P254" s="49">
        <v>0</v>
      </c>
      <c r="Q254" s="52"/>
      <c r="R254" s="46"/>
      <c r="S254" s="49">
        <f t="shared" si="3"/>
        <v>168820.10562003366</v>
      </c>
      <c r="T254" s="48"/>
      <c r="U254" s="50">
        <f>FY24_Wrksht_Wrksheet!Y251</f>
        <v>404.50075845246198</v>
      </c>
    </row>
    <row r="255" spans="1:21" x14ac:dyDescent="0.2">
      <c r="A255" s="60">
        <f>FY25_AllocationWrksht!B253</f>
        <v>5832</v>
      </c>
      <c r="C255" s="4" t="str">
        <f>FY25_AllocationWrksht!D253</f>
        <v>Schleswig</v>
      </c>
      <c r="D255" s="4">
        <f>FY24_Wrksht_Wrksheet!D252</f>
        <v>226</v>
      </c>
      <c r="E255" s="3"/>
      <c r="F255" s="12">
        <f>FY25_AllocationWrksht!G253</f>
        <v>243775.3</v>
      </c>
      <c r="G255" s="28"/>
      <c r="H255" s="29">
        <f>FY25_AllocationWrksht!$J$5</f>
        <v>403.97995813861803</v>
      </c>
      <c r="I255" s="29"/>
      <c r="J255" s="13">
        <f>FY25_AllocationWrksht!J253</f>
        <v>1128.5893518518517</v>
      </c>
      <c r="L255" s="45">
        <f>FY25_AllocationWrksht!P253</f>
        <v>152816.8600391215</v>
      </c>
      <c r="M255" s="46"/>
      <c r="N255" s="47">
        <f>FY25_AllocationWrksht!Q253</f>
        <v>421.10388870777075</v>
      </c>
      <c r="O255" s="46"/>
      <c r="P255" s="45">
        <v>0</v>
      </c>
      <c r="Q255" s="52"/>
      <c r="R255" s="46"/>
      <c r="S255" s="45">
        <f t="shared" si="3"/>
        <v>152816.8600391215</v>
      </c>
      <c r="T255" s="46"/>
      <c r="U255" s="47">
        <f>FY24_Wrksht_Wrksheet!Y252</f>
        <v>404.50174284679082</v>
      </c>
    </row>
    <row r="256" spans="1:21" x14ac:dyDescent="0.2">
      <c r="A256" s="60">
        <f>FY25_AllocationWrksht!B254</f>
        <v>5877</v>
      </c>
      <c r="C256" s="4" t="str">
        <f>FY25_AllocationWrksht!D254</f>
        <v>Sergeant Bluff-Luton</v>
      </c>
      <c r="D256" s="4">
        <f>FY24_Wrksht_Wrksheet!D253</f>
        <v>1407.7</v>
      </c>
      <c r="E256" s="3"/>
      <c r="F256" s="12">
        <f>FY25_AllocationWrksht!G254</f>
        <v>375707.5</v>
      </c>
      <c r="G256" s="28"/>
      <c r="H256" s="29">
        <f>FY25_AllocationWrksht!$J$5</f>
        <v>403.97995813861803</v>
      </c>
      <c r="I256" s="29"/>
      <c r="J256" s="13">
        <f>FY25_AllocationWrksht!J254</f>
        <v>263.91366957010399</v>
      </c>
      <c r="L256" s="45">
        <f>FY25_AllocationWrksht!P254</f>
        <v>0</v>
      </c>
      <c r="M256" s="46"/>
      <c r="N256" s="47">
        <f>FY25_AllocationWrksht!Q254</f>
        <v>263.91366957010399</v>
      </c>
      <c r="O256" s="46"/>
      <c r="P256" s="45">
        <v>0</v>
      </c>
      <c r="Q256" s="52"/>
      <c r="R256" s="46"/>
      <c r="S256" s="45">
        <f t="shared" si="3"/>
        <v>0</v>
      </c>
      <c r="T256" s="46"/>
      <c r="U256" s="47">
        <f>FY24_Wrksht_Wrksheet!Y253</f>
        <v>252.65982808837109</v>
      </c>
    </row>
    <row r="257" spans="1:21" x14ac:dyDescent="0.2">
      <c r="A257" s="60">
        <f>FY25_AllocationWrksht!B255</f>
        <v>5895</v>
      </c>
      <c r="C257" s="4" t="str">
        <f>FY25_AllocationWrksht!D255</f>
        <v>Seymour</v>
      </c>
      <c r="D257" s="4">
        <f>FY24_Wrksht_Wrksheet!D254</f>
        <v>254.6</v>
      </c>
      <c r="E257" s="3"/>
      <c r="F257" s="12">
        <f>FY25_AllocationWrksht!G255</f>
        <v>125387.14</v>
      </c>
      <c r="G257" s="28"/>
      <c r="H257" s="29">
        <f>FY25_AllocationWrksht!$J$5</f>
        <v>403.97995813861803</v>
      </c>
      <c r="I257" s="29"/>
      <c r="J257" s="13">
        <f>FY25_AllocationWrksht!J255</f>
        <v>529.05966244725744</v>
      </c>
      <c r="L257" s="45">
        <f>FY25_AllocationWrksht!P255</f>
        <v>25585.518376258344</v>
      </c>
      <c r="M257" s="46"/>
      <c r="N257" s="47">
        <f>FY25_AllocationWrksht!Q255</f>
        <v>421.10388870777069</v>
      </c>
      <c r="O257" s="46"/>
      <c r="P257" s="45">
        <v>0</v>
      </c>
      <c r="Q257" s="52"/>
      <c r="R257" s="46"/>
      <c r="S257" s="45">
        <f t="shared" si="3"/>
        <v>25585.518376258344</v>
      </c>
      <c r="T257" s="46"/>
      <c r="U257" s="47">
        <f>FY24_Wrksht_Wrksheet!Y254</f>
        <v>404.50717083030116</v>
      </c>
    </row>
    <row r="258" spans="1:21" x14ac:dyDescent="0.2">
      <c r="A258" s="60">
        <f>FY25_AllocationWrksht!B256</f>
        <v>5949</v>
      </c>
      <c r="C258" s="4" t="str">
        <f>FY25_AllocationWrksht!D256</f>
        <v>Sheldon</v>
      </c>
      <c r="D258" s="4">
        <f>FY24_Wrksht_Wrksheet!D255</f>
        <v>1113.5</v>
      </c>
      <c r="E258" s="3"/>
      <c r="F258" s="12">
        <f>FY25_AllocationWrksht!G256</f>
        <v>459412.08</v>
      </c>
      <c r="G258" s="28"/>
      <c r="H258" s="29">
        <f>FY25_AllocationWrksht!$J$5</f>
        <v>403.97995813861803</v>
      </c>
      <c r="I258" s="29"/>
      <c r="J258" s="13">
        <f>FY25_AllocationWrksht!J256</f>
        <v>418.06541086541085</v>
      </c>
      <c r="L258" s="45">
        <f>FY25_AllocationWrksht!P256</f>
        <v>0</v>
      </c>
      <c r="M258" s="46"/>
      <c r="N258" s="47">
        <f>FY25_AllocationWrksht!Q256</f>
        <v>418.06541086541085</v>
      </c>
      <c r="O258" s="46"/>
      <c r="P258" s="45">
        <v>0</v>
      </c>
      <c r="Q258" s="52"/>
      <c r="R258" s="46"/>
      <c r="S258" s="45">
        <f t="shared" si="3"/>
        <v>0</v>
      </c>
      <c r="T258" s="46"/>
      <c r="U258" s="47">
        <f>FY24_Wrksht_Wrksheet!Y255</f>
        <v>367.65807813201616</v>
      </c>
    </row>
    <row r="259" spans="1:21" x14ac:dyDescent="0.2">
      <c r="A259" s="100">
        <f>FY25_AllocationWrksht!B257</f>
        <v>5976</v>
      </c>
      <c r="B259" s="21"/>
      <c r="C259" s="24" t="str">
        <f>FY25_AllocationWrksht!D257</f>
        <v>Shenandoah</v>
      </c>
      <c r="D259" s="24">
        <f>FY24_Wrksht_Wrksheet!D256</f>
        <v>1037.0999999999999</v>
      </c>
      <c r="E259" s="25"/>
      <c r="F259" s="26">
        <f>FY25_AllocationWrksht!G257</f>
        <v>433793.22</v>
      </c>
      <c r="G259" s="64"/>
      <c r="H259" s="65">
        <f>FY25_AllocationWrksht!$J$5</f>
        <v>403.97995813861803</v>
      </c>
      <c r="I259" s="65"/>
      <c r="J259" s="66">
        <f>FY25_AllocationWrksht!J257</f>
        <v>413.01839474435877</v>
      </c>
      <c r="K259" s="21"/>
      <c r="L259" s="49">
        <f>FY25_AllocationWrksht!P257</f>
        <v>0</v>
      </c>
      <c r="M259" s="48"/>
      <c r="N259" s="50">
        <f>FY25_AllocationWrksht!Q257</f>
        <v>413.01839474435877</v>
      </c>
      <c r="O259" s="48"/>
      <c r="P259" s="49">
        <v>0</v>
      </c>
      <c r="Q259" s="52"/>
      <c r="R259" s="46"/>
      <c r="S259" s="49">
        <f t="shared" si="3"/>
        <v>0</v>
      </c>
      <c r="T259" s="48"/>
      <c r="U259" s="50">
        <f>FY24_Wrksht_Wrksheet!Y256</f>
        <v>371.59839938289463</v>
      </c>
    </row>
    <row r="260" spans="1:21" x14ac:dyDescent="0.2">
      <c r="A260" s="60">
        <f>FY25_AllocationWrksht!B258</f>
        <v>5994</v>
      </c>
      <c r="C260" s="4" t="str">
        <f>FY25_AllocationWrksht!D258</f>
        <v>Sibley-Ocheyedan</v>
      </c>
      <c r="D260" s="4">
        <f>FY24_Wrksht_Wrksheet!D257</f>
        <v>710</v>
      </c>
      <c r="E260" s="3"/>
      <c r="F260" s="12">
        <f>FY25_AllocationWrksht!G258</f>
        <v>466377.73</v>
      </c>
      <c r="G260" s="28"/>
      <c r="H260" s="29">
        <f>FY25_AllocationWrksht!$J$5</f>
        <v>403.97995813861803</v>
      </c>
      <c r="I260" s="29"/>
      <c r="J260" s="13">
        <f>FY25_AllocationWrksht!J258</f>
        <v>676.89075471698106</v>
      </c>
      <c r="L260" s="45">
        <f>FY25_AllocationWrksht!P258</f>
        <v>176237.15068034592</v>
      </c>
      <c r="M260" s="46"/>
      <c r="N260" s="47">
        <f>FY25_AllocationWrksht!Q258</f>
        <v>421.10388870777075</v>
      </c>
      <c r="O260" s="46"/>
      <c r="P260" s="45">
        <v>0</v>
      </c>
      <c r="Q260" s="52"/>
      <c r="R260" s="46"/>
      <c r="S260" s="45">
        <f t="shared" si="3"/>
        <v>176237.15068034592</v>
      </c>
      <c r="T260" s="46"/>
      <c r="U260" s="47">
        <f>FY24_Wrksht_Wrksheet!Y257</f>
        <v>404.50322520999651</v>
      </c>
    </row>
    <row r="261" spans="1:21" x14ac:dyDescent="0.2">
      <c r="A261" s="60">
        <f>FY25_AllocationWrksht!B259</f>
        <v>6003</v>
      </c>
      <c r="C261" s="4" t="str">
        <f>FY25_AllocationWrksht!D259</f>
        <v>Sidney</v>
      </c>
      <c r="D261" s="4">
        <f>FY24_Wrksht_Wrksheet!D258</f>
        <v>370.8</v>
      </c>
      <c r="E261" s="3"/>
      <c r="F261" s="12">
        <f>FY25_AllocationWrksht!G259</f>
        <v>272150.34999999998</v>
      </c>
      <c r="G261" s="28"/>
      <c r="H261" s="29">
        <f>FY25_AllocationWrksht!$J$5</f>
        <v>403.97995813861803</v>
      </c>
      <c r="I261" s="29"/>
      <c r="J261" s="13">
        <f>FY25_AllocationWrksht!J259</f>
        <v>705.05272020725386</v>
      </c>
      <c r="L261" s="45">
        <f>FY25_AllocationWrksht!P259</f>
        <v>109604.24895880048</v>
      </c>
      <c r="M261" s="46"/>
      <c r="N261" s="47">
        <f>FY25_AllocationWrksht!Q259</f>
        <v>421.10388870777069</v>
      </c>
      <c r="O261" s="46"/>
      <c r="P261" s="45">
        <v>0</v>
      </c>
      <c r="Q261" s="52"/>
      <c r="R261" s="46"/>
      <c r="S261" s="45">
        <f t="shared" si="3"/>
        <v>109604.24895880048</v>
      </c>
      <c r="T261" s="46"/>
      <c r="U261" s="47">
        <f>FY24_Wrksht_Wrksheet!Y258</f>
        <v>404.49907891040817</v>
      </c>
    </row>
    <row r="262" spans="1:21" x14ac:dyDescent="0.2">
      <c r="A262" s="60">
        <f>FY25_AllocationWrksht!B260</f>
        <v>6012</v>
      </c>
      <c r="C262" s="4" t="str">
        <f>FY25_AllocationWrksht!D260</f>
        <v>Sigourney</v>
      </c>
      <c r="D262" s="4">
        <f>FY24_Wrksht_Wrksheet!D259</f>
        <v>538.6</v>
      </c>
      <c r="E262" s="3"/>
      <c r="F262" s="12">
        <f>FY25_AllocationWrksht!G260</f>
        <v>248884.39</v>
      </c>
      <c r="G262" s="28"/>
      <c r="H262" s="29">
        <f>FY25_AllocationWrksht!$J$5</f>
        <v>403.97995813861803</v>
      </c>
      <c r="I262" s="29"/>
      <c r="J262" s="13">
        <f>FY25_AllocationWrksht!J260</f>
        <v>450.63260908926316</v>
      </c>
      <c r="L262" s="45">
        <f>FY25_AllocationWrksht!P260</f>
        <v>16308.712266698254</v>
      </c>
      <c r="M262" s="46"/>
      <c r="N262" s="47">
        <f>FY25_AllocationWrksht!Q260</f>
        <v>421.10388870777075</v>
      </c>
      <c r="O262" s="46"/>
      <c r="P262" s="45">
        <v>0</v>
      </c>
      <c r="Q262" s="52"/>
      <c r="R262" s="46"/>
      <c r="S262" s="45">
        <f t="shared" si="3"/>
        <v>16308.712266698254</v>
      </c>
      <c r="T262" s="46"/>
      <c r="U262" s="47">
        <f>FY24_Wrksht_Wrksheet!Y259</f>
        <v>404.50764510403582</v>
      </c>
    </row>
    <row r="263" spans="1:21" x14ac:dyDescent="0.2">
      <c r="A263" s="60">
        <f>FY25_AllocationWrksht!B261</f>
        <v>6030</v>
      </c>
      <c r="C263" s="4" t="str">
        <f>FY25_AllocationWrksht!D261</f>
        <v>Sioux Center</v>
      </c>
      <c r="D263" s="4">
        <f>FY24_Wrksht_Wrksheet!D260</f>
        <v>1478.5</v>
      </c>
      <c r="E263" s="3"/>
      <c r="F263" s="12">
        <f>FY25_AllocationWrksht!G261</f>
        <v>394013.71</v>
      </c>
      <c r="G263" s="28"/>
      <c r="H263" s="29">
        <f>FY25_AllocationWrksht!$J$5</f>
        <v>403.97995813861803</v>
      </c>
      <c r="I263" s="29"/>
      <c r="J263" s="13">
        <f>FY25_AllocationWrksht!J261</f>
        <v>262.60577845907756</v>
      </c>
      <c r="L263" s="45">
        <f>FY25_AllocationWrksht!P261</f>
        <v>0</v>
      </c>
      <c r="M263" s="46"/>
      <c r="N263" s="47">
        <f>FY25_AllocationWrksht!Q261</f>
        <v>262.60577845907756</v>
      </c>
      <c r="O263" s="46"/>
      <c r="P263" s="45">
        <v>0</v>
      </c>
      <c r="Q263" s="52"/>
      <c r="R263" s="46"/>
      <c r="S263" s="45">
        <f t="shared" si="3"/>
        <v>0</v>
      </c>
      <c r="T263" s="46"/>
      <c r="U263" s="47">
        <f>FY24_Wrksht_Wrksheet!Y260</f>
        <v>254.50721677375716</v>
      </c>
    </row>
    <row r="264" spans="1:21" x14ac:dyDescent="0.2">
      <c r="A264" s="100">
        <f>FY25_AllocationWrksht!B262</f>
        <v>6048</v>
      </c>
      <c r="B264" s="21"/>
      <c r="C264" s="24" t="str">
        <f>FY25_AllocationWrksht!D262</f>
        <v>Sioux Central</v>
      </c>
      <c r="D264" s="24">
        <f>FY24_Wrksht_Wrksheet!D261</f>
        <v>430</v>
      </c>
      <c r="E264" s="25"/>
      <c r="F264" s="26">
        <f>FY25_AllocationWrksht!G262</f>
        <v>390822.97</v>
      </c>
      <c r="G264" s="64"/>
      <c r="H264" s="65">
        <f>FY25_AllocationWrksht!$J$5</f>
        <v>403.97995813861803</v>
      </c>
      <c r="I264" s="65"/>
      <c r="J264" s="66">
        <f>FY25_AllocationWrksht!J262</f>
        <v>885.61742578744611</v>
      </c>
      <c r="K264" s="21"/>
      <c r="L264" s="49">
        <f>FY25_AllocationWrksht!P262</f>
        <v>204989.82391326074</v>
      </c>
      <c r="M264" s="48"/>
      <c r="N264" s="50">
        <f>FY25_AllocationWrksht!Q262</f>
        <v>421.10388870777075</v>
      </c>
      <c r="O264" s="48"/>
      <c r="P264" s="49">
        <v>0</v>
      </c>
      <c r="Q264" s="52"/>
      <c r="R264" s="46"/>
      <c r="S264" s="49">
        <f t="shared" si="3"/>
        <v>204989.82391326074</v>
      </c>
      <c r="T264" s="48"/>
      <c r="U264" s="50">
        <f>FY24_Wrksht_Wrksheet!Y261</f>
        <v>404.49909353623292</v>
      </c>
    </row>
    <row r="265" spans="1:21" x14ac:dyDescent="0.2">
      <c r="A265" s="60">
        <f>FY25_AllocationWrksht!B263</f>
        <v>6039</v>
      </c>
      <c r="C265" s="4" t="str">
        <f>FY25_AllocationWrksht!D263</f>
        <v>Sioux City</v>
      </c>
      <c r="D265" s="4">
        <f>FY24_Wrksht_Wrksheet!D262</f>
        <v>14857.2</v>
      </c>
      <c r="E265" s="3"/>
      <c r="F265" s="12">
        <f>FY25_AllocationWrksht!G263</f>
        <v>2790580.38</v>
      </c>
      <c r="G265" s="28"/>
      <c r="H265" s="29">
        <f>FY25_AllocationWrksht!$J$5</f>
        <v>403.97995813861803</v>
      </c>
      <c r="I265" s="29"/>
      <c r="J265" s="13">
        <f>FY25_AllocationWrksht!J263</f>
        <v>188.2347642495784</v>
      </c>
      <c r="L265" s="45">
        <f>FY25_AllocationWrksht!P263</f>
        <v>0</v>
      </c>
      <c r="M265" s="46"/>
      <c r="N265" s="47">
        <f>FY25_AllocationWrksht!Q263</f>
        <v>188.2347642495784</v>
      </c>
      <c r="O265" s="46"/>
      <c r="P265" s="45">
        <v>0</v>
      </c>
      <c r="Q265" s="52"/>
      <c r="R265" s="46"/>
      <c r="S265" s="45">
        <f t="shared" si="3"/>
        <v>0</v>
      </c>
      <c r="T265" s="46"/>
      <c r="U265" s="47">
        <f>FY24_Wrksht_Wrksheet!Y262</f>
        <v>160.93346660205154</v>
      </c>
    </row>
    <row r="266" spans="1:21" x14ac:dyDescent="0.2">
      <c r="A266" s="60">
        <f>FY25_AllocationWrksht!B264</f>
        <v>6093</v>
      </c>
      <c r="C266" s="4" t="str">
        <f>FY25_AllocationWrksht!D264</f>
        <v>Solon</v>
      </c>
      <c r="D266" s="4">
        <f>FY24_Wrksht_Wrksheet!D263</f>
        <v>1429.8</v>
      </c>
      <c r="E266" s="3"/>
      <c r="F266" s="12">
        <f>FY25_AllocationWrksht!G264</f>
        <v>376835.45</v>
      </c>
      <c r="G266" s="28"/>
      <c r="H266" s="29">
        <f>FY25_AllocationWrksht!$J$5</f>
        <v>403.97995813861803</v>
      </c>
      <c r="I266" s="29"/>
      <c r="J266" s="13">
        <f>FY25_AllocationWrksht!J264</f>
        <v>259.65372424722665</v>
      </c>
      <c r="L266" s="45">
        <f>FY25_AllocationWrksht!P264</f>
        <v>0</v>
      </c>
      <c r="M266" s="46"/>
      <c r="N266" s="47">
        <f>FY25_AllocationWrksht!Q264</f>
        <v>259.65372424722665</v>
      </c>
      <c r="O266" s="46"/>
      <c r="P266" s="45">
        <v>0</v>
      </c>
      <c r="Q266" s="52"/>
      <c r="R266" s="46"/>
      <c r="S266" s="45">
        <f t="shared" si="3"/>
        <v>0</v>
      </c>
      <c r="T266" s="46"/>
      <c r="U266" s="47">
        <f>FY24_Wrksht_Wrksheet!Y263</f>
        <v>245.91607917191217</v>
      </c>
    </row>
    <row r="267" spans="1:21" x14ac:dyDescent="0.2">
      <c r="A267" s="60">
        <f>FY25_AllocationWrksht!B265</f>
        <v>6091</v>
      </c>
      <c r="C267" s="4" t="str">
        <f>FY25_AllocationWrksht!D265</f>
        <v>South Central Calhoun</v>
      </c>
      <c r="D267" s="4">
        <f>FY24_Wrksht_Wrksheet!D264</f>
        <v>895.6</v>
      </c>
      <c r="E267" s="3"/>
      <c r="F267" s="12">
        <f>FY25_AllocationWrksht!G265</f>
        <v>562760.81000000006</v>
      </c>
      <c r="G267" s="28"/>
      <c r="H267" s="29">
        <f>FY25_AllocationWrksht!$J$5</f>
        <v>403.97995813861803</v>
      </c>
      <c r="I267" s="29"/>
      <c r="J267" s="13">
        <f>FY25_AllocationWrksht!J265</f>
        <v>606.0967259019925</v>
      </c>
      <c r="L267" s="45">
        <f>FY25_AllocationWrksht!P265</f>
        <v>171765.8493348349</v>
      </c>
      <c r="M267" s="46"/>
      <c r="N267" s="47">
        <f>FY25_AllocationWrksht!Q265</f>
        <v>421.10388870777075</v>
      </c>
      <c r="O267" s="46"/>
      <c r="P267" s="45">
        <v>0</v>
      </c>
      <c r="Q267" s="52"/>
      <c r="R267" s="46"/>
      <c r="S267" s="45">
        <f t="shared" ref="S267:S330" si="4">L267+P267</f>
        <v>171765.8493348349</v>
      </c>
      <c r="T267" s="46"/>
      <c r="U267" s="47">
        <f>FY24_Wrksht_Wrksheet!Y264</f>
        <v>404.50194701110246</v>
      </c>
    </row>
    <row r="268" spans="1:21" x14ac:dyDescent="0.2">
      <c r="A268" s="60">
        <f>FY25_AllocationWrksht!B266</f>
        <v>6095</v>
      </c>
      <c r="C268" s="4" t="str">
        <f>FY25_AllocationWrksht!D266</f>
        <v>South Hamilton</v>
      </c>
      <c r="D268" s="4">
        <f>FY24_Wrksht_Wrksheet!D265</f>
        <v>631.29999999999995</v>
      </c>
      <c r="E268" s="3"/>
      <c r="F268" s="12">
        <f>FY25_AllocationWrksht!G266</f>
        <v>381440.48</v>
      </c>
      <c r="G268" s="28"/>
      <c r="H268" s="29">
        <f>FY25_AllocationWrksht!$J$5</f>
        <v>403.97995813861803</v>
      </c>
      <c r="I268" s="29"/>
      <c r="J268" s="13">
        <f>FY25_AllocationWrksht!J266</f>
        <v>608.64924206159242</v>
      </c>
      <c r="L268" s="45">
        <f>FY25_AllocationWrksht!P266</f>
        <v>117534.67294684004</v>
      </c>
      <c r="M268" s="46"/>
      <c r="N268" s="47">
        <f>FY25_AllocationWrksht!Q266</f>
        <v>421.10388870777069</v>
      </c>
      <c r="O268" s="46"/>
      <c r="P268" s="45">
        <v>0</v>
      </c>
      <c r="Q268" s="52"/>
      <c r="R268" s="46"/>
      <c r="S268" s="45">
        <f t="shared" si="4"/>
        <v>117534.67294684004</v>
      </c>
      <c r="T268" s="46"/>
      <c r="U268" s="47">
        <f>FY24_Wrksht_Wrksheet!Y265</f>
        <v>404.50584392211078</v>
      </c>
    </row>
    <row r="269" spans="1:21" x14ac:dyDescent="0.2">
      <c r="A269" s="100">
        <f>FY25_AllocationWrksht!B267</f>
        <v>5157</v>
      </c>
      <c r="B269" s="21"/>
      <c r="C269" s="24" t="str">
        <f>FY25_AllocationWrksht!D267</f>
        <v>South O'Brien</v>
      </c>
      <c r="D269" s="24">
        <f>FY24_Wrksht_Wrksheet!D266</f>
        <v>545.69999999999993</v>
      </c>
      <c r="E269" s="25"/>
      <c r="F269" s="26">
        <f>FY25_AllocationWrksht!G267</f>
        <v>324272.24</v>
      </c>
      <c r="G269" s="64"/>
      <c r="H269" s="65">
        <f>FY25_AllocationWrksht!$J$5</f>
        <v>403.97995813861803</v>
      </c>
      <c r="I269" s="65"/>
      <c r="J269" s="66">
        <f>FY25_AllocationWrksht!J267</f>
        <v>580.30107372942018</v>
      </c>
      <c r="K269" s="21"/>
      <c r="L269" s="49">
        <f>FY25_AllocationWrksht!P267</f>
        <v>88959.386990097701</v>
      </c>
      <c r="M269" s="48"/>
      <c r="N269" s="50">
        <f>FY25_AllocationWrksht!Q267</f>
        <v>421.10388870777075</v>
      </c>
      <c r="O269" s="48"/>
      <c r="P269" s="49">
        <v>0</v>
      </c>
      <c r="Q269" s="52"/>
      <c r="R269" s="46"/>
      <c r="S269" s="49">
        <f t="shared" si="4"/>
        <v>88959.386990097701</v>
      </c>
      <c r="T269" s="48"/>
      <c r="U269" s="50">
        <f>FY24_Wrksht_Wrksheet!Y266</f>
        <v>404.50110583108795</v>
      </c>
    </row>
    <row r="270" spans="1:21" x14ac:dyDescent="0.2">
      <c r="A270" s="60">
        <f>FY25_AllocationWrksht!B268</f>
        <v>6097</v>
      </c>
      <c r="C270" s="4" t="str">
        <f>FY25_AllocationWrksht!D268</f>
        <v>South Page</v>
      </c>
      <c r="D270" s="4">
        <f>FY24_Wrksht_Wrksheet!D267</f>
        <v>203.1</v>
      </c>
      <c r="E270" s="3"/>
      <c r="F270" s="12">
        <f>FY25_AllocationWrksht!G268</f>
        <v>134821.9</v>
      </c>
      <c r="G270" s="28"/>
      <c r="H270" s="29">
        <f>FY25_AllocationWrksht!$J$5</f>
        <v>403.97995813861803</v>
      </c>
      <c r="I270" s="29"/>
      <c r="J270" s="13">
        <f>FY25_AllocationWrksht!J268</f>
        <v>697.11427094105477</v>
      </c>
      <c r="L270" s="45">
        <f>FY25_AllocationWrksht!P268</f>
        <v>53380.407923917133</v>
      </c>
      <c r="M270" s="46"/>
      <c r="N270" s="47">
        <f>FY25_AllocationWrksht!Q268</f>
        <v>421.10388870777069</v>
      </c>
      <c r="O270" s="46"/>
      <c r="P270" s="45">
        <v>0</v>
      </c>
      <c r="Q270" s="52"/>
      <c r="R270" s="46"/>
      <c r="S270" s="45">
        <f t="shared" si="4"/>
        <v>53380.407923917133</v>
      </c>
      <c r="T270" s="46"/>
      <c r="U270" s="47">
        <f>FY24_Wrksht_Wrksheet!Y267</f>
        <v>404.50346909873514</v>
      </c>
    </row>
    <row r="271" spans="1:21" x14ac:dyDescent="0.2">
      <c r="A271" s="60">
        <f>FY25_AllocationWrksht!B269</f>
        <v>6098</v>
      </c>
      <c r="C271" s="4" t="str">
        <f>FY25_AllocationWrksht!D269</f>
        <v>South Tama</v>
      </c>
      <c r="D271" s="4">
        <f>FY24_Wrksht_Wrksheet!D268</f>
        <v>1453.4</v>
      </c>
      <c r="E271" s="3"/>
      <c r="F271" s="12">
        <f>FY25_AllocationWrksht!G269</f>
        <v>811744.88</v>
      </c>
      <c r="G271" s="28"/>
      <c r="H271" s="29">
        <f>FY25_AllocationWrksht!$J$5</f>
        <v>403.97995813861803</v>
      </c>
      <c r="I271" s="29"/>
      <c r="J271" s="13">
        <f>FY25_AllocationWrksht!J269</f>
        <v>560.82968080696423</v>
      </c>
      <c r="L271" s="45">
        <f>FY25_AllocationWrksht!P269</f>
        <v>202239.11148437267</v>
      </c>
      <c r="M271" s="46"/>
      <c r="N271" s="47">
        <f>FY25_AllocationWrksht!Q269</f>
        <v>421.10388870777069</v>
      </c>
      <c r="O271" s="46"/>
      <c r="P271" s="45">
        <v>0</v>
      </c>
      <c r="Q271" s="52"/>
      <c r="R271" s="46"/>
      <c r="S271" s="45">
        <f t="shared" si="4"/>
        <v>202239.11148437267</v>
      </c>
      <c r="T271" s="46"/>
      <c r="U271" s="47">
        <f>FY24_Wrksht_Wrksheet!Y268</f>
        <v>404.5076168608511</v>
      </c>
    </row>
    <row r="272" spans="1:21" x14ac:dyDescent="0.2">
      <c r="A272" s="60">
        <f>FY25_AllocationWrksht!B270</f>
        <v>6100</v>
      </c>
      <c r="C272" s="4" t="str">
        <f>FY25_AllocationWrksht!D270</f>
        <v>South Winneshiek</v>
      </c>
      <c r="D272" s="4">
        <f>FY24_Wrksht_Wrksheet!D269</f>
        <v>504</v>
      </c>
      <c r="E272" s="3"/>
      <c r="F272" s="12">
        <f>FY25_AllocationWrksht!G270</f>
        <v>294657.88</v>
      </c>
      <c r="G272" s="28"/>
      <c r="H272" s="29">
        <f>FY25_AllocationWrksht!$J$5</f>
        <v>403.97995813861803</v>
      </c>
      <c r="I272" s="29"/>
      <c r="J272" s="13">
        <f>FY25_AllocationWrksht!J270</f>
        <v>575.61609689392458</v>
      </c>
      <c r="L272" s="45">
        <f>FY25_AllocationWrksht!P270</f>
        <v>79094.799370492139</v>
      </c>
      <c r="M272" s="46"/>
      <c r="N272" s="47">
        <f>FY25_AllocationWrksht!Q270</f>
        <v>421.10388870777081</v>
      </c>
      <c r="O272" s="46"/>
      <c r="P272" s="45">
        <v>0</v>
      </c>
      <c r="Q272" s="52"/>
      <c r="R272" s="46"/>
      <c r="S272" s="45">
        <f t="shared" si="4"/>
        <v>79094.799370492139</v>
      </c>
      <c r="T272" s="46"/>
      <c r="U272" s="47">
        <f>FY24_Wrksht_Wrksheet!Y269</f>
        <v>404.49989567724435</v>
      </c>
    </row>
    <row r="273" spans="1:21" x14ac:dyDescent="0.2">
      <c r="A273" s="60">
        <f>FY25_AllocationWrksht!B271</f>
        <v>6101</v>
      </c>
      <c r="C273" s="4" t="str">
        <f>FY25_AllocationWrksht!D271</f>
        <v>Southeast Polk</v>
      </c>
      <c r="D273" s="4">
        <f>FY24_Wrksht_Wrksheet!D270</f>
        <v>7024.1</v>
      </c>
      <c r="E273" s="3"/>
      <c r="F273" s="12">
        <f>FY25_AllocationWrksht!G271</f>
        <v>3168685.37</v>
      </c>
      <c r="G273" s="28"/>
      <c r="H273" s="29">
        <f>FY25_AllocationWrksht!$J$5</f>
        <v>403.97995813861803</v>
      </c>
      <c r="I273" s="29"/>
      <c r="J273" s="13">
        <f>FY25_AllocationWrksht!J271</f>
        <v>439.42384828733879</v>
      </c>
      <c r="L273" s="45">
        <f>FY25_AllocationWrksht!P271</f>
        <v>132105.22852826511</v>
      </c>
      <c r="M273" s="46"/>
      <c r="N273" s="47">
        <f>FY25_AllocationWrksht!Q271</f>
        <v>421.10388870777081</v>
      </c>
      <c r="O273" s="46"/>
      <c r="P273" s="45">
        <v>0</v>
      </c>
      <c r="Q273" s="52"/>
      <c r="R273" s="46"/>
      <c r="S273" s="45">
        <f t="shared" si="4"/>
        <v>132105.22852826511</v>
      </c>
      <c r="T273" s="46"/>
      <c r="U273" s="47">
        <f>FY24_Wrksht_Wrksheet!Y270</f>
        <v>404.50532836330513</v>
      </c>
    </row>
    <row r="274" spans="1:21" x14ac:dyDescent="0.2">
      <c r="A274" s="100">
        <f>FY25_AllocationWrksht!B272</f>
        <v>6096</v>
      </c>
      <c r="B274" s="21"/>
      <c r="C274" s="24" t="str">
        <f>FY25_AllocationWrksht!D272</f>
        <v>Southeast Valley</v>
      </c>
      <c r="D274" s="24">
        <f>FY24_Wrksht_Wrksheet!D271</f>
        <v>1098.8000000000002</v>
      </c>
      <c r="E274" s="25"/>
      <c r="F274" s="26">
        <f>FY25_AllocationWrksht!G272</f>
        <v>930825</v>
      </c>
      <c r="G274" s="64"/>
      <c r="H274" s="65">
        <f>FY25_AllocationWrksht!$J$5</f>
        <v>403.97995813861803</v>
      </c>
      <c r="I274" s="65"/>
      <c r="J274" s="66">
        <f>FY25_AllocationWrksht!J272</f>
        <v>851.07890646429553</v>
      </c>
      <c r="K274" s="21"/>
      <c r="L274" s="49">
        <f>FY25_AllocationWrksht!P272</f>
        <v>470263.67692031118</v>
      </c>
      <c r="M274" s="48"/>
      <c r="N274" s="50">
        <f>FY25_AllocationWrksht!Q272</f>
        <v>421.10388870777069</v>
      </c>
      <c r="O274" s="48"/>
      <c r="P274" s="49">
        <v>0</v>
      </c>
      <c r="Q274" s="52"/>
      <c r="R274" s="46"/>
      <c r="S274" s="49">
        <f t="shared" si="4"/>
        <v>470263.67692031118</v>
      </c>
      <c r="T274" s="48"/>
      <c r="U274" s="50">
        <f>FY24_Wrksht_Wrksheet!Y271</f>
        <v>404.50251876967997</v>
      </c>
    </row>
    <row r="275" spans="1:21" x14ac:dyDescent="0.2">
      <c r="A275" s="60">
        <f>FY25_AllocationWrksht!B273</f>
        <v>6094</v>
      </c>
      <c r="C275" s="4" t="str">
        <f>FY25_AllocationWrksht!D273</f>
        <v>Southeast Warren</v>
      </c>
      <c r="D275" s="4">
        <f>FY24_Wrksht_Wrksheet!D272</f>
        <v>531.5</v>
      </c>
      <c r="E275" s="3"/>
      <c r="F275" s="12">
        <f>FY25_AllocationWrksht!G273</f>
        <v>329610.81</v>
      </c>
      <c r="G275" s="28"/>
      <c r="H275" s="29">
        <f>FY25_AllocationWrksht!$J$5</f>
        <v>403.97995813861803</v>
      </c>
      <c r="I275" s="29"/>
      <c r="J275" s="13">
        <f>FY25_AllocationWrksht!J273</f>
        <v>651.79120031639309</v>
      </c>
      <c r="L275" s="45">
        <f>FY25_AllocationWrksht!P273</f>
        <v>116658.57348048031</v>
      </c>
      <c r="M275" s="46"/>
      <c r="N275" s="47">
        <f>FY25_AllocationWrksht!Q273</f>
        <v>421.10388870777081</v>
      </c>
      <c r="O275" s="46"/>
      <c r="P275" s="45">
        <v>0</v>
      </c>
      <c r="Q275" s="52"/>
      <c r="R275" s="46"/>
      <c r="S275" s="45">
        <f t="shared" si="4"/>
        <v>116658.57348048031</v>
      </c>
      <c r="T275" s="46"/>
      <c r="U275" s="47">
        <f>FY24_Wrksht_Wrksheet!Y272</f>
        <v>404.50639107063529</v>
      </c>
    </row>
    <row r="276" spans="1:21" x14ac:dyDescent="0.2">
      <c r="A276" s="60">
        <f>FY25_AllocationWrksht!B274</f>
        <v>6102</v>
      </c>
      <c r="C276" s="4" t="str">
        <f>FY25_AllocationWrksht!D274</f>
        <v>Spencer</v>
      </c>
      <c r="D276" s="4">
        <f>FY24_Wrksht_Wrksheet!D273</f>
        <v>2001.9</v>
      </c>
      <c r="E276" s="3"/>
      <c r="F276" s="12">
        <f>FY25_AllocationWrksht!G274</f>
        <v>495197.47</v>
      </c>
      <c r="G276" s="28"/>
      <c r="H276" s="29">
        <f>FY25_AllocationWrksht!$J$5</f>
        <v>403.97995813861803</v>
      </c>
      <c r="I276" s="29"/>
      <c r="J276" s="13">
        <f>FY25_AllocationWrksht!J274</f>
        <v>244.55403723640671</v>
      </c>
      <c r="L276" s="45">
        <f>FY25_AllocationWrksht!P274</f>
        <v>0</v>
      </c>
      <c r="M276" s="46"/>
      <c r="N276" s="47">
        <f>FY25_AllocationWrksht!Q274</f>
        <v>244.55403723640671</v>
      </c>
      <c r="O276" s="46"/>
      <c r="P276" s="45">
        <v>0</v>
      </c>
      <c r="Q276" s="52"/>
      <c r="R276" s="46"/>
      <c r="S276" s="45">
        <f t="shared" si="4"/>
        <v>0</v>
      </c>
      <c r="T276" s="46"/>
      <c r="U276" s="47">
        <f>FY24_Wrksht_Wrksheet!Y273</f>
        <v>235.47701683400769</v>
      </c>
    </row>
    <row r="277" spans="1:21" x14ac:dyDescent="0.2">
      <c r="A277" s="60">
        <f>FY25_AllocationWrksht!B275</f>
        <v>6120</v>
      </c>
      <c r="C277" s="4" t="str">
        <f>FY25_AllocationWrksht!D275</f>
        <v>Spirit Lake</v>
      </c>
      <c r="D277" s="4">
        <f>FY24_Wrksht_Wrksheet!D274</f>
        <v>1145.9000000000001</v>
      </c>
      <c r="E277" s="3"/>
      <c r="F277" s="12">
        <f>FY25_AllocationWrksht!G275</f>
        <v>338607.07</v>
      </c>
      <c r="G277" s="28"/>
      <c r="H277" s="29">
        <f>FY25_AllocationWrksht!$J$5</f>
        <v>403.97995813861803</v>
      </c>
      <c r="I277" s="29"/>
      <c r="J277" s="13">
        <f>FY25_AllocationWrksht!J275</f>
        <v>289.92813597054538</v>
      </c>
      <c r="L277" s="45">
        <f>FY25_AllocationWrksht!P275</f>
        <v>0</v>
      </c>
      <c r="M277" s="46"/>
      <c r="N277" s="47">
        <f>FY25_AllocationWrksht!Q275</f>
        <v>289.92813597054538</v>
      </c>
      <c r="O277" s="46"/>
      <c r="P277" s="45">
        <v>0</v>
      </c>
      <c r="Q277" s="52"/>
      <c r="R277" s="46"/>
      <c r="S277" s="45">
        <f t="shared" si="4"/>
        <v>0</v>
      </c>
      <c r="T277" s="46"/>
      <c r="U277" s="47">
        <f>FY24_Wrksht_Wrksheet!Y274</f>
        <v>318.49920586438606</v>
      </c>
    </row>
    <row r="278" spans="1:21" x14ac:dyDescent="0.2">
      <c r="A278" s="60">
        <f>FY25_AllocationWrksht!B276</f>
        <v>6138</v>
      </c>
      <c r="C278" s="4" t="str">
        <f>FY25_AllocationWrksht!D276</f>
        <v>Springville</v>
      </c>
      <c r="D278" s="4">
        <f>FY24_Wrksht_Wrksheet!D275</f>
        <v>401.1</v>
      </c>
      <c r="E278" s="3"/>
      <c r="F278" s="12">
        <f>FY25_AllocationWrksht!G276</f>
        <v>118735.5</v>
      </c>
      <c r="G278" s="28"/>
      <c r="H278" s="29">
        <f>FY25_AllocationWrksht!$J$5</f>
        <v>403.97995813861803</v>
      </c>
      <c r="I278" s="29"/>
      <c r="J278" s="13">
        <f>FY25_AllocationWrksht!J276</f>
        <v>291.94861076960905</v>
      </c>
      <c r="L278" s="45">
        <f>FY25_AllocationWrksht!P276</f>
        <v>0</v>
      </c>
      <c r="M278" s="46"/>
      <c r="N278" s="47">
        <f>FY25_AllocationWrksht!Q276</f>
        <v>291.94861076960905</v>
      </c>
      <c r="O278" s="46"/>
      <c r="P278" s="45">
        <v>0</v>
      </c>
      <c r="Q278" s="52"/>
      <c r="R278" s="46"/>
      <c r="S278" s="45">
        <f t="shared" si="4"/>
        <v>0</v>
      </c>
      <c r="T278" s="46"/>
      <c r="U278" s="47">
        <f>FY24_Wrksht_Wrksheet!Y275</f>
        <v>323.41293941660427</v>
      </c>
    </row>
    <row r="279" spans="1:21" x14ac:dyDescent="0.2">
      <c r="A279" s="100">
        <f>FY25_AllocationWrksht!B277</f>
        <v>5751</v>
      </c>
      <c r="B279" s="21"/>
      <c r="C279" s="24" t="str">
        <f>FY25_AllocationWrksht!D277</f>
        <v>St Ansgar</v>
      </c>
      <c r="D279" s="24">
        <f>FY24_Wrksht_Wrksheet!D276</f>
        <v>561.1</v>
      </c>
      <c r="E279" s="25"/>
      <c r="F279" s="26">
        <f>FY25_AllocationWrksht!G277</f>
        <v>460671.4</v>
      </c>
      <c r="G279" s="64"/>
      <c r="H279" s="65">
        <f>FY25_AllocationWrksht!$J$5</f>
        <v>403.97995813861803</v>
      </c>
      <c r="I279" s="65"/>
      <c r="J279" s="66">
        <f>FY25_AllocationWrksht!J277</f>
        <v>807.2041352724724</v>
      </c>
      <c r="K279" s="21"/>
      <c r="L279" s="49">
        <f>FY25_AllocationWrksht!P277</f>
        <v>220347.41071447523</v>
      </c>
      <c r="M279" s="48"/>
      <c r="N279" s="50">
        <f>FY25_AllocationWrksht!Q277</f>
        <v>421.10388870777075</v>
      </c>
      <c r="O279" s="48"/>
      <c r="P279" s="49">
        <v>0</v>
      </c>
      <c r="Q279" s="52"/>
      <c r="R279" s="46"/>
      <c r="S279" s="49">
        <f t="shared" si="4"/>
        <v>220347.41071447523</v>
      </c>
      <c r="T279" s="48"/>
      <c r="U279" s="50">
        <f>FY24_Wrksht_Wrksheet!Y276</f>
        <v>404.4986931640405</v>
      </c>
    </row>
    <row r="280" spans="1:21" x14ac:dyDescent="0.2">
      <c r="A280" s="60">
        <f>FY25_AllocationWrksht!B278</f>
        <v>6165</v>
      </c>
      <c r="C280" s="4" t="str">
        <f>FY25_AllocationWrksht!D278</f>
        <v>Stanton</v>
      </c>
      <c r="D280" s="4">
        <f>FY24_Wrksht_Wrksheet!D277</f>
        <v>194.5</v>
      </c>
      <c r="E280" s="3"/>
      <c r="F280" s="12">
        <f>FY25_AllocationWrksht!G278</f>
        <v>81583.539999999994</v>
      </c>
      <c r="G280" s="28"/>
      <c r="H280" s="29">
        <f>FY25_AllocationWrksht!$J$5</f>
        <v>403.97995813861803</v>
      </c>
      <c r="I280" s="29"/>
      <c r="J280" s="13">
        <f>FY25_AllocationWrksht!J278</f>
        <v>414.12964467005071</v>
      </c>
      <c r="L280" s="45">
        <f>FY25_AllocationWrksht!P278</f>
        <v>0</v>
      </c>
      <c r="M280" s="46"/>
      <c r="N280" s="47">
        <f>FY25_AllocationWrksht!Q278</f>
        <v>414.12964467005071</v>
      </c>
      <c r="O280" s="46"/>
      <c r="P280" s="45">
        <v>0</v>
      </c>
      <c r="Q280" s="52"/>
      <c r="R280" s="46"/>
      <c r="S280" s="45">
        <f t="shared" si="4"/>
        <v>0</v>
      </c>
      <c r="T280" s="46"/>
      <c r="U280" s="47">
        <f>FY24_Wrksht_Wrksheet!Y277</f>
        <v>353.64992287917738</v>
      </c>
    </row>
    <row r="281" spans="1:21" x14ac:dyDescent="0.2">
      <c r="A281" s="60">
        <f>FY25_AllocationWrksht!B279</f>
        <v>6175</v>
      </c>
      <c r="C281" s="4" t="str">
        <f>FY25_AllocationWrksht!D279</f>
        <v>Starmont</v>
      </c>
      <c r="D281" s="4">
        <f>FY24_Wrksht_Wrksheet!D278</f>
        <v>604.6</v>
      </c>
      <c r="E281" s="3"/>
      <c r="F281" s="12">
        <f>FY25_AllocationWrksht!G279</f>
        <v>315888.99</v>
      </c>
      <c r="G281" s="28"/>
      <c r="H281" s="29">
        <f>FY25_AllocationWrksht!$J$5</f>
        <v>403.97995813861803</v>
      </c>
      <c r="I281" s="29"/>
      <c r="J281" s="13">
        <f>FY25_AllocationWrksht!J279</f>
        <v>540.35065001710564</v>
      </c>
      <c r="L281" s="45">
        <f>FY25_AllocationWrksht!P279</f>
        <v>69711.656661437184</v>
      </c>
      <c r="M281" s="46"/>
      <c r="N281" s="47">
        <f>FY25_AllocationWrksht!Q279</f>
        <v>421.10388870777075</v>
      </c>
      <c r="O281" s="46"/>
      <c r="P281" s="45">
        <v>0</v>
      </c>
      <c r="Q281" s="52"/>
      <c r="R281" s="46"/>
      <c r="S281" s="45">
        <f t="shared" si="4"/>
        <v>69711.656661437184</v>
      </c>
      <c r="T281" s="46"/>
      <c r="U281" s="47">
        <f>FY24_Wrksht_Wrksheet!Y278</f>
        <v>404.50587213288338</v>
      </c>
    </row>
    <row r="282" spans="1:21" x14ac:dyDescent="0.2">
      <c r="A282" s="60">
        <f>FY25_AllocationWrksht!B280</f>
        <v>6219</v>
      </c>
      <c r="C282" s="4" t="str">
        <f>FY25_AllocationWrksht!D280</f>
        <v>Storm Lake</v>
      </c>
      <c r="D282" s="4">
        <f>FY24_Wrksht_Wrksheet!D279</f>
        <v>2566.8999999999996</v>
      </c>
      <c r="E282" s="3"/>
      <c r="F282" s="12">
        <f>FY25_AllocationWrksht!G280</f>
        <v>631845.1</v>
      </c>
      <c r="G282" s="28"/>
      <c r="H282" s="29">
        <f>FY25_AllocationWrksht!$J$5</f>
        <v>403.97995813861803</v>
      </c>
      <c r="I282" s="29"/>
      <c r="J282" s="13">
        <f>FY25_AllocationWrksht!J280</f>
        <v>250.09701551614944</v>
      </c>
      <c r="L282" s="45">
        <f>FY25_AllocationWrksht!P280</f>
        <v>0</v>
      </c>
      <c r="M282" s="46"/>
      <c r="N282" s="47">
        <f>FY25_AllocationWrksht!Q280</f>
        <v>250.09701551614944</v>
      </c>
      <c r="O282" s="46"/>
      <c r="P282" s="45">
        <v>0</v>
      </c>
      <c r="Q282" s="52"/>
      <c r="R282" s="46"/>
      <c r="S282" s="45">
        <f t="shared" si="4"/>
        <v>0</v>
      </c>
      <c r="T282" s="46"/>
      <c r="U282" s="47">
        <f>FY24_Wrksht_Wrksheet!Y279</f>
        <v>239.99076317737354</v>
      </c>
    </row>
    <row r="283" spans="1:21" x14ac:dyDescent="0.2">
      <c r="A283" s="60">
        <f>FY25_AllocationWrksht!B281</f>
        <v>6246</v>
      </c>
      <c r="C283" s="4" t="str">
        <f>FY25_AllocationWrksht!D281</f>
        <v>Stratford</v>
      </c>
      <c r="D283" s="4">
        <f>FY24_Wrksht_Wrksheet!D280</f>
        <v>126.4</v>
      </c>
      <c r="E283" s="3"/>
      <c r="F283" s="12">
        <f>FY25_AllocationWrksht!G281</f>
        <v>109169.2</v>
      </c>
      <c r="G283" s="28"/>
      <c r="H283" s="29">
        <f>FY25_AllocationWrksht!$J$5</f>
        <v>403.97995813861803</v>
      </c>
      <c r="I283" s="29"/>
      <c r="J283" s="13">
        <f>FY25_AllocationWrksht!J281</f>
        <v>822.05722891566256</v>
      </c>
      <c r="L283" s="45">
        <f>FY25_AllocationWrksht!P281</f>
        <v>53246.60357960804</v>
      </c>
      <c r="M283" s="46"/>
      <c r="N283" s="47">
        <f>FY25_AllocationWrksht!Q281</f>
        <v>421.10388870777075</v>
      </c>
      <c r="O283" s="46"/>
      <c r="P283" s="45">
        <v>0</v>
      </c>
      <c r="Q283" s="52"/>
      <c r="R283" s="46"/>
      <c r="S283" s="45">
        <f t="shared" si="4"/>
        <v>53246.60357960804</v>
      </c>
      <c r="T283" s="46"/>
      <c r="U283" s="47">
        <f>FY24_Wrksht_Wrksheet!Y280</f>
        <v>404.50778547029239</v>
      </c>
    </row>
    <row r="284" spans="1:21" x14ac:dyDescent="0.2">
      <c r="A284" s="100">
        <f>FY25_AllocationWrksht!B282</f>
        <v>6273</v>
      </c>
      <c r="B284" s="21"/>
      <c r="C284" s="24" t="str">
        <f>FY25_AllocationWrksht!D282</f>
        <v>Sumner-Fredericksburg</v>
      </c>
      <c r="D284" s="24">
        <f>FY24_Wrksht_Wrksheet!D281</f>
        <v>790.9</v>
      </c>
      <c r="E284" s="25"/>
      <c r="F284" s="26">
        <f>FY25_AllocationWrksht!G282</f>
        <v>444081.59</v>
      </c>
      <c r="G284" s="64"/>
      <c r="H284" s="65">
        <f>FY25_AllocationWrksht!$J$5</f>
        <v>403.97995813861803</v>
      </c>
      <c r="I284" s="65"/>
      <c r="J284" s="66">
        <f>FY25_AllocationWrksht!J282</f>
        <v>577.02909303534307</v>
      </c>
      <c r="K284" s="21"/>
      <c r="L284" s="49">
        <f>FY25_AllocationWrksht!P282</f>
        <v>120000.03725049966</v>
      </c>
      <c r="M284" s="48"/>
      <c r="N284" s="50">
        <f>FY25_AllocationWrksht!Q282</f>
        <v>421.10388870777075</v>
      </c>
      <c r="O284" s="48"/>
      <c r="P284" s="49">
        <v>0</v>
      </c>
      <c r="Q284" s="52"/>
      <c r="R284" s="46"/>
      <c r="S284" s="49">
        <f t="shared" si="4"/>
        <v>120000.03725049966</v>
      </c>
      <c r="T284" s="48"/>
      <c r="U284" s="50">
        <f>FY24_Wrksht_Wrksheet!Y281</f>
        <v>404.49892184193124</v>
      </c>
    </row>
    <row r="285" spans="1:21" x14ac:dyDescent="0.2">
      <c r="A285" s="60">
        <f>FY25_AllocationWrksht!B283</f>
        <v>6408</v>
      </c>
      <c r="C285" s="4" t="str">
        <f>FY25_AllocationWrksht!D283</f>
        <v>Tipton</v>
      </c>
      <c r="D285" s="4">
        <f>FY24_Wrksht_Wrksheet!D282</f>
        <v>848.5</v>
      </c>
      <c r="E285" s="3"/>
      <c r="F285" s="12">
        <f>FY25_AllocationWrksht!G283</f>
        <v>341349.41</v>
      </c>
      <c r="G285" s="28"/>
      <c r="H285" s="29">
        <f>FY25_AllocationWrksht!$J$5</f>
        <v>403.97995813861803</v>
      </c>
      <c r="I285" s="29"/>
      <c r="J285" s="13">
        <f>FY25_AllocationWrksht!J283</f>
        <v>411.90950886931336</v>
      </c>
      <c r="L285" s="45">
        <f>FY25_AllocationWrksht!P283</f>
        <v>0</v>
      </c>
      <c r="M285" s="46"/>
      <c r="N285" s="47">
        <f>FY25_AllocationWrksht!Q283</f>
        <v>411.90950886931336</v>
      </c>
      <c r="O285" s="46"/>
      <c r="P285" s="45">
        <v>0</v>
      </c>
      <c r="Q285" s="52"/>
      <c r="R285" s="46"/>
      <c r="S285" s="45">
        <f t="shared" si="4"/>
        <v>0</v>
      </c>
      <c r="T285" s="46"/>
      <c r="U285" s="47">
        <f>FY24_Wrksht_Wrksheet!Y282</f>
        <v>389.44511490866233</v>
      </c>
    </row>
    <row r="286" spans="1:21" x14ac:dyDescent="0.2">
      <c r="A286" s="60">
        <f>FY25_AllocationWrksht!B284</f>
        <v>6453</v>
      </c>
      <c r="C286" s="4" t="str">
        <f>FY25_AllocationWrksht!D284</f>
        <v>Treynor</v>
      </c>
      <c r="D286" s="4">
        <f>FY24_Wrksht_Wrksheet!D283</f>
        <v>591.20000000000005</v>
      </c>
      <c r="E286" s="3"/>
      <c r="F286" s="12">
        <f>FY25_AllocationWrksht!G284</f>
        <v>434420.5</v>
      </c>
      <c r="G286" s="28"/>
      <c r="H286" s="29">
        <f>FY25_AllocationWrksht!$J$5</f>
        <v>403.97995813861803</v>
      </c>
      <c r="I286" s="29"/>
      <c r="J286" s="13">
        <f>FY25_AllocationWrksht!J284</f>
        <v>755.25121696801102</v>
      </c>
      <c r="L286" s="45">
        <f>FY25_AllocationWrksht!P284</f>
        <v>192201.54321529021</v>
      </c>
      <c r="M286" s="46"/>
      <c r="N286" s="47">
        <f>FY25_AllocationWrksht!Q284</f>
        <v>421.10388870777081</v>
      </c>
      <c r="O286" s="46"/>
      <c r="P286" s="45">
        <v>0</v>
      </c>
      <c r="Q286" s="52"/>
      <c r="R286" s="46"/>
      <c r="S286" s="45">
        <f t="shared" si="4"/>
        <v>192201.54321529021</v>
      </c>
      <c r="T286" s="46"/>
      <c r="U286" s="47">
        <f>FY24_Wrksht_Wrksheet!Y283</f>
        <v>404.49895999625119</v>
      </c>
    </row>
    <row r="287" spans="1:21" x14ac:dyDescent="0.2">
      <c r="A287" s="60">
        <f>FY25_AllocationWrksht!B285</f>
        <v>6460</v>
      </c>
      <c r="C287" s="4" t="str">
        <f>FY25_AllocationWrksht!D285</f>
        <v>Tri-Center</v>
      </c>
      <c r="D287" s="4">
        <f>FY24_Wrksht_Wrksheet!D284</f>
        <v>667.1</v>
      </c>
      <c r="E287" s="3"/>
      <c r="F287" s="12">
        <f>FY25_AllocationWrksht!G285</f>
        <v>507371.64</v>
      </c>
      <c r="G287" s="28"/>
      <c r="H287" s="29">
        <f>FY25_AllocationWrksht!$J$5</f>
        <v>403.97995813861803</v>
      </c>
      <c r="I287" s="29"/>
      <c r="J287" s="13">
        <f>FY25_AllocationWrksht!J285</f>
        <v>773.31449474165527</v>
      </c>
      <c r="L287" s="45">
        <f>FY25_AllocationWrksht!P285</f>
        <v>231085.37861883163</v>
      </c>
      <c r="M287" s="46"/>
      <c r="N287" s="47">
        <f>FY25_AllocationWrksht!Q285</f>
        <v>421.10388870777075</v>
      </c>
      <c r="O287" s="46"/>
      <c r="P287" s="45">
        <v>0</v>
      </c>
      <c r="Q287" s="52"/>
      <c r="R287" s="46"/>
      <c r="S287" s="45">
        <f t="shared" si="4"/>
        <v>231085.37861883163</v>
      </c>
      <c r="T287" s="46"/>
      <c r="U287" s="47">
        <f>FY24_Wrksht_Wrksheet!Y284</f>
        <v>404.5066649438877</v>
      </c>
    </row>
    <row r="288" spans="1:21" x14ac:dyDescent="0.2">
      <c r="A288" s="60">
        <f>FY25_AllocationWrksht!B286</f>
        <v>6462</v>
      </c>
      <c r="C288" s="4" t="str">
        <f>FY25_AllocationWrksht!D286</f>
        <v>Tri-County</v>
      </c>
      <c r="D288" s="4">
        <f>FY24_Wrksht_Wrksheet!D285</f>
        <v>268.39999999999998</v>
      </c>
      <c r="E288" s="3"/>
      <c r="F288" s="12">
        <f>FY25_AllocationWrksht!G286</f>
        <v>229538.64</v>
      </c>
      <c r="G288" s="28"/>
      <c r="H288" s="29">
        <f>FY25_AllocationWrksht!$J$5</f>
        <v>403.97995813861803</v>
      </c>
      <c r="I288" s="29"/>
      <c r="J288" s="13">
        <f>FY25_AllocationWrksht!J286</f>
        <v>863.57652370203164</v>
      </c>
      <c r="L288" s="45">
        <f>FY25_AllocationWrksht!P286</f>
        <v>117609.22638147455</v>
      </c>
      <c r="M288" s="46"/>
      <c r="N288" s="47">
        <f>FY25_AllocationWrksht!Q286</f>
        <v>421.10388870777069</v>
      </c>
      <c r="O288" s="46"/>
      <c r="P288" s="45">
        <v>0</v>
      </c>
      <c r="Q288" s="52"/>
      <c r="R288" s="46"/>
      <c r="S288" s="45">
        <f t="shared" si="4"/>
        <v>117609.22638147455</v>
      </c>
      <c r="T288" s="46"/>
      <c r="U288" s="47">
        <f>FY24_Wrksht_Wrksheet!Y285</f>
        <v>404.49959785120899</v>
      </c>
    </row>
    <row r="289" spans="1:21" x14ac:dyDescent="0.2">
      <c r="A289" s="100">
        <f>FY25_AllocationWrksht!B287</f>
        <v>6471</v>
      </c>
      <c r="B289" s="21"/>
      <c r="C289" s="24" t="str">
        <f>FY25_AllocationWrksht!D287</f>
        <v>Tripoli</v>
      </c>
      <c r="D289" s="24">
        <f>FY24_Wrksht_Wrksheet!D286</f>
        <v>382.4</v>
      </c>
      <c r="E289" s="25"/>
      <c r="F289" s="26">
        <f>FY25_AllocationWrksht!G287</f>
        <v>118297.58</v>
      </c>
      <c r="G289" s="64"/>
      <c r="H289" s="65">
        <f>FY25_AllocationWrksht!$J$5</f>
        <v>403.97995813861803</v>
      </c>
      <c r="I289" s="65"/>
      <c r="J289" s="66">
        <f>FY25_AllocationWrksht!J287</f>
        <v>310.73701076963488</v>
      </c>
      <c r="K289" s="21"/>
      <c r="L289" s="49">
        <f>FY25_AllocationWrksht!P287</f>
        <v>0</v>
      </c>
      <c r="M289" s="48"/>
      <c r="N289" s="50">
        <f>FY25_AllocationWrksht!Q287</f>
        <v>310.73701076963488</v>
      </c>
      <c r="O289" s="48"/>
      <c r="P289" s="49">
        <v>0</v>
      </c>
      <c r="Q289" s="52"/>
      <c r="R289" s="46"/>
      <c r="S289" s="49">
        <f t="shared" si="4"/>
        <v>0</v>
      </c>
      <c r="T289" s="48"/>
      <c r="U289" s="50">
        <f>FY24_Wrksht_Wrksheet!Y286</f>
        <v>404.49967592895462</v>
      </c>
    </row>
    <row r="290" spans="1:21" x14ac:dyDescent="0.2">
      <c r="A290" s="60">
        <f>FY25_AllocationWrksht!B288</f>
        <v>6509</v>
      </c>
      <c r="C290" s="4" t="str">
        <f>FY25_AllocationWrksht!D288</f>
        <v>Turkey Valley</v>
      </c>
      <c r="D290" s="4">
        <f>FY24_Wrksht_Wrksheet!D287</f>
        <v>355.7</v>
      </c>
      <c r="E290" s="3"/>
      <c r="F290" s="12">
        <f>FY25_AllocationWrksht!G288</f>
        <v>264740.77</v>
      </c>
      <c r="G290" s="28"/>
      <c r="H290" s="29">
        <f>FY25_AllocationWrksht!$J$5</f>
        <v>403.97995813861803</v>
      </c>
      <c r="I290" s="29"/>
      <c r="J290" s="13">
        <f>FY25_AllocationWrksht!J288</f>
        <v>747.01120203160281</v>
      </c>
      <c r="L290" s="45">
        <f>FY25_AllocationWrksht!P288</f>
        <v>115501.55184196608</v>
      </c>
      <c r="M290" s="46"/>
      <c r="N290" s="47">
        <f>FY25_AllocationWrksht!Q288</f>
        <v>421.10388870777075</v>
      </c>
      <c r="O290" s="46"/>
      <c r="P290" s="45">
        <v>0</v>
      </c>
      <c r="Q290" s="52"/>
      <c r="R290" s="46"/>
      <c r="S290" s="45">
        <f t="shared" si="4"/>
        <v>115501.55184196608</v>
      </c>
      <c r="T290" s="46"/>
      <c r="U290" s="47">
        <f>FY24_Wrksht_Wrksheet!Y287</f>
        <v>404.50201602121194</v>
      </c>
    </row>
    <row r="291" spans="1:21" x14ac:dyDescent="0.2">
      <c r="A291" s="60">
        <f>FY25_AllocationWrksht!B289</f>
        <v>6512</v>
      </c>
      <c r="C291" s="4" t="str">
        <f>FY25_AllocationWrksht!D289</f>
        <v>Twin Cedars</v>
      </c>
      <c r="D291" s="4">
        <f>FY24_Wrksht_Wrksheet!D288</f>
        <v>317.8</v>
      </c>
      <c r="E291" s="3"/>
      <c r="F291" s="12">
        <f>FY25_AllocationWrksht!G289</f>
        <v>258956.54</v>
      </c>
      <c r="G291" s="28"/>
      <c r="H291" s="29">
        <f>FY25_AllocationWrksht!$J$5</f>
        <v>403.97995813861803</v>
      </c>
      <c r="I291" s="29"/>
      <c r="J291" s="13">
        <f>FY25_AllocationWrksht!J289</f>
        <v>801.72303405572757</v>
      </c>
      <c r="L291" s="45">
        <f>FY25_AllocationWrksht!P289</f>
        <v>122939.98394739005</v>
      </c>
      <c r="M291" s="46"/>
      <c r="N291" s="47">
        <f>FY25_AllocationWrksht!Q289</f>
        <v>421.10388870777075</v>
      </c>
      <c r="O291" s="46"/>
      <c r="P291" s="45">
        <v>0</v>
      </c>
      <c r="Q291" s="52"/>
      <c r="R291" s="46"/>
      <c r="S291" s="45">
        <f t="shared" si="4"/>
        <v>122939.98394739005</v>
      </c>
      <c r="T291" s="46"/>
      <c r="U291" s="47">
        <f>FY24_Wrksht_Wrksheet!Y288</f>
        <v>404.50114454096024</v>
      </c>
    </row>
    <row r="292" spans="1:21" x14ac:dyDescent="0.2">
      <c r="A292" s="60">
        <f>FY25_AllocationWrksht!B290</f>
        <v>6516</v>
      </c>
      <c r="C292" s="4" t="str">
        <f>FY25_AllocationWrksht!D290</f>
        <v>Twin Rivers</v>
      </c>
      <c r="D292" s="4">
        <f>FY24_Wrksht_Wrksheet!D289</f>
        <v>161</v>
      </c>
      <c r="E292" s="3"/>
      <c r="F292" s="12">
        <f>FY25_AllocationWrksht!G290</f>
        <v>166813.43</v>
      </c>
      <c r="G292" s="28"/>
      <c r="H292" s="29">
        <f>FY25_AllocationWrksht!$J$5</f>
        <v>403.97995813861803</v>
      </c>
      <c r="I292" s="29"/>
      <c r="J292" s="13">
        <f>FY25_AllocationWrksht!J290</f>
        <v>1042.5839375</v>
      </c>
      <c r="L292" s="45">
        <f>FY25_AllocationWrksht!P290</f>
        <v>99436.807806756697</v>
      </c>
      <c r="M292" s="46"/>
      <c r="N292" s="47">
        <f>FY25_AllocationWrksht!Q290</f>
        <v>421.10388870777058</v>
      </c>
      <c r="O292" s="46"/>
      <c r="P292" s="45">
        <v>0</v>
      </c>
      <c r="Q292" s="52"/>
      <c r="R292" s="46"/>
      <c r="S292" s="45">
        <f t="shared" si="4"/>
        <v>99436.807806756697</v>
      </c>
      <c r="T292" s="46"/>
      <c r="U292" s="47">
        <f>FY24_Wrksht_Wrksheet!Y289</f>
        <v>404.50201437979791</v>
      </c>
    </row>
    <row r="293" spans="1:21" x14ac:dyDescent="0.2">
      <c r="A293" s="60">
        <f>FY25_AllocationWrksht!B291</f>
        <v>6534</v>
      </c>
      <c r="C293" s="4" t="str">
        <f>FY25_AllocationWrksht!D291</f>
        <v>Underwood</v>
      </c>
      <c r="D293" s="4">
        <f>FY24_Wrksht_Wrksheet!D290</f>
        <v>765.2</v>
      </c>
      <c r="E293" s="3"/>
      <c r="F293" s="12">
        <f>FY25_AllocationWrksht!G291</f>
        <v>404017.19</v>
      </c>
      <c r="G293" s="28"/>
      <c r="H293" s="29">
        <f>FY25_AllocationWrksht!$J$5</f>
        <v>403.97995813861803</v>
      </c>
      <c r="I293" s="29"/>
      <c r="J293" s="13">
        <f>FY25_AllocationWrksht!J291</f>
        <v>528.33423564796647</v>
      </c>
      <c r="L293" s="45">
        <f>FY25_AllocationWrksht!P291</f>
        <v>81999.046305167663</v>
      </c>
      <c r="M293" s="46"/>
      <c r="N293" s="47">
        <f>FY25_AllocationWrksht!Q291</f>
        <v>421.10388870777081</v>
      </c>
      <c r="O293" s="46"/>
      <c r="P293" s="45">
        <v>0</v>
      </c>
      <c r="Q293" s="52"/>
      <c r="R293" s="46"/>
      <c r="S293" s="45">
        <f t="shared" si="4"/>
        <v>81999.046305167663</v>
      </c>
      <c r="T293" s="46"/>
      <c r="U293" s="47">
        <f>FY24_Wrksht_Wrksheet!Y290</f>
        <v>404.50527885334111</v>
      </c>
    </row>
    <row r="294" spans="1:21" x14ac:dyDescent="0.2">
      <c r="A294" s="100">
        <f>FY25_AllocationWrksht!B292</f>
        <v>1935</v>
      </c>
      <c r="B294" s="21"/>
      <c r="C294" s="24" t="str">
        <f>FY25_AllocationWrksht!D292</f>
        <v>Union</v>
      </c>
      <c r="D294" s="24">
        <f>FY24_Wrksht_Wrksheet!D291</f>
        <v>993.4</v>
      </c>
      <c r="E294" s="25"/>
      <c r="F294" s="26">
        <f>FY25_AllocationWrksht!G292</f>
        <v>570126.96</v>
      </c>
      <c r="G294" s="64"/>
      <c r="H294" s="65">
        <f>FY25_AllocationWrksht!$J$5</f>
        <v>403.97995813861803</v>
      </c>
      <c r="I294" s="65"/>
      <c r="J294" s="66">
        <f>FY25_AllocationWrksht!J292</f>
        <v>590.49918177110305</v>
      </c>
      <c r="K294" s="21"/>
      <c r="L294" s="49">
        <f>FY25_AllocationWrksht!P292</f>
        <v>163551.15545264733</v>
      </c>
      <c r="M294" s="48"/>
      <c r="N294" s="50">
        <f>FY25_AllocationWrksht!Q292</f>
        <v>421.10388870777069</v>
      </c>
      <c r="O294" s="48"/>
      <c r="P294" s="49">
        <v>0</v>
      </c>
      <c r="Q294" s="52"/>
      <c r="R294" s="46"/>
      <c r="S294" s="49">
        <f t="shared" si="4"/>
        <v>163551.15545264733</v>
      </c>
      <c r="T294" s="48"/>
      <c r="U294" s="50">
        <f>FY24_Wrksht_Wrksheet!Y291</f>
        <v>404.50020134544815</v>
      </c>
    </row>
    <row r="295" spans="1:21" x14ac:dyDescent="0.2">
      <c r="A295" s="60">
        <f>FY25_AllocationWrksht!B293</f>
        <v>6561</v>
      </c>
      <c r="C295" s="4" t="str">
        <f>FY25_AllocationWrksht!D293</f>
        <v>United</v>
      </c>
      <c r="D295" s="4">
        <f>FY24_Wrksht_Wrksheet!D292</f>
        <v>373.3</v>
      </c>
      <c r="E295" s="3"/>
      <c r="F295" s="12">
        <f>FY25_AllocationWrksht!G293</f>
        <v>275049.84999999998</v>
      </c>
      <c r="G295" s="28"/>
      <c r="H295" s="29">
        <f>FY25_AllocationWrksht!$J$5</f>
        <v>403.97995813861803</v>
      </c>
      <c r="I295" s="29"/>
      <c r="J295" s="13">
        <f>FY25_AllocationWrksht!J293</f>
        <v>712.74902824565947</v>
      </c>
      <c r="L295" s="45">
        <f>FY25_AllocationWrksht!P293</f>
        <v>112545.85934767126</v>
      </c>
      <c r="M295" s="46"/>
      <c r="N295" s="47">
        <f>FY25_AllocationWrksht!Q293</f>
        <v>421.10388870777069</v>
      </c>
      <c r="O295" s="46"/>
      <c r="P295" s="45">
        <v>0</v>
      </c>
      <c r="Q295" s="52"/>
      <c r="R295" s="46"/>
      <c r="S295" s="45">
        <f t="shared" si="4"/>
        <v>112545.85934767126</v>
      </c>
      <c r="T295" s="46"/>
      <c r="U295" s="47">
        <f>FY24_Wrksht_Wrksheet!Y292</f>
        <v>404.50140406022069</v>
      </c>
    </row>
    <row r="296" spans="1:21" x14ac:dyDescent="0.2">
      <c r="A296" s="60">
        <f>FY25_AllocationWrksht!B294</f>
        <v>6579</v>
      </c>
      <c r="C296" s="4" t="str">
        <f>FY25_AllocationWrksht!D294</f>
        <v>Urbandale</v>
      </c>
      <c r="D296" s="4">
        <f>FY24_Wrksht_Wrksheet!D293</f>
        <v>3422</v>
      </c>
      <c r="E296" s="3"/>
      <c r="F296" s="12">
        <f>FY25_AllocationWrksht!G294</f>
        <v>1332238.3899999999</v>
      </c>
      <c r="G296" s="28"/>
      <c r="H296" s="29">
        <f>FY25_AllocationWrksht!$J$5</f>
        <v>403.97995813861803</v>
      </c>
      <c r="I296" s="29"/>
      <c r="J296" s="13">
        <f>FY25_AllocationWrksht!J294</f>
        <v>386.96363134657832</v>
      </c>
      <c r="L296" s="45">
        <f>FY25_AllocationWrksht!P294</f>
        <v>0</v>
      </c>
      <c r="M296" s="46"/>
      <c r="N296" s="47">
        <f>FY25_AllocationWrksht!Q294</f>
        <v>386.96363134657832</v>
      </c>
      <c r="O296" s="46"/>
      <c r="P296" s="45">
        <v>0</v>
      </c>
      <c r="Q296" s="52"/>
      <c r="R296" s="46"/>
      <c r="S296" s="45">
        <f t="shared" si="4"/>
        <v>0</v>
      </c>
      <c r="T296" s="46"/>
      <c r="U296" s="47">
        <f>FY24_Wrksht_Wrksheet!Y293</f>
        <v>329.69163354763299</v>
      </c>
    </row>
    <row r="297" spans="1:21" x14ac:dyDescent="0.2">
      <c r="A297" s="60">
        <f>FY25_AllocationWrksht!B295</f>
        <v>6592</v>
      </c>
      <c r="C297" s="4" t="str">
        <f>FY25_AllocationWrksht!D295</f>
        <v>Van Buren County</v>
      </c>
      <c r="D297" s="4">
        <f>FY24_Wrksht_Wrksheet!D294</f>
        <v>963.1</v>
      </c>
      <c r="E297" s="3"/>
      <c r="F297" s="12">
        <f>FY25_AllocationWrksht!G295</f>
        <v>829559.45</v>
      </c>
      <c r="G297" s="28"/>
      <c r="H297" s="29">
        <f>FY25_AllocationWrksht!$J$5</f>
        <v>403.97995813861803</v>
      </c>
      <c r="I297" s="29"/>
      <c r="J297" s="13">
        <f>FY25_AllocationWrksht!J295</f>
        <v>857.78042601592381</v>
      </c>
      <c r="L297" s="45">
        <f>FY25_AllocationWrksht!P295</f>
        <v>422309.87923071481</v>
      </c>
      <c r="M297" s="46"/>
      <c r="N297" s="47">
        <f>FY25_AllocationWrksht!Q295</f>
        <v>421.10388870777081</v>
      </c>
      <c r="O297" s="46"/>
      <c r="P297" s="45">
        <v>0</v>
      </c>
      <c r="Q297" s="52"/>
      <c r="R297" s="46"/>
      <c r="S297" s="45">
        <f t="shared" si="4"/>
        <v>422309.87923071481</v>
      </c>
      <c r="T297" s="46"/>
      <c r="U297" s="47">
        <f>FY24_Wrksht_Wrksheet!Y294</f>
        <v>404.50274321157877</v>
      </c>
    </row>
    <row r="298" spans="1:21" x14ac:dyDescent="0.2">
      <c r="A298" s="60">
        <f>FY25_AllocationWrksht!B296</f>
        <v>6615</v>
      </c>
      <c r="C298" s="4" t="str">
        <f>FY25_AllocationWrksht!D296</f>
        <v>Van Meter</v>
      </c>
      <c r="D298" s="4">
        <f>FY24_Wrksht_Wrksheet!D295</f>
        <v>858.5</v>
      </c>
      <c r="E298" s="3"/>
      <c r="F298" s="12">
        <f>FY25_AllocationWrksht!G296</f>
        <v>354131.92</v>
      </c>
      <c r="G298" s="28"/>
      <c r="H298" s="29">
        <f>FY25_AllocationWrksht!$J$5</f>
        <v>403.97995813861803</v>
      </c>
      <c r="I298" s="29"/>
      <c r="J298" s="13">
        <f>FY25_AllocationWrksht!J296</f>
        <v>395.89929569591948</v>
      </c>
      <c r="L298" s="45">
        <f>FY25_AllocationWrksht!P296</f>
        <v>0</v>
      </c>
      <c r="M298" s="46"/>
      <c r="N298" s="47">
        <f>FY25_AllocationWrksht!Q296</f>
        <v>395.89929569591948</v>
      </c>
      <c r="O298" s="46"/>
      <c r="P298" s="45">
        <v>0</v>
      </c>
      <c r="Q298" s="52"/>
      <c r="R298" s="46"/>
      <c r="S298" s="45">
        <f t="shared" si="4"/>
        <v>0</v>
      </c>
      <c r="T298" s="46"/>
      <c r="U298" s="47">
        <f>FY24_Wrksht_Wrksheet!Y295</f>
        <v>367.31878858474084</v>
      </c>
    </row>
    <row r="299" spans="1:21" x14ac:dyDescent="0.2">
      <c r="A299" s="100">
        <f>FY25_AllocationWrksht!B297</f>
        <v>6651</v>
      </c>
      <c r="B299" s="21"/>
      <c r="C299" s="24" t="str">
        <f>FY25_AllocationWrksht!D297</f>
        <v>Villisca</v>
      </c>
      <c r="D299" s="24">
        <f>FY24_Wrksht_Wrksheet!D296</f>
        <v>281</v>
      </c>
      <c r="E299" s="25"/>
      <c r="F299" s="26">
        <f>FY25_AllocationWrksht!G297</f>
        <v>168015.14</v>
      </c>
      <c r="G299" s="64"/>
      <c r="H299" s="65">
        <f>FY25_AllocationWrksht!$J$5</f>
        <v>403.97995813861803</v>
      </c>
      <c r="I299" s="65"/>
      <c r="J299" s="66">
        <f>FY25_AllocationWrksht!J297</f>
        <v>540.06795242687235</v>
      </c>
      <c r="K299" s="21"/>
      <c r="L299" s="49">
        <f>FY25_AllocationWrksht!P297</f>
        <v>37009.720223012511</v>
      </c>
      <c r="M299" s="48"/>
      <c r="N299" s="50">
        <f>FY25_AllocationWrksht!Q297</f>
        <v>421.10388870777081</v>
      </c>
      <c r="O299" s="48"/>
      <c r="P299" s="49">
        <v>0</v>
      </c>
      <c r="Q299" s="52"/>
      <c r="R299" s="46"/>
      <c r="S299" s="49">
        <f t="shared" si="4"/>
        <v>37009.720223012511</v>
      </c>
      <c r="T299" s="48"/>
      <c r="U299" s="50">
        <f>FY24_Wrksht_Wrksheet!Y296</f>
        <v>404.49929803842616</v>
      </c>
    </row>
    <row r="300" spans="1:21" x14ac:dyDescent="0.2">
      <c r="A300" s="60">
        <f>FY25_AllocationWrksht!B298</f>
        <v>6660</v>
      </c>
      <c r="C300" s="4" t="str">
        <f>FY25_AllocationWrksht!D298</f>
        <v>Vinton-Shellsburg</v>
      </c>
      <c r="D300" s="4">
        <f>FY24_Wrksht_Wrksheet!D297</f>
        <v>1617.2</v>
      </c>
      <c r="E300" s="3"/>
      <c r="F300" s="12">
        <f>FY25_AllocationWrksht!G298</f>
        <v>580360.62</v>
      </c>
      <c r="G300" s="28"/>
      <c r="H300" s="29">
        <f>FY25_AllocationWrksht!$J$5</f>
        <v>403.97995813861803</v>
      </c>
      <c r="I300" s="29"/>
      <c r="J300" s="13">
        <f>FY25_AllocationWrksht!J298</f>
        <v>357.91589269195191</v>
      </c>
      <c r="L300" s="45">
        <f>FY25_AllocationWrksht!P298</f>
        <v>0</v>
      </c>
      <c r="M300" s="46"/>
      <c r="N300" s="47">
        <f>FY25_AllocationWrksht!Q298</f>
        <v>357.91589269195191</v>
      </c>
      <c r="O300" s="46"/>
      <c r="P300" s="45">
        <v>0</v>
      </c>
      <c r="Q300" s="52"/>
      <c r="R300" s="46"/>
      <c r="S300" s="45">
        <f t="shared" si="4"/>
        <v>0</v>
      </c>
      <c r="T300" s="46"/>
      <c r="U300" s="47">
        <f>FY24_Wrksht_Wrksheet!Y297</f>
        <v>346.0872743012614</v>
      </c>
    </row>
    <row r="301" spans="1:21" x14ac:dyDescent="0.2">
      <c r="A301" s="60">
        <f>FY25_AllocationWrksht!B299</f>
        <v>6700</v>
      </c>
      <c r="C301" s="4" t="str">
        <f>FY25_AllocationWrksht!D299</f>
        <v>Waco</v>
      </c>
      <c r="D301" s="4">
        <f>FY24_Wrksht_Wrksheet!D298</f>
        <v>477</v>
      </c>
      <c r="E301" s="3"/>
      <c r="F301" s="12">
        <f>FY25_AllocationWrksht!G299</f>
        <v>181548.07</v>
      </c>
      <c r="G301" s="28"/>
      <c r="H301" s="29">
        <f>FY25_AllocationWrksht!$J$5</f>
        <v>403.97995813861803</v>
      </c>
      <c r="I301" s="29"/>
      <c r="J301" s="13">
        <f>FY25_AllocationWrksht!J299</f>
        <v>370.96050265631391</v>
      </c>
      <c r="L301" s="45">
        <f>FY25_AllocationWrksht!P299</f>
        <v>0</v>
      </c>
      <c r="M301" s="46"/>
      <c r="N301" s="47">
        <f>FY25_AllocationWrksht!Q299</f>
        <v>370.96050265631391</v>
      </c>
      <c r="O301" s="46"/>
      <c r="P301" s="45">
        <v>0</v>
      </c>
      <c r="Q301" s="52"/>
      <c r="R301" s="46"/>
      <c r="S301" s="45">
        <f t="shared" si="4"/>
        <v>0</v>
      </c>
      <c r="T301" s="46"/>
      <c r="U301" s="47">
        <f>FY24_Wrksht_Wrksheet!Y298</f>
        <v>404.50055455714858</v>
      </c>
    </row>
    <row r="302" spans="1:21" x14ac:dyDescent="0.2">
      <c r="A302" s="60">
        <f>FY25_AllocationWrksht!B300</f>
        <v>6759</v>
      </c>
      <c r="C302" s="4" t="str">
        <f>FY25_AllocationWrksht!D300</f>
        <v>Wapello</v>
      </c>
      <c r="D302" s="4">
        <f>FY24_Wrksht_Wrksheet!D299</f>
        <v>544.1</v>
      </c>
      <c r="E302" s="3"/>
      <c r="F302" s="12">
        <f>FY25_AllocationWrksht!G300</f>
        <v>192840.7</v>
      </c>
      <c r="G302" s="28"/>
      <c r="H302" s="29">
        <f>FY25_AllocationWrksht!$J$5</f>
        <v>403.97995813861803</v>
      </c>
      <c r="I302" s="29"/>
      <c r="J302" s="13">
        <f>FY25_AllocationWrksht!J300</f>
        <v>360.85460329341322</v>
      </c>
      <c r="L302" s="45">
        <f>FY25_AllocationWrksht!P300</f>
        <v>0</v>
      </c>
      <c r="M302" s="46"/>
      <c r="N302" s="47">
        <f>FY25_AllocationWrksht!Q300</f>
        <v>360.85460329341322</v>
      </c>
      <c r="O302" s="46"/>
      <c r="P302" s="45">
        <v>0</v>
      </c>
      <c r="Q302" s="52"/>
      <c r="R302" s="46"/>
      <c r="S302" s="45">
        <f t="shared" si="4"/>
        <v>0</v>
      </c>
      <c r="T302" s="46"/>
      <c r="U302" s="47">
        <f>FY24_Wrksht_Wrksheet!Y299</f>
        <v>404.50764296926297</v>
      </c>
    </row>
    <row r="303" spans="1:21" x14ac:dyDescent="0.2">
      <c r="A303" s="60">
        <f>FY25_AllocationWrksht!B301</f>
        <v>6762</v>
      </c>
      <c r="C303" s="4" t="str">
        <f>FY25_AllocationWrksht!D301</f>
        <v>Wapsie Valley</v>
      </c>
      <c r="D303" s="4">
        <f>FY24_Wrksht_Wrksheet!D300</f>
        <v>673.6</v>
      </c>
      <c r="E303" s="3"/>
      <c r="F303" s="12">
        <f>FY25_AllocationWrksht!G301</f>
        <v>209524.14</v>
      </c>
      <c r="G303" s="28"/>
      <c r="H303" s="29">
        <f>FY25_AllocationWrksht!$J$5</f>
        <v>403.97995813861803</v>
      </c>
      <c r="I303" s="29"/>
      <c r="J303" s="13">
        <f>FY25_AllocationWrksht!J301</f>
        <v>318.57098981298464</v>
      </c>
      <c r="L303" s="45">
        <f>FY25_AllocationWrksht!P301</f>
        <v>0</v>
      </c>
      <c r="M303" s="46"/>
      <c r="N303" s="47">
        <f>FY25_AllocationWrksht!Q301</f>
        <v>318.57098981298464</v>
      </c>
      <c r="O303" s="46"/>
      <c r="P303" s="45">
        <v>0</v>
      </c>
      <c r="Q303" s="52"/>
      <c r="R303" s="46"/>
      <c r="S303" s="45">
        <f t="shared" si="4"/>
        <v>0</v>
      </c>
      <c r="T303" s="46"/>
      <c r="U303" s="47">
        <f>FY24_Wrksht_Wrksheet!Y300</f>
        <v>234.9395041567696</v>
      </c>
    </row>
    <row r="304" spans="1:21" x14ac:dyDescent="0.2">
      <c r="A304" s="100">
        <f>FY25_AllocationWrksht!B302</f>
        <v>6768</v>
      </c>
      <c r="B304" s="21"/>
      <c r="C304" s="24" t="str">
        <f>FY25_AllocationWrksht!D302</f>
        <v>Washington</v>
      </c>
      <c r="D304" s="24">
        <f>FY24_Wrksht_Wrksheet!D301</f>
        <v>1616.8</v>
      </c>
      <c r="E304" s="25"/>
      <c r="F304" s="26">
        <f>FY25_AllocationWrksht!G302</f>
        <v>698785.18</v>
      </c>
      <c r="G304" s="64"/>
      <c r="H304" s="65">
        <f>FY25_AllocationWrksht!$J$5</f>
        <v>403.97995813861803</v>
      </c>
      <c r="I304" s="65"/>
      <c r="J304" s="66">
        <f>FY25_AllocationWrksht!J302</f>
        <v>429.86293061023628</v>
      </c>
      <c r="K304" s="21"/>
      <c r="L304" s="49">
        <f>FY25_AllocationWrksht!P302</f>
        <v>14238.698516647959</v>
      </c>
      <c r="M304" s="48"/>
      <c r="N304" s="50">
        <f>FY25_AllocationWrksht!Q302</f>
        <v>421.10388870777075</v>
      </c>
      <c r="O304" s="48"/>
      <c r="P304" s="49">
        <v>0</v>
      </c>
      <c r="Q304" s="52"/>
      <c r="R304" s="46"/>
      <c r="S304" s="49">
        <f t="shared" si="4"/>
        <v>14238.698516647959</v>
      </c>
      <c r="T304" s="48"/>
      <c r="U304" s="50">
        <f>FY24_Wrksht_Wrksheet!Y301</f>
        <v>386.40941984166255</v>
      </c>
    </row>
    <row r="305" spans="1:21" x14ac:dyDescent="0.2">
      <c r="A305" s="60">
        <f>FY25_AllocationWrksht!B303</f>
        <v>6795</v>
      </c>
      <c r="C305" s="4" t="str">
        <f>FY25_AllocationWrksht!D303</f>
        <v>Waterloo</v>
      </c>
      <c r="D305" s="4">
        <f>FY24_Wrksht_Wrksheet!D302</f>
        <v>10665</v>
      </c>
      <c r="E305" s="3"/>
      <c r="F305" s="12">
        <f>FY25_AllocationWrksht!G303</f>
        <v>5202849.57</v>
      </c>
      <c r="G305" s="28"/>
      <c r="H305" s="29">
        <f>FY25_AllocationWrksht!$J$5</f>
        <v>403.97995813861803</v>
      </c>
      <c r="I305" s="29"/>
      <c r="J305" s="13">
        <f>FY25_AllocationWrksht!J303</f>
        <v>488.08592830942706</v>
      </c>
      <c r="L305" s="45">
        <f>FY25_AllocationWrksht!P303</f>
        <v>714008.44754177588</v>
      </c>
      <c r="M305" s="46"/>
      <c r="N305" s="47">
        <f>FY25_AllocationWrksht!Q303</f>
        <v>421.10388870777075</v>
      </c>
      <c r="O305" s="46"/>
      <c r="P305" s="45">
        <v>0</v>
      </c>
      <c r="Q305" s="52"/>
      <c r="R305" s="46"/>
      <c r="S305" s="45">
        <f t="shared" si="4"/>
        <v>714008.44754177588</v>
      </c>
      <c r="T305" s="46"/>
      <c r="U305" s="47">
        <f>FY24_Wrksht_Wrksheet!Y302</f>
        <v>404.50348284488229</v>
      </c>
    </row>
    <row r="306" spans="1:21" x14ac:dyDescent="0.2">
      <c r="A306" s="60">
        <f>FY25_AllocationWrksht!B304</f>
        <v>6822</v>
      </c>
      <c r="C306" s="4" t="str">
        <f>FY25_AllocationWrksht!D304</f>
        <v>Waukee</v>
      </c>
      <c r="D306" s="4">
        <f>FY24_Wrksht_Wrksheet!D303</f>
        <v>12615.099999999999</v>
      </c>
      <c r="E306" s="3"/>
      <c r="F306" s="12">
        <f>FY25_AllocationWrksht!G304</f>
        <v>4008287.8</v>
      </c>
      <c r="G306" s="28"/>
      <c r="H306" s="29">
        <f>FY25_AllocationWrksht!$J$5</f>
        <v>403.97995813861803</v>
      </c>
      <c r="I306" s="29"/>
      <c r="J306" s="13">
        <f>FY25_AllocationWrksht!J304</f>
        <v>304.73396992412609</v>
      </c>
      <c r="L306" s="45">
        <f>FY25_AllocationWrksht!P304</f>
        <v>0</v>
      </c>
      <c r="M306" s="46"/>
      <c r="N306" s="47">
        <f>FY25_AllocationWrksht!Q304</f>
        <v>304.73396992412609</v>
      </c>
      <c r="O306" s="46"/>
      <c r="P306" s="45">
        <v>0</v>
      </c>
      <c r="Q306" s="52"/>
      <c r="R306" s="46"/>
      <c r="S306" s="45">
        <f t="shared" si="4"/>
        <v>0</v>
      </c>
      <c r="T306" s="46"/>
      <c r="U306" s="47">
        <f>FY24_Wrksht_Wrksheet!Y303</f>
        <v>237.75825637529633</v>
      </c>
    </row>
    <row r="307" spans="1:21" x14ac:dyDescent="0.2">
      <c r="A307" s="60">
        <f>FY25_AllocationWrksht!B305</f>
        <v>6840</v>
      </c>
      <c r="C307" s="4" t="str">
        <f>FY25_AllocationWrksht!D305</f>
        <v>Waverly-Shell Rock</v>
      </c>
      <c r="D307" s="4">
        <f>FY24_Wrksht_Wrksheet!D304</f>
        <v>2167.6999999999998</v>
      </c>
      <c r="E307" s="3"/>
      <c r="F307" s="12">
        <f>FY25_AllocationWrksht!G305</f>
        <v>577343.26</v>
      </c>
      <c r="G307" s="28"/>
      <c r="H307" s="29">
        <f>FY25_AllocationWrksht!$J$5</f>
        <v>403.97995813861803</v>
      </c>
      <c r="I307" s="29"/>
      <c r="J307" s="13">
        <f>FY25_AllocationWrksht!J305</f>
        <v>262.83495401984885</v>
      </c>
      <c r="L307" s="45">
        <f>FY25_AllocationWrksht!P305</f>
        <v>0</v>
      </c>
      <c r="M307" s="46"/>
      <c r="N307" s="47">
        <f>FY25_AllocationWrksht!Q305</f>
        <v>262.83495401984885</v>
      </c>
      <c r="O307" s="46"/>
      <c r="P307" s="45">
        <v>0</v>
      </c>
      <c r="Q307" s="52"/>
      <c r="R307" s="46"/>
      <c r="S307" s="45">
        <f t="shared" si="4"/>
        <v>0</v>
      </c>
      <c r="T307" s="46"/>
      <c r="U307" s="47">
        <f>FY24_Wrksht_Wrksheet!Y304</f>
        <v>251.67918531162061</v>
      </c>
    </row>
    <row r="308" spans="1:21" x14ac:dyDescent="0.2">
      <c r="A308" s="60">
        <f>FY25_AllocationWrksht!B306</f>
        <v>6854</v>
      </c>
      <c r="C308" s="4" t="str">
        <f>FY25_AllocationWrksht!D306</f>
        <v>Wayne</v>
      </c>
      <c r="D308" s="4">
        <f>FY24_Wrksht_Wrksheet!D305</f>
        <v>576.4</v>
      </c>
      <c r="E308" s="3"/>
      <c r="F308" s="12">
        <f>FY25_AllocationWrksht!G306</f>
        <v>517333.37</v>
      </c>
      <c r="G308" s="28"/>
      <c r="H308" s="29">
        <f>FY25_AllocationWrksht!$J$5</f>
        <v>403.97995813861803</v>
      </c>
      <c r="I308" s="29"/>
      <c r="J308" s="13">
        <f>FY25_AllocationWrksht!J306</f>
        <v>900.49324630113142</v>
      </c>
      <c r="L308" s="45">
        <f>FY25_AllocationWrksht!P306</f>
        <v>275409.18593738572</v>
      </c>
      <c r="M308" s="46"/>
      <c r="N308" s="47">
        <f>FY25_AllocationWrksht!Q306</f>
        <v>421.10388870777075</v>
      </c>
      <c r="O308" s="46"/>
      <c r="P308" s="45">
        <v>0</v>
      </c>
      <c r="Q308" s="52"/>
      <c r="R308" s="46"/>
      <c r="S308" s="45">
        <f t="shared" si="4"/>
        <v>275409.18593738572</v>
      </c>
      <c r="T308" s="46"/>
      <c r="U308" s="47">
        <f>FY24_Wrksht_Wrksheet!Y305</f>
        <v>404.50637007223025</v>
      </c>
    </row>
    <row r="309" spans="1:21" x14ac:dyDescent="0.2">
      <c r="A309" s="100">
        <f>FY25_AllocationWrksht!B307</f>
        <v>6867</v>
      </c>
      <c r="B309" s="21"/>
      <c r="C309" s="24" t="str">
        <f>FY25_AllocationWrksht!D307</f>
        <v>Webster City</v>
      </c>
      <c r="D309" s="24">
        <f>FY24_Wrksht_Wrksheet!D306</f>
        <v>1762</v>
      </c>
      <c r="E309" s="25"/>
      <c r="F309" s="26">
        <f>FY25_AllocationWrksht!G307</f>
        <v>777402.43</v>
      </c>
      <c r="G309" s="64"/>
      <c r="H309" s="65">
        <f>FY25_AllocationWrksht!$J$5</f>
        <v>403.97995813861803</v>
      </c>
      <c r="I309" s="65"/>
      <c r="J309" s="66">
        <f>FY25_AllocationWrksht!J307</f>
        <v>449.75552791437667</v>
      </c>
      <c r="K309" s="21"/>
      <c r="L309" s="49">
        <f>FY25_AllocationWrksht!P307</f>
        <v>49524.358368618334</v>
      </c>
      <c r="M309" s="48"/>
      <c r="N309" s="50">
        <f>FY25_AllocationWrksht!Q307</f>
        <v>421.10388870777075</v>
      </c>
      <c r="O309" s="48"/>
      <c r="P309" s="49">
        <v>0</v>
      </c>
      <c r="Q309" s="52"/>
      <c r="R309" s="46"/>
      <c r="S309" s="49">
        <f t="shared" si="4"/>
        <v>49524.358368618334</v>
      </c>
      <c r="T309" s="48"/>
      <c r="U309" s="50">
        <f>FY24_Wrksht_Wrksheet!Y306</f>
        <v>385.33322928490355</v>
      </c>
    </row>
    <row r="310" spans="1:21" x14ac:dyDescent="0.2">
      <c r="A310" s="60">
        <f>FY25_AllocationWrksht!B308</f>
        <v>6921</v>
      </c>
      <c r="C310" s="4" t="str">
        <f>FY25_AllocationWrksht!D308</f>
        <v>West Bend-Mallard</v>
      </c>
      <c r="D310" s="4">
        <f>FY24_Wrksht_Wrksheet!D307</f>
        <v>318</v>
      </c>
      <c r="E310" s="3"/>
      <c r="F310" s="12">
        <f>FY25_AllocationWrksht!G308</f>
        <v>157665.44</v>
      </c>
      <c r="G310" s="28"/>
      <c r="H310" s="29">
        <f>FY25_AllocationWrksht!$J$5</f>
        <v>403.97995813861803</v>
      </c>
      <c r="I310" s="29"/>
      <c r="J310" s="13">
        <f>FY25_AllocationWrksht!J308</f>
        <v>480.54081072843644</v>
      </c>
      <c r="L310" s="45">
        <f>FY25_AllocationWrksht!P308</f>
        <v>19501.254114980413</v>
      </c>
      <c r="M310" s="46"/>
      <c r="N310" s="47">
        <f>FY25_AllocationWrksht!Q308</f>
        <v>421.10388870777075</v>
      </c>
      <c r="O310" s="46"/>
      <c r="P310" s="45">
        <v>0</v>
      </c>
      <c r="Q310" s="52"/>
      <c r="R310" s="46"/>
      <c r="S310" s="45">
        <f t="shared" si="4"/>
        <v>19501.254114980413</v>
      </c>
      <c r="T310" s="46"/>
      <c r="U310" s="47">
        <f>FY24_Wrksht_Wrksheet!Y307</f>
        <v>404.506497953375</v>
      </c>
    </row>
    <row r="311" spans="1:21" x14ac:dyDescent="0.2">
      <c r="A311" s="60">
        <f>FY25_AllocationWrksht!B309</f>
        <v>6930</v>
      </c>
      <c r="C311" s="4" t="str">
        <f>FY25_AllocationWrksht!D309</f>
        <v>West Branch</v>
      </c>
      <c r="D311" s="4">
        <f>FY24_Wrksht_Wrksheet!D308</f>
        <v>769.4</v>
      </c>
      <c r="E311" s="3"/>
      <c r="F311" s="12">
        <f>FY25_AllocationWrksht!G309</f>
        <v>298050.75</v>
      </c>
      <c r="G311" s="28"/>
      <c r="H311" s="29">
        <f>FY25_AllocationWrksht!$J$5</f>
        <v>403.97995813861803</v>
      </c>
      <c r="I311" s="29"/>
      <c r="J311" s="13">
        <f>FY25_AllocationWrksht!J309</f>
        <v>379.24767782160581</v>
      </c>
      <c r="L311" s="45">
        <f>FY25_AllocationWrksht!P309</f>
        <v>0</v>
      </c>
      <c r="M311" s="46"/>
      <c r="N311" s="47">
        <f>FY25_AllocationWrksht!Q309</f>
        <v>379.24767782160581</v>
      </c>
      <c r="O311" s="46"/>
      <c r="P311" s="45">
        <v>0</v>
      </c>
      <c r="Q311" s="52"/>
      <c r="R311" s="46"/>
      <c r="S311" s="45">
        <f t="shared" si="4"/>
        <v>0</v>
      </c>
      <c r="T311" s="46"/>
      <c r="U311" s="47">
        <f>FY24_Wrksht_Wrksheet!Y308</f>
        <v>389.12032752794386</v>
      </c>
    </row>
    <row r="312" spans="1:21" x14ac:dyDescent="0.2">
      <c r="A312" s="60">
        <f>FY25_AllocationWrksht!B310</f>
        <v>6937</v>
      </c>
      <c r="C312" s="4" t="str">
        <f>FY25_AllocationWrksht!D310</f>
        <v>West Burlington</v>
      </c>
      <c r="D312" s="4">
        <f>FY24_Wrksht_Wrksheet!D309</f>
        <v>426</v>
      </c>
      <c r="E312" s="3"/>
      <c r="F312" s="12">
        <f>FY25_AllocationWrksht!G310</f>
        <v>11419.91</v>
      </c>
      <c r="G312" s="28"/>
      <c r="H312" s="29">
        <f>FY25_AllocationWrksht!$J$5</f>
        <v>403.97995813861803</v>
      </c>
      <c r="I312" s="29"/>
      <c r="J312" s="13">
        <f>FY25_AllocationWrksht!J310</f>
        <v>28.197308641975308</v>
      </c>
      <c r="L312" s="45">
        <f>FY25_AllocationWrksht!P310</f>
        <v>0</v>
      </c>
      <c r="M312" s="46"/>
      <c r="N312" s="47">
        <f>FY25_AllocationWrksht!Q310</f>
        <v>28.197308641975308</v>
      </c>
      <c r="O312" s="46"/>
      <c r="P312" s="45">
        <v>0</v>
      </c>
      <c r="Q312" s="52"/>
      <c r="R312" s="46"/>
      <c r="S312" s="45">
        <f t="shared" si="4"/>
        <v>0</v>
      </c>
      <c r="T312" s="46"/>
      <c r="U312" s="47">
        <f>FY24_Wrksht_Wrksheet!Y309</f>
        <v>20.914178403755869</v>
      </c>
    </row>
    <row r="313" spans="1:21" x14ac:dyDescent="0.2">
      <c r="A313" s="60">
        <f>FY25_AllocationWrksht!B311</f>
        <v>6943</v>
      </c>
      <c r="C313" s="4" t="str">
        <f>FY25_AllocationWrksht!D311</f>
        <v>West Central</v>
      </c>
      <c r="D313" s="4">
        <f>FY24_Wrksht_Wrksheet!D310</f>
        <v>255.2</v>
      </c>
      <c r="E313" s="3"/>
      <c r="F313" s="12">
        <f>FY25_AllocationWrksht!G311</f>
        <v>155694.35999999999</v>
      </c>
      <c r="G313" s="28"/>
      <c r="H313" s="29">
        <f>FY25_AllocationWrksht!$J$5</f>
        <v>403.97995813861803</v>
      </c>
      <c r="I313" s="29"/>
      <c r="J313" s="13">
        <f>FY25_AllocationWrksht!J311</f>
        <v>580.51588366890383</v>
      </c>
      <c r="L313" s="45">
        <f>FY25_AllocationWrksht!P311</f>
        <v>42754.297048575892</v>
      </c>
      <c r="M313" s="46"/>
      <c r="N313" s="47">
        <f>FY25_AllocationWrksht!Q311</f>
        <v>421.10388870777069</v>
      </c>
      <c r="O313" s="46"/>
      <c r="P313" s="45">
        <v>0</v>
      </c>
      <c r="Q313" s="52"/>
      <c r="R313" s="46"/>
      <c r="S313" s="45">
        <f t="shared" si="4"/>
        <v>42754.297048575892</v>
      </c>
      <c r="T313" s="46"/>
      <c r="U313" s="47">
        <f>FY24_Wrksht_Wrksheet!Y310</f>
        <v>404.50324269421219</v>
      </c>
    </row>
    <row r="314" spans="1:21" x14ac:dyDescent="0.2">
      <c r="A314" s="100">
        <f>FY25_AllocationWrksht!B312</f>
        <v>6264</v>
      </c>
      <c r="B314" s="21"/>
      <c r="C314" s="24" t="str">
        <f>FY25_AllocationWrksht!D312</f>
        <v>West Central Valley</v>
      </c>
      <c r="D314" s="24">
        <f>FY24_Wrksht_Wrksheet!D311</f>
        <v>934.7</v>
      </c>
      <c r="E314" s="25"/>
      <c r="F314" s="26">
        <f>FY25_AllocationWrksht!G312</f>
        <v>568503.5</v>
      </c>
      <c r="G314" s="64"/>
      <c r="H314" s="65">
        <f>FY25_AllocationWrksht!$J$5</f>
        <v>403.97995813861803</v>
      </c>
      <c r="I314" s="65"/>
      <c r="J314" s="66">
        <f>FY25_AllocationWrksht!J312</f>
        <v>600.1937288851351</v>
      </c>
      <c r="K314" s="21"/>
      <c r="L314" s="49">
        <f>FY25_AllocationWrksht!P312</f>
        <v>169633.89661599952</v>
      </c>
      <c r="M314" s="48"/>
      <c r="N314" s="50">
        <f>FY25_AllocationWrksht!Q312</f>
        <v>421.10388870777075</v>
      </c>
      <c r="O314" s="48"/>
      <c r="P314" s="49">
        <v>0</v>
      </c>
      <c r="Q314" s="52"/>
      <c r="R314" s="46"/>
      <c r="S314" s="49">
        <f t="shared" si="4"/>
        <v>169633.89661599952</v>
      </c>
      <c r="T314" s="48"/>
      <c r="U314" s="50">
        <f>FY24_Wrksht_Wrksheet!Y311</f>
        <v>404.49825483161192</v>
      </c>
    </row>
    <row r="315" spans="1:21" x14ac:dyDescent="0.2">
      <c r="A315" s="60">
        <f>FY25_AllocationWrksht!B313</f>
        <v>6950</v>
      </c>
      <c r="C315" s="4" t="str">
        <f>FY25_AllocationWrksht!D313</f>
        <v>West Delaware Co</v>
      </c>
      <c r="D315" s="4">
        <f>FY24_Wrksht_Wrksheet!D312</f>
        <v>1393.2</v>
      </c>
      <c r="E315" s="3"/>
      <c r="F315" s="12">
        <f>FY25_AllocationWrksht!G313</f>
        <v>566015.82999999996</v>
      </c>
      <c r="G315" s="28"/>
      <c r="H315" s="29">
        <f>FY25_AllocationWrksht!$J$5</f>
        <v>403.97995813861803</v>
      </c>
      <c r="I315" s="29"/>
      <c r="J315" s="13">
        <f>FY25_AllocationWrksht!J313</f>
        <v>415.33301291458758</v>
      </c>
      <c r="L315" s="45">
        <f>FY25_AllocationWrksht!P313</f>
        <v>0</v>
      </c>
      <c r="M315" s="46"/>
      <c r="N315" s="47">
        <f>FY25_AllocationWrksht!Q313</f>
        <v>415.33301291458758</v>
      </c>
      <c r="O315" s="46"/>
      <c r="P315" s="45">
        <v>0</v>
      </c>
      <c r="Q315" s="52"/>
      <c r="R315" s="46"/>
      <c r="S315" s="45">
        <f t="shared" si="4"/>
        <v>0</v>
      </c>
      <c r="T315" s="46"/>
      <c r="U315" s="47">
        <f>FY24_Wrksht_Wrksheet!Y312</f>
        <v>404.49952305101908</v>
      </c>
    </row>
    <row r="316" spans="1:21" x14ac:dyDescent="0.2">
      <c r="A316" s="60">
        <f>FY25_AllocationWrksht!B314</f>
        <v>6957</v>
      </c>
      <c r="C316" s="4" t="str">
        <f>FY25_AllocationWrksht!D314</f>
        <v>West Des Moines</v>
      </c>
      <c r="D316" s="4">
        <f>FY24_Wrksht_Wrksheet!D313</f>
        <v>8769.1</v>
      </c>
      <c r="E316" s="3"/>
      <c r="F316" s="12">
        <f>FY25_AllocationWrksht!G314</f>
        <v>1855954.17</v>
      </c>
      <c r="G316" s="28"/>
      <c r="H316" s="29">
        <f>FY25_AllocationWrksht!$J$5</f>
        <v>403.97995813861803</v>
      </c>
      <c r="I316" s="29"/>
      <c r="J316" s="13">
        <f>FY25_AllocationWrksht!J314</f>
        <v>213.90832257618368</v>
      </c>
      <c r="L316" s="45">
        <f>FY25_AllocationWrksht!P314</f>
        <v>0</v>
      </c>
      <c r="M316" s="46"/>
      <c r="N316" s="47">
        <f>FY25_AllocationWrksht!Q314</f>
        <v>213.90832257618368</v>
      </c>
      <c r="O316" s="46"/>
      <c r="P316" s="45">
        <v>0</v>
      </c>
      <c r="Q316" s="52"/>
      <c r="R316" s="46"/>
      <c r="S316" s="45">
        <f t="shared" si="4"/>
        <v>0</v>
      </c>
      <c r="T316" s="46"/>
      <c r="U316" s="47">
        <f>FY24_Wrksht_Wrksheet!Y313</f>
        <v>211.74375819639414</v>
      </c>
    </row>
    <row r="317" spans="1:21" x14ac:dyDescent="0.2">
      <c r="A317" s="60">
        <f>FY25_AllocationWrksht!B315</f>
        <v>5922</v>
      </c>
      <c r="C317" s="4" t="str">
        <f>FY25_AllocationWrksht!D315</f>
        <v>West Fork</v>
      </c>
      <c r="D317" s="4">
        <f>FY24_Wrksht_Wrksheet!D314</f>
        <v>749.9</v>
      </c>
      <c r="E317" s="3"/>
      <c r="F317" s="12">
        <f>FY25_AllocationWrksht!G315</f>
        <v>516234.17</v>
      </c>
      <c r="G317" s="28"/>
      <c r="H317" s="29">
        <f>FY25_AllocationWrksht!$J$5</f>
        <v>403.97995813861803</v>
      </c>
      <c r="I317" s="29"/>
      <c r="J317" s="13">
        <f>FY25_AllocationWrksht!J315</f>
        <v>675.87610631055247</v>
      </c>
      <c r="L317" s="45">
        <f>FY25_AllocationWrksht!P315</f>
        <v>194595.01980500467</v>
      </c>
      <c r="M317" s="46"/>
      <c r="N317" s="47">
        <f>FY25_AllocationWrksht!Q315</f>
        <v>421.10388870777081</v>
      </c>
      <c r="O317" s="46"/>
      <c r="P317" s="45">
        <v>0</v>
      </c>
      <c r="Q317" s="52"/>
      <c r="R317" s="46"/>
      <c r="S317" s="45">
        <f t="shared" si="4"/>
        <v>194595.01980500467</v>
      </c>
      <c r="T317" s="46"/>
      <c r="U317" s="47">
        <f>FY24_Wrksht_Wrksheet!Y314</f>
        <v>404.5063000443875</v>
      </c>
    </row>
    <row r="318" spans="1:21" x14ac:dyDescent="0.2">
      <c r="A318" s="60">
        <f>FY25_AllocationWrksht!B316</f>
        <v>819</v>
      </c>
      <c r="C318" s="4" t="str">
        <f>FY25_AllocationWrksht!D316</f>
        <v>West Hancock</v>
      </c>
      <c r="D318" s="4">
        <f>FY24_Wrksht_Wrksheet!D315</f>
        <v>563.6</v>
      </c>
      <c r="E318" s="3"/>
      <c r="F318" s="12">
        <f>FY25_AllocationWrksht!G316</f>
        <v>290995.12</v>
      </c>
      <c r="G318" s="28"/>
      <c r="H318" s="29">
        <f>FY25_AllocationWrksht!$J$5</f>
        <v>403.97995813861803</v>
      </c>
      <c r="I318" s="29"/>
      <c r="J318" s="13">
        <f>FY25_AllocationWrksht!J316</f>
        <v>520.2844984802432</v>
      </c>
      <c r="L318" s="45">
        <f>FY25_AllocationWrksht!P316</f>
        <v>55471.71504574384</v>
      </c>
      <c r="M318" s="46"/>
      <c r="N318" s="47">
        <f>FY25_AllocationWrksht!Q316</f>
        <v>421.10388870777069</v>
      </c>
      <c r="O318" s="46"/>
      <c r="P318" s="45">
        <v>0</v>
      </c>
      <c r="Q318" s="52"/>
      <c r="R318" s="46"/>
      <c r="S318" s="45">
        <f t="shared" si="4"/>
        <v>55471.71504574384</v>
      </c>
      <c r="T318" s="46"/>
      <c r="U318" s="47">
        <f>FY24_Wrksht_Wrksheet!Y315</f>
        <v>404.49842159340693</v>
      </c>
    </row>
    <row r="319" spans="1:21" x14ac:dyDescent="0.2">
      <c r="A319" s="100">
        <f>FY25_AllocationWrksht!B317</f>
        <v>6969</v>
      </c>
      <c r="B319" s="21"/>
      <c r="C319" s="24" t="str">
        <f>FY25_AllocationWrksht!D317</f>
        <v>West Harrison</v>
      </c>
      <c r="D319" s="24">
        <f>FY24_Wrksht_Wrksheet!D316</f>
        <v>350.6</v>
      </c>
      <c r="E319" s="25"/>
      <c r="F319" s="26">
        <f>FY25_AllocationWrksht!G317</f>
        <v>303881.2</v>
      </c>
      <c r="G319" s="64"/>
      <c r="H319" s="65">
        <f>FY25_AllocationWrksht!$J$5</f>
        <v>403.97995813861803</v>
      </c>
      <c r="I319" s="65"/>
      <c r="J319" s="66">
        <f>FY25_AllocationWrksht!J317</f>
        <v>852.88015717092344</v>
      </c>
      <c r="K319" s="21"/>
      <c r="L319" s="49">
        <f>FY25_AllocationWrksht!P317</f>
        <v>153841.88445342131</v>
      </c>
      <c r="M319" s="48"/>
      <c r="N319" s="50">
        <f>FY25_AllocationWrksht!Q317</f>
        <v>421.10388870777069</v>
      </c>
      <c r="O319" s="48"/>
      <c r="P319" s="49">
        <v>0</v>
      </c>
      <c r="Q319" s="52"/>
      <c r="R319" s="46"/>
      <c r="S319" s="49">
        <f t="shared" si="4"/>
        <v>153841.88445342131</v>
      </c>
      <c r="T319" s="48"/>
      <c r="U319" s="50">
        <f>FY24_Wrksht_Wrksheet!Y316</f>
        <v>404.5035494589701</v>
      </c>
    </row>
    <row r="320" spans="1:21" x14ac:dyDescent="0.2">
      <c r="A320" s="60">
        <f>FY25_AllocationWrksht!B318</f>
        <v>6975</v>
      </c>
      <c r="C320" s="4" t="str">
        <f>FY25_AllocationWrksht!D318</f>
        <v>West Liberty</v>
      </c>
      <c r="D320" s="4">
        <f>FY24_Wrksht_Wrksheet!D317</f>
        <v>1235.0999999999999</v>
      </c>
      <c r="E320" s="3"/>
      <c r="F320" s="12">
        <f>FY25_AllocationWrksht!G318</f>
        <v>326647.53999999998</v>
      </c>
      <c r="G320" s="28"/>
      <c r="H320" s="29">
        <f>FY25_AllocationWrksht!$J$5</f>
        <v>403.97995813861803</v>
      </c>
      <c r="I320" s="29"/>
      <c r="J320" s="13">
        <f>FY25_AllocationWrksht!J318</f>
        <v>264.47052060561896</v>
      </c>
      <c r="L320" s="45">
        <f>FY25_AllocationWrksht!P318</f>
        <v>0</v>
      </c>
      <c r="M320" s="46"/>
      <c r="N320" s="47">
        <f>FY25_AllocationWrksht!Q318</f>
        <v>264.47052060561896</v>
      </c>
      <c r="O320" s="46"/>
      <c r="P320" s="45">
        <v>0</v>
      </c>
      <c r="Q320" s="52"/>
      <c r="R320" s="46"/>
      <c r="S320" s="45">
        <f t="shared" si="4"/>
        <v>0</v>
      </c>
      <c r="T320" s="46"/>
      <c r="U320" s="47">
        <f>FY24_Wrksht_Wrksheet!Y317</f>
        <v>231.17828515909645</v>
      </c>
    </row>
    <row r="321" spans="1:21" x14ac:dyDescent="0.2">
      <c r="A321" s="60">
        <f>FY25_AllocationWrksht!B319</f>
        <v>6983</v>
      </c>
      <c r="C321" s="4" t="str">
        <f>FY25_AllocationWrksht!D319</f>
        <v>West Lyon</v>
      </c>
      <c r="D321" s="4">
        <f>FY24_Wrksht_Wrksheet!D318</f>
        <v>934.4</v>
      </c>
      <c r="E321" s="3"/>
      <c r="F321" s="12">
        <f>FY25_AllocationWrksht!G319</f>
        <v>631433.17000000004</v>
      </c>
      <c r="G321" s="28"/>
      <c r="H321" s="29">
        <f>FY25_AllocationWrksht!$J$5</f>
        <v>403.97995813861803</v>
      </c>
      <c r="I321" s="29"/>
      <c r="J321" s="13">
        <f>FY25_AllocationWrksht!J319</f>
        <v>672.88274722932658</v>
      </c>
      <c r="L321" s="45">
        <f>FY25_AllocationWrksht!P319</f>
        <v>236269.28083662799</v>
      </c>
      <c r="M321" s="46"/>
      <c r="N321" s="47">
        <f>FY25_AllocationWrksht!Q319</f>
        <v>421.10388870777075</v>
      </c>
      <c r="O321" s="46"/>
      <c r="P321" s="45">
        <v>0</v>
      </c>
      <c r="Q321" s="52"/>
      <c r="R321" s="46"/>
      <c r="S321" s="45">
        <f t="shared" si="4"/>
        <v>236269.28083662799</v>
      </c>
      <c r="T321" s="46"/>
      <c r="U321" s="47">
        <f>FY24_Wrksht_Wrksheet!Y318</f>
        <v>404.4995578660355</v>
      </c>
    </row>
    <row r="322" spans="1:21" x14ac:dyDescent="0.2">
      <c r="A322" s="60">
        <f>FY25_AllocationWrksht!B320</f>
        <v>6985</v>
      </c>
      <c r="C322" s="4" t="str">
        <f>FY25_AllocationWrksht!D320</f>
        <v>West Marshall</v>
      </c>
      <c r="D322" s="4">
        <f>FY24_Wrksht_Wrksheet!D319</f>
        <v>813.6</v>
      </c>
      <c r="E322" s="3"/>
      <c r="F322" s="12">
        <f>FY25_AllocationWrksht!G320</f>
        <v>511957.15</v>
      </c>
      <c r="G322" s="28"/>
      <c r="H322" s="29">
        <f>FY25_AllocationWrksht!$J$5</f>
        <v>403.97995813861803</v>
      </c>
      <c r="I322" s="29"/>
      <c r="J322" s="13">
        <f>FY25_AllocationWrksht!J320</f>
        <v>650.76541248252192</v>
      </c>
      <c r="L322" s="45">
        <f>FY25_AllocationWrksht!P320</f>
        <v>180674.72075359675</v>
      </c>
      <c r="M322" s="46"/>
      <c r="N322" s="47">
        <f>FY25_AllocationWrksht!Q320</f>
        <v>421.10388870777075</v>
      </c>
      <c r="O322" s="46"/>
      <c r="P322" s="45">
        <v>0</v>
      </c>
      <c r="Q322" s="52"/>
      <c r="R322" s="46"/>
      <c r="S322" s="45">
        <f t="shared" si="4"/>
        <v>180674.72075359675</v>
      </c>
      <c r="T322" s="46"/>
      <c r="U322" s="47">
        <f>FY24_Wrksht_Wrksheet!Y319</f>
        <v>404.50439771404734</v>
      </c>
    </row>
    <row r="323" spans="1:21" x14ac:dyDescent="0.2">
      <c r="A323" s="60">
        <f>FY25_AllocationWrksht!B321</f>
        <v>6987</v>
      </c>
      <c r="C323" s="4" t="str">
        <f>FY25_AllocationWrksht!D321</f>
        <v>West Monona</v>
      </c>
      <c r="D323" s="4">
        <f>FY24_Wrksht_Wrksheet!D320</f>
        <v>614.79999999999995</v>
      </c>
      <c r="E323" s="3"/>
      <c r="F323" s="12">
        <f>FY25_AllocationWrksht!G321</f>
        <v>318537.15000000002</v>
      </c>
      <c r="G323" s="28"/>
      <c r="H323" s="29">
        <f>FY25_AllocationWrksht!$J$5</f>
        <v>403.97995813861803</v>
      </c>
      <c r="I323" s="29"/>
      <c r="J323" s="13">
        <f>FY25_AllocationWrksht!J321</f>
        <v>529.30732801595218</v>
      </c>
      <c r="L323" s="45">
        <f>FY25_AllocationWrksht!P321</f>
        <v>65116.82977566358</v>
      </c>
      <c r="M323" s="46"/>
      <c r="N323" s="47">
        <f>FY25_AllocationWrksht!Q321</f>
        <v>421.10388870777081</v>
      </c>
      <c r="O323" s="46"/>
      <c r="P323" s="45">
        <v>0</v>
      </c>
      <c r="Q323" s="52"/>
      <c r="R323" s="46"/>
      <c r="S323" s="45">
        <f t="shared" si="4"/>
        <v>65116.82977566358</v>
      </c>
      <c r="T323" s="46"/>
      <c r="U323" s="47">
        <f>FY24_Wrksht_Wrksheet!Y320</f>
        <v>404.50160313663247</v>
      </c>
    </row>
    <row r="324" spans="1:21" x14ac:dyDescent="0.2">
      <c r="A324" s="100">
        <f>FY25_AllocationWrksht!B322</f>
        <v>6990</v>
      </c>
      <c r="B324" s="21"/>
      <c r="C324" s="24" t="str">
        <f>FY25_AllocationWrksht!D322</f>
        <v>West Sioux</v>
      </c>
      <c r="D324" s="24">
        <f>FY24_Wrksht_Wrksheet!D321</f>
        <v>809.69999999999993</v>
      </c>
      <c r="E324" s="25"/>
      <c r="F324" s="26">
        <f>FY25_AllocationWrksht!G322</f>
        <v>331089.39</v>
      </c>
      <c r="G324" s="64"/>
      <c r="H324" s="65">
        <f>FY25_AllocationWrksht!$J$5</f>
        <v>403.97995813861803</v>
      </c>
      <c r="I324" s="65"/>
      <c r="J324" s="66">
        <f>FY25_AllocationWrksht!J322</f>
        <v>416.41226260847691</v>
      </c>
      <c r="K324" s="21"/>
      <c r="L324" s="49">
        <f>FY25_AllocationWrksht!P322</f>
        <v>0</v>
      </c>
      <c r="M324" s="48"/>
      <c r="N324" s="50">
        <f>FY25_AllocationWrksht!Q322</f>
        <v>416.41226260847691</v>
      </c>
      <c r="O324" s="48"/>
      <c r="P324" s="49">
        <v>0</v>
      </c>
      <c r="Q324" s="52"/>
      <c r="R324" s="46"/>
      <c r="S324" s="49">
        <f t="shared" si="4"/>
        <v>0</v>
      </c>
      <c r="T324" s="48"/>
      <c r="U324" s="50">
        <f>FY24_Wrksht_Wrksheet!Y321</f>
        <v>397.98674817833768</v>
      </c>
    </row>
    <row r="325" spans="1:21" x14ac:dyDescent="0.2">
      <c r="A325" s="60">
        <f>FY25_AllocationWrksht!B323</f>
        <v>6961</v>
      </c>
      <c r="C325" s="4" t="str">
        <f>FY25_AllocationWrksht!D323</f>
        <v>Western Dubuque Co</v>
      </c>
      <c r="D325" s="4">
        <f>FY24_Wrksht_Wrksheet!D322</f>
        <v>3193.8</v>
      </c>
      <c r="E325" s="3"/>
      <c r="F325" s="12">
        <f>FY25_AllocationWrksht!G323</f>
        <v>1810819.62</v>
      </c>
      <c r="G325" s="28"/>
      <c r="H325" s="29">
        <f>FY25_AllocationWrksht!$J$5</f>
        <v>403.97995813861803</v>
      </c>
      <c r="I325" s="29"/>
      <c r="J325" s="13">
        <f>FY25_AllocationWrksht!J323</f>
        <v>566.39442619874262</v>
      </c>
      <c r="L325" s="45">
        <f>FY25_AllocationWrksht!P323</f>
        <v>464508.37741238618</v>
      </c>
      <c r="M325" s="46"/>
      <c r="N325" s="47">
        <f>FY25_AllocationWrksht!Q323</f>
        <v>421.10388870777075</v>
      </c>
      <c r="O325" s="46"/>
      <c r="P325" s="45">
        <v>0</v>
      </c>
      <c r="Q325" s="52"/>
      <c r="R325" s="46"/>
      <c r="S325" s="45">
        <f t="shared" si="4"/>
        <v>464508.37741238618</v>
      </c>
      <c r="T325" s="46"/>
      <c r="U325" s="47">
        <f>FY24_Wrksht_Wrksheet!Y322</f>
        <v>404.50308906681761</v>
      </c>
    </row>
    <row r="326" spans="1:21" x14ac:dyDescent="0.2">
      <c r="A326" s="60">
        <f>FY25_AllocationWrksht!B324</f>
        <v>6992</v>
      </c>
      <c r="C326" s="4" t="str">
        <f>FY25_AllocationWrksht!D324</f>
        <v>Westwood</v>
      </c>
      <c r="D326" s="4">
        <f>FY24_Wrksht_Wrksheet!D323</f>
        <v>521.5</v>
      </c>
      <c r="E326" s="3"/>
      <c r="F326" s="12">
        <f>FY25_AllocationWrksht!G324</f>
        <v>427831.54</v>
      </c>
      <c r="G326" s="28"/>
      <c r="H326" s="29">
        <f>FY25_AllocationWrksht!$J$5</f>
        <v>403.97995813861803</v>
      </c>
      <c r="I326" s="29"/>
      <c r="J326" s="13">
        <f>FY25_AllocationWrksht!J324</f>
        <v>804.64837314274951</v>
      </c>
      <c r="L326" s="45">
        <f>FY25_AllocationWrksht!P324</f>
        <v>203930.60237407821</v>
      </c>
      <c r="M326" s="46"/>
      <c r="N326" s="47">
        <f>FY25_AllocationWrksht!Q324</f>
        <v>421.10388870777081</v>
      </c>
      <c r="O326" s="46"/>
      <c r="P326" s="45">
        <v>0</v>
      </c>
      <c r="Q326" s="52"/>
      <c r="R326" s="46"/>
      <c r="S326" s="45">
        <f t="shared" si="4"/>
        <v>203930.60237407821</v>
      </c>
      <c r="T326" s="46"/>
      <c r="U326" s="47">
        <f>FY24_Wrksht_Wrksheet!Y323</f>
        <v>404.49992550573057</v>
      </c>
    </row>
    <row r="327" spans="1:21" x14ac:dyDescent="0.2">
      <c r="A327" s="60">
        <f>FY25_AllocationWrksht!B325</f>
        <v>7002</v>
      </c>
      <c r="C327" s="4" t="str">
        <f>FY25_AllocationWrksht!D325</f>
        <v>Whiting</v>
      </c>
      <c r="D327" s="4">
        <f>FY24_Wrksht_Wrksheet!D324</f>
        <v>193</v>
      </c>
      <c r="E327" s="3"/>
      <c r="F327" s="12">
        <f>FY25_AllocationWrksht!G325</f>
        <v>56617.32</v>
      </c>
      <c r="G327" s="28"/>
      <c r="H327" s="29">
        <f>FY25_AllocationWrksht!$J$5</f>
        <v>403.97995813861803</v>
      </c>
      <c r="I327" s="29"/>
      <c r="J327" s="13">
        <f>FY25_AllocationWrksht!J325</f>
        <v>307.03535791757048</v>
      </c>
      <c r="L327" s="45">
        <f>FY25_AllocationWrksht!P325</f>
        <v>0</v>
      </c>
      <c r="M327" s="46"/>
      <c r="N327" s="47">
        <f>FY25_AllocationWrksht!Q325</f>
        <v>307.03535791757048</v>
      </c>
      <c r="O327" s="46"/>
      <c r="P327" s="45">
        <v>0</v>
      </c>
      <c r="Q327" s="52"/>
      <c r="R327" s="46"/>
      <c r="S327" s="45">
        <f t="shared" si="4"/>
        <v>0</v>
      </c>
      <c r="T327" s="46"/>
      <c r="U327" s="47">
        <f>FY24_Wrksht_Wrksheet!Y324</f>
        <v>380.37108808290151</v>
      </c>
    </row>
    <row r="328" spans="1:21" x14ac:dyDescent="0.2">
      <c r="A328" s="60">
        <f>FY25_AllocationWrksht!B326</f>
        <v>7029</v>
      </c>
      <c r="C328" s="4" t="str">
        <f>FY25_AllocationWrksht!D326</f>
        <v>Williamsburg</v>
      </c>
      <c r="D328" s="4">
        <f>FY24_Wrksht_Wrksheet!D325</f>
        <v>1132.2</v>
      </c>
      <c r="E328" s="3"/>
      <c r="F328" s="12">
        <f>FY25_AllocationWrksht!G326</f>
        <v>581096.06000000006</v>
      </c>
      <c r="G328" s="28"/>
      <c r="H328" s="29">
        <f>FY25_AllocationWrksht!$J$5</f>
        <v>403.97995813861803</v>
      </c>
      <c r="I328" s="29"/>
      <c r="J328" s="13">
        <f>FY25_AllocationWrksht!J326</f>
        <v>501.42036413840714</v>
      </c>
      <c r="L328" s="45">
        <f>FY25_AllocationWrksht!P326</f>
        <v>93078.763376564515</v>
      </c>
      <c r="M328" s="46"/>
      <c r="N328" s="47">
        <f>FY25_AllocationWrksht!Q326</f>
        <v>421.10388870777075</v>
      </c>
      <c r="O328" s="46"/>
      <c r="P328" s="45">
        <v>0</v>
      </c>
      <c r="Q328" s="52"/>
      <c r="R328" s="46"/>
      <c r="S328" s="45">
        <f t="shared" si="4"/>
        <v>93078.763376564515</v>
      </c>
      <c r="T328" s="46"/>
      <c r="U328" s="47">
        <f>FY24_Wrksht_Wrksheet!Y325</f>
        <v>404.50496217231091</v>
      </c>
    </row>
    <row r="329" spans="1:21" x14ac:dyDescent="0.2">
      <c r="A329" s="100">
        <f>FY25_AllocationWrksht!B327</f>
        <v>7038</v>
      </c>
      <c r="B329" s="21"/>
      <c r="C329" s="24" t="str">
        <f>FY25_AllocationWrksht!D327</f>
        <v>Wilton</v>
      </c>
      <c r="D329" s="24">
        <f>FY24_Wrksht_Wrksheet!D326</f>
        <v>843.3</v>
      </c>
      <c r="E329" s="25"/>
      <c r="F329" s="26">
        <f>FY25_AllocationWrksht!G327</f>
        <v>283052.79999999999</v>
      </c>
      <c r="G329" s="64"/>
      <c r="H329" s="65">
        <f>FY25_AllocationWrksht!$J$5</f>
        <v>403.97995813861803</v>
      </c>
      <c r="I329" s="65"/>
      <c r="J329" s="66">
        <f>FY25_AllocationWrksht!J327</f>
        <v>332.26059396642796</v>
      </c>
      <c r="K329" s="21"/>
      <c r="L329" s="49">
        <f>FY25_AllocationWrksht!P327</f>
        <v>0</v>
      </c>
      <c r="M329" s="48"/>
      <c r="N329" s="50">
        <f>FY25_AllocationWrksht!Q327</f>
        <v>332.26059396642796</v>
      </c>
      <c r="O329" s="48"/>
      <c r="P329" s="49">
        <v>0</v>
      </c>
      <c r="Q329" s="52"/>
      <c r="R329" s="46"/>
      <c r="S329" s="49">
        <f t="shared" si="4"/>
        <v>0</v>
      </c>
      <c r="T329" s="48"/>
      <c r="U329" s="50">
        <f>FY24_Wrksht_Wrksheet!Y326</f>
        <v>240.46322779556507</v>
      </c>
    </row>
    <row r="330" spans="1:21" x14ac:dyDescent="0.2">
      <c r="A330" s="60">
        <f>FY25_AllocationWrksht!B328</f>
        <v>7047</v>
      </c>
      <c r="C330" s="4" t="str">
        <f>FY25_AllocationWrksht!D328</f>
        <v>Winfield-Mt Union</v>
      </c>
      <c r="D330" s="4">
        <f>FY24_Wrksht_Wrksheet!D327</f>
        <v>315.10000000000002</v>
      </c>
      <c r="E330" s="3"/>
      <c r="F330" s="12">
        <f>FY25_AllocationWrksht!G328</f>
        <v>133868.12</v>
      </c>
      <c r="G330" s="28"/>
      <c r="H330" s="29">
        <f>FY25_AllocationWrksht!$J$5</f>
        <v>403.97995813861803</v>
      </c>
      <c r="I330" s="29"/>
      <c r="J330" s="13">
        <f>FY25_AllocationWrksht!J328</f>
        <v>437.19177008491181</v>
      </c>
      <c r="L330" s="45">
        <f>FY25_AllocationWrksht!P328</f>
        <v>4926.1092776805917</v>
      </c>
      <c r="M330" s="46"/>
      <c r="N330" s="47">
        <f>FY25_AllocationWrksht!Q328</f>
        <v>421.10388870777075</v>
      </c>
      <c r="O330" s="46"/>
      <c r="P330" s="45">
        <v>0</v>
      </c>
      <c r="Q330" s="52"/>
      <c r="R330" s="46"/>
      <c r="S330" s="45">
        <f t="shared" si="4"/>
        <v>4926.1092776805917</v>
      </c>
      <c r="T330" s="46"/>
      <c r="U330" s="47">
        <f>FY24_Wrksht_Wrksheet!Y327</f>
        <v>404.50584717664242</v>
      </c>
    </row>
    <row r="331" spans="1:21" x14ac:dyDescent="0.2">
      <c r="A331" s="60">
        <f>FY25_AllocationWrksht!B329</f>
        <v>7056</v>
      </c>
      <c r="C331" s="4" t="str">
        <f>FY25_AllocationWrksht!D329</f>
        <v>Winterset</v>
      </c>
      <c r="D331" s="4">
        <f>FY24_Wrksht_Wrksheet!D328</f>
        <v>1702.4</v>
      </c>
      <c r="E331" s="3"/>
      <c r="F331" s="12">
        <f>FY25_AllocationWrksht!G329</f>
        <v>807715.01</v>
      </c>
      <c r="G331" s="28"/>
      <c r="H331" s="29">
        <f>FY25_AllocationWrksht!$J$5</f>
        <v>403.97995813861803</v>
      </c>
      <c r="I331" s="29"/>
      <c r="J331" s="13">
        <f>FY25_AllocationWrksht!J329</f>
        <v>484.44491693156601</v>
      </c>
      <c r="L331" s="45">
        <f>FY25_AllocationWrksht!P329</f>
        <v>105608.49635753383</v>
      </c>
      <c r="M331" s="46"/>
      <c r="N331" s="47">
        <f>FY25_AllocationWrksht!Q329</f>
        <v>421.10388870777075</v>
      </c>
      <c r="O331" s="46"/>
      <c r="P331" s="45">
        <v>0</v>
      </c>
      <c r="Q331" s="52"/>
      <c r="R331" s="46"/>
      <c r="S331" s="45">
        <f t="shared" ref="S331:S334" si="5">L331+P331</f>
        <v>105608.49635753383</v>
      </c>
      <c r="T331" s="46"/>
      <c r="U331" s="47">
        <f>FY24_Wrksht_Wrksheet!Y328</f>
        <v>404.50121172778739</v>
      </c>
    </row>
    <row r="332" spans="1:21" x14ac:dyDescent="0.2">
      <c r="A332" s="60">
        <f>FY25_AllocationWrksht!B330</f>
        <v>7092</v>
      </c>
      <c r="C332" s="4" t="str">
        <f>FY25_AllocationWrksht!D330</f>
        <v>Woodbine</v>
      </c>
      <c r="D332" s="4">
        <f>FY24_Wrksht_Wrksheet!D329</f>
        <v>478.4</v>
      </c>
      <c r="E332" s="3"/>
      <c r="F332" s="12">
        <f>FY25_AllocationWrksht!G330</f>
        <v>131286.96</v>
      </c>
      <c r="G332" s="28"/>
      <c r="H332" s="29">
        <f>FY25_AllocationWrksht!$J$5</f>
        <v>403.97995813861803</v>
      </c>
      <c r="I332" s="29"/>
      <c r="J332" s="13">
        <f>FY25_AllocationWrksht!J330</f>
        <v>281.73167381974247</v>
      </c>
      <c r="L332" s="45">
        <f>FY25_AllocationWrksht!P330</f>
        <v>0</v>
      </c>
      <c r="M332" s="46"/>
      <c r="N332" s="47">
        <f>FY25_AllocationWrksht!Q330</f>
        <v>281.73167381974247</v>
      </c>
      <c r="O332" s="46"/>
      <c r="P332" s="45">
        <v>0</v>
      </c>
      <c r="Q332" s="52"/>
      <c r="R332" s="46"/>
      <c r="S332" s="45">
        <f t="shared" si="5"/>
        <v>0</v>
      </c>
      <c r="T332" s="46"/>
      <c r="U332" s="47">
        <f>FY24_Wrksht_Wrksheet!Y329</f>
        <v>262.82970317725756</v>
      </c>
    </row>
    <row r="333" spans="1:21" x14ac:dyDescent="0.2">
      <c r="A333" s="60">
        <f>FY25_AllocationWrksht!B331</f>
        <v>7098</v>
      </c>
      <c r="C333" s="4" t="str">
        <f>FY25_AllocationWrksht!D331</f>
        <v>Woodbury Central</v>
      </c>
      <c r="D333" s="4">
        <f>FY24_Wrksht_Wrksheet!D330</f>
        <v>525.6</v>
      </c>
      <c r="E333" s="3"/>
      <c r="F333" s="12">
        <f>FY25_AllocationWrksht!G331</f>
        <v>328326.40000000002</v>
      </c>
      <c r="G333" s="28"/>
      <c r="H333" s="29">
        <f>FY25_AllocationWrksht!$J$5</f>
        <v>403.97995813861803</v>
      </c>
      <c r="I333" s="29"/>
      <c r="J333" s="13">
        <f>FY25_AllocationWrksht!J331</f>
        <v>635.67550822846079</v>
      </c>
      <c r="L333" s="45">
        <f>FY25_AllocationWrksht!P331</f>
        <v>110826.24148243641</v>
      </c>
      <c r="M333" s="46"/>
      <c r="N333" s="47">
        <f>FY25_AllocationWrksht!Q331</f>
        <v>421.10388870777075</v>
      </c>
      <c r="O333" s="46"/>
      <c r="P333" s="45">
        <v>0</v>
      </c>
      <c r="Q333" s="52"/>
      <c r="R333" s="46"/>
      <c r="S333" s="45">
        <f t="shared" si="5"/>
        <v>110826.24148243641</v>
      </c>
      <c r="T333" s="46"/>
      <c r="U333" s="47">
        <f>FY24_Wrksht_Wrksheet!Y330</f>
        <v>404.50249950416327</v>
      </c>
    </row>
    <row r="334" spans="1:21" x14ac:dyDescent="0.2">
      <c r="A334" s="100">
        <f>FY25_AllocationWrksht!B332</f>
        <v>7110</v>
      </c>
      <c r="B334" s="21"/>
      <c r="C334" s="24" t="str">
        <f>FY25_AllocationWrksht!D332</f>
        <v>Woodward-Granger</v>
      </c>
      <c r="D334" s="24">
        <f>FY24_Wrksht_Wrksheet!D331</f>
        <v>1037.2</v>
      </c>
      <c r="E334" s="25"/>
      <c r="F334" s="26">
        <f>FY25_AllocationWrksht!G332</f>
        <v>455953.85</v>
      </c>
      <c r="G334" s="64"/>
      <c r="H334" s="65">
        <f>FY25_AllocationWrksht!$J$5</f>
        <v>403.97995813861803</v>
      </c>
      <c r="I334" s="65"/>
      <c r="J334" s="66">
        <f>FY25_AllocationWrksht!J332</f>
        <v>428.97154012607012</v>
      </c>
      <c r="K334" s="21"/>
      <c r="L334" s="49">
        <f>FY25_AllocationWrksht!P332</f>
        <v>8362.5266925104061</v>
      </c>
      <c r="M334" s="48"/>
      <c r="N334" s="50">
        <f>FY25_AllocationWrksht!Q332</f>
        <v>421.10388870777075</v>
      </c>
      <c r="O334" s="48"/>
      <c r="P334" s="49">
        <v>0</v>
      </c>
      <c r="Q334" s="52"/>
      <c r="R334" s="46"/>
      <c r="S334" s="49">
        <f t="shared" si="5"/>
        <v>8362.5266925104061</v>
      </c>
      <c r="T334" s="48"/>
      <c r="U334" s="50">
        <f>FY24_Wrksht_Wrksheet!Y331</f>
        <v>404.5040498407738</v>
      </c>
    </row>
    <row r="335" spans="1:21" ht="6" customHeight="1" x14ac:dyDescent="0.2">
      <c r="F335" s="14"/>
      <c r="J335" s="15"/>
      <c r="L335" s="51"/>
      <c r="M335" s="46"/>
      <c r="N335" s="52"/>
      <c r="O335" s="46"/>
      <c r="P335" s="51"/>
      <c r="Q335" s="52"/>
      <c r="R335" s="46"/>
      <c r="S335" s="51"/>
      <c r="T335" s="46"/>
      <c r="U335" s="52"/>
    </row>
    <row r="336" spans="1:21" x14ac:dyDescent="0.2">
      <c r="C336" s="101" t="s">
        <v>303</v>
      </c>
      <c r="D336" s="101"/>
      <c r="E336" s="22"/>
      <c r="F336" s="102">
        <f>SUM(F10:F334)</f>
        <v>196424670.3699998</v>
      </c>
      <c r="G336" s="22"/>
      <c r="H336" s="103"/>
      <c r="I336" s="22"/>
      <c r="J336" s="104"/>
      <c r="K336" s="22"/>
      <c r="L336" s="105">
        <f>SUM(L10:L334)</f>
        <v>31250255.600059181</v>
      </c>
      <c r="M336" s="54"/>
      <c r="N336" s="106"/>
      <c r="O336" s="54"/>
      <c r="P336" s="105">
        <f>SUM(P10:P334)</f>
        <v>0</v>
      </c>
      <c r="Q336" s="107"/>
      <c r="R336" s="54"/>
      <c r="S336" s="105">
        <f>SUM(S10:S334)</f>
        <v>31250255.600059181</v>
      </c>
      <c r="T336" s="53"/>
      <c r="U336" s="52"/>
    </row>
    <row r="337" spans="3:21" ht="7.25" customHeight="1" x14ac:dyDescent="0.2">
      <c r="F337" s="14"/>
      <c r="J337" s="15"/>
      <c r="L337" s="14"/>
      <c r="N337" s="15"/>
      <c r="O337" s="46"/>
      <c r="P337" s="51"/>
      <c r="Q337" s="52"/>
      <c r="R337" s="46"/>
      <c r="S337" s="51"/>
      <c r="T337" s="46"/>
      <c r="U337" s="52"/>
    </row>
    <row r="338" spans="3:21" x14ac:dyDescent="0.2">
      <c r="E338" s="21"/>
      <c r="F338" s="67"/>
      <c r="G338" s="21"/>
      <c r="H338" s="22"/>
      <c r="I338" s="22"/>
      <c r="J338" s="68" t="s">
        <v>305</v>
      </c>
      <c r="K338" s="22"/>
      <c r="L338" s="23">
        <f>COUNTIF(L10:L334,"&gt;0")</f>
        <v>205</v>
      </c>
      <c r="N338" s="15"/>
      <c r="O338" s="54"/>
      <c r="P338" s="55">
        <f>COUNTIF(P10:P334,"&gt;0")</f>
        <v>0</v>
      </c>
      <c r="Q338" s="52"/>
      <c r="R338" s="54"/>
      <c r="S338" s="55">
        <f>COUNTIF(S10:S334,"&gt;0")</f>
        <v>205</v>
      </c>
      <c r="T338" s="46"/>
      <c r="U338" s="52"/>
    </row>
    <row r="339" spans="3:21" ht="11" customHeight="1" thickBot="1" x14ac:dyDescent="0.25">
      <c r="F339" s="14"/>
      <c r="J339" s="15"/>
      <c r="L339" s="14"/>
      <c r="N339" s="15"/>
      <c r="P339" s="56"/>
      <c r="Q339" s="57"/>
      <c r="S339" s="56"/>
      <c r="T339" s="19"/>
      <c r="U339" s="57"/>
    </row>
    <row r="340" spans="3:21" x14ac:dyDescent="0.2">
      <c r="F340" s="14"/>
      <c r="H340" s="69" t="s">
        <v>306</v>
      </c>
      <c r="I340" s="8"/>
      <c r="J340" s="17">
        <f>MAX(J10:J334)</f>
        <v>1279.4521945000909</v>
      </c>
      <c r="L340" s="16"/>
      <c r="N340" s="17"/>
    </row>
    <row r="341" spans="3:21" x14ac:dyDescent="0.2">
      <c r="F341" s="14"/>
      <c r="H341" s="69" t="s">
        <v>307</v>
      </c>
      <c r="I341" s="8"/>
      <c r="J341" s="17">
        <f>MIN(J10:J334)</f>
        <v>28.197308641975308</v>
      </c>
      <c r="L341" s="16"/>
      <c r="N341" s="17"/>
    </row>
    <row r="342" spans="3:21" ht="16" thickBot="1" x14ac:dyDescent="0.25">
      <c r="F342" s="56"/>
      <c r="G342" s="19"/>
      <c r="H342" s="70" t="s">
        <v>308</v>
      </c>
      <c r="I342" s="71"/>
      <c r="J342" s="20">
        <f>J340-J341</f>
        <v>1251.2548858581156</v>
      </c>
      <c r="L342" s="18"/>
      <c r="M342" s="19"/>
      <c r="N342" s="20"/>
    </row>
    <row r="343" spans="3:21" ht="7.25" customHeight="1" x14ac:dyDescent="0.2"/>
    <row r="344" spans="3:21" ht="11" customHeight="1" x14ac:dyDescent="0.2">
      <c r="C344" s="27"/>
      <c r="D344" s="27"/>
    </row>
    <row r="345" spans="3:21" ht="12" customHeight="1" x14ac:dyDescent="0.2">
      <c r="C345" s="281" t="str">
        <f>'District Run'!A32</f>
        <v>Notes:</v>
      </c>
      <c r="D345" s="281"/>
      <c r="E345" s="282"/>
      <c r="F345" s="282"/>
      <c r="G345" s="282"/>
      <c r="H345" s="282"/>
      <c r="I345" s="282"/>
      <c r="J345" s="282"/>
      <c r="K345" s="282"/>
      <c r="L345" s="282"/>
      <c r="M345" s="282"/>
      <c r="N345" s="282"/>
    </row>
    <row r="346" spans="3:21" ht="27.5" customHeight="1" x14ac:dyDescent="0.2">
      <c r="C346" s="281" t="str">
        <f>'District Run'!A33</f>
        <v>1. Several districts reported a larger number of students riding the buses than are enrolled in the school.  This is accounted for due to transportation of open-enrolled students,  additional students enrolling  after the official count date, and non-public students.</v>
      </c>
      <c r="D346" s="281"/>
      <c r="E346" s="282"/>
      <c r="F346" s="282"/>
      <c r="G346" s="282"/>
      <c r="H346" s="282"/>
      <c r="I346" s="282"/>
      <c r="J346" s="282"/>
      <c r="K346" s="282"/>
      <c r="L346" s="282"/>
      <c r="M346" s="282"/>
      <c r="N346" s="282"/>
      <c r="O346" s="282"/>
      <c r="P346" s="282"/>
      <c r="Q346" s="282"/>
    </row>
    <row r="347" spans="3:21" x14ac:dyDescent="0.2">
      <c r="C347" s="281" t="str">
        <f>'District Run'!A34</f>
        <v>2. Enrollment for this report is the district certified enrollment minus shared time enrollment. This aligns to Iowa Code section 257.16C, subrule 2, paragraph "b."</v>
      </c>
      <c r="D347" s="281"/>
      <c r="E347" s="282"/>
      <c r="F347" s="282"/>
      <c r="G347" s="282"/>
      <c r="H347" s="282"/>
      <c r="I347" s="282"/>
      <c r="J347" s="282"/>
      <c r="K347" s="282"/>
      <c r="L347" s="282"/>
      <c r="M347" s="282"/>
      <c r="N347" s="282"/>
      <c r="O347" s="282"/>
      <c r="P347" s="282"/>
      <c r="Q347" s="282"/>
    </row>
    <row r="348" spans="3:21" ht="13.25" customHeight="1" x14ac:dyDescent="0.2">
      <c r="C348" s="281" t="str">
        <f>'District Run'!A35</f>
        <v>3. Beginning with the 2017-2018 reporting period, nonpublic transportation reimbursement revenues are reflected in the calculation of Net Operating Costs. This aligns to Iowa Code section 257.16C, subrule 2, paragraph "d."</v>
      </c>
      <c r="D348" s="281"/>
      <c r="E348" s="282"/>
      <c r="F348" s="282"/>
      <c r="G348" s="282"/>
      <c r="H348" s="282"/>
      <c r="I348" s="282"/>
      <c r="J348" s="282"/>
      <c r="K348" s="282"/>
      <c r="L348" s="282"/>
      <c r="M348" s="282"/>
      <c r="N348" s="282"/>
      <c r="O348" s="282"/>
      <c r="P348" s="282"/>
      <c r="Q348" s="282"/>
    </row>
    <row r="349" spans="3:21" ht="24.5" customHeight="1" x14ac:dyDescent="0.2">
      <c r="C349" s="281" t="str">
        <f>'District Run'!A36</f>
        <v>4. Some public school expenditures pertaining to transportation of nonpublic school students were not automatically pulled into the Annual Transportation Report. These expeditures were verified  through the districts' Certified Annual Report (CAR) submission and added to this report, and are reflected in the Adjusted Net Operating Cost column.</v>
      </c>
      <c r="D349" s="281"/>
      <c r="E349" s="282"/>
      <c r="F349" s="282"/>
      <c r="G349" s="282"/>
      <c r="H349" s="282"/>
      <c r="I349" s="282"/>
      <c r="J349" s="282"/>
      <c r="K349" s="282"/>
      <c r="L349" s="282"/>
      <c r="M349" s="282"/>
      <c r="N349" s="282"/>
      <c r="O349" s="282"/>
      <c r="P349" s="282"/>
      <c r="Q349" s="282"/>
    </row>
    <row r="350" spans="3:21" ht="16.25" customHeight="1" x14ac:dyDescent="0.2">
      <c r="C350" s="281" t="str">
        <f>'District Run'!A37</f>
        <v>5.  Amounts have been adjusted to account for the two reorganizations beginning on July 1, 2023.</v>
      </c>
      <c r="D350" s="281"/>
      <c r="E350" s="282"/>
      <c r="F350" s="282"/>
      <c r="G350" s="282"/>
      <c r="H350" s="282"/>
      <c r="I350" s="282"/>
      <c r="J350" s="282"/>
      <c r="K350" s="282"/>
      <c r="L350" s="282"/>
      <c r="M350" s="282"/>
      <c r="N350" s="282"/>
      <c r="O350" s="282"/>
      <c r="P350" s="282"/>
      <c r="Q350" s="282"/>
    </row>
    <row r="351" spans="3:21" ht="14.5" customHeight="1" x14ac:dyDescent="0.2">
      <c r="C351" s="281" t="str">
        <f>'District Run'!A38</f>
        <v xml:space="preserve">6. Amounts are estimated and subject to change.  The Department of Management will provide official amounts (if legislation is enacted). </v>
      </c>
      <c r="D351" s="281"/>
      <c r="E351" s="282"/>
      <c r="F351" s="282"/>
      <c r="G351" s="282"/>
      <c r="H351" s="282"/>
      <c r="I351" s="282"/>
      <c r="J351" s="282"/>
      <c r="K351" s="282"/>
      <c r="L351" s="282"/>
      <c r="M351" s="282"/>
      <c r="N351" s="282"/>
      <c r="O351" s="282"/>
      <c r="P351" s="282"/>
      <c r="Q351" s="282"/>
    </row>
    <row r="352" spans="3:21" ht="17" customHeight="1" x14ac:dyDescent="0.2">
      <c r="C352" s="281" t="str">
        <f>'District Run'!A39</f>
        <v>As of 2/27/2026</v>
      </c>
      <c r="D352" s="281"/>
      <c r="E352" s="282"/>
      <c r="F352" s="282"/>
      <c r="G352" s="282"/>
      <c r="H352" s="282"/>
      <c r="I352" s="282"/>
      <c r="J352" s="282"/>
      <c r="K352" s="282"/>
      <c r="L352" s="282"/>
      <c r="M352" s="282"/>
      <c r="N352" s="282"/>
    </row>
    <row r="353" spans="3:4" ht="9.5" customHeight="1" x14ac:dyDescent="0.2">
      <c r="C353" s="27"/>
      <c r="D353" s="27"/>
    </row>
    <row r="354" spans="3:4" x14ac:dyDescent="0.2">
      <c r="C354" s="27" t="str">
        <f>'District Run'!A41</f>
        <v>Sources:</v>
      </c>
      <c r="D354" s="27"/>
    </row>
    <row r="355" spans="3:4" x14ac:dyDescent="0.2">
      <c r="C355" s="27" t="str">
        <f>'District Run'!A42</f>
        <v>Iowa Department of Education, Transportation File (2025)</v>
      </c>
      <c r="D355" s="27"/>
    </row>
    <row r="356" spans="3:4" x14ac:dyDescent="0.2">
      <c r="C356" s="27" t="str">
        <f>'District Run'!A43</f>
        <v>IASB analysis and calculations</v>
      </c>
    </row>
  </sheetData>
  <mergeCells count="19">
    <mergeCell ref="C4:U4"/>
    <mergeCell ref="C3:U3"/>
    <mergeCell ref="C2:U2"/>
    <mergeCell ref="C1:U1"/>
    <mergeCell ref="C5:U5"/>
    <mergeCell ref="C352:N352"/>
    <mergeCell ref="C346:Q346"/>
    <mergeCell ref="C347:Q347"/>
    <mergeCell ref="C348:Q348"/>
    <mergeCell ref="C349:Q349"/>
    <mergeCell ref="C350:Q350"/>
    <mergeCell ref="C351:Q351"/>
    <mergeCell ref="S7:U8"/>
    <mergeCell ref="C345:N345"/>
    <mergeCell ref="C7:D7"/>
    <mergeCell ref="F8:J8"/>
    <mergeCell ref="C6:U6"/>
    <mergeCell ref="L7:N8"/>
    <mergeCell ref="P7:Q8"/>
  </mergeCells>
  <pageMargins left="0.26" right="0.2" top="0.51" bottom="0.55000000000000004" header="0.3" footer="0.18"/>
  <pageSetup scale="84" fitToHeight="0" orientation="landscape" r:id="rId1"/>
  <headerFooter>
    <oddFooter>&amp;LIASB:  &amp;F  &amp;A&amp;C&amp;P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G338"/>
  <sheetViews>
    <sheetView workbookViewId="0"/>
  </sheetViews>
  <sheetFormatPr baseColWidth="10" defaultColWidth="8.83203125" defaultRowHeight="15" x14ac:dyDescent="0.2"/>
  <cols>
    <col min="1" max="2" width="9" bestFit="1" customWidth="1"/>
    <col min="3" max="3" width="15.5" customWidth="1"/>
    <col min="4" max="4" width="12.5" bestFit="1" customWidth="1"/>
    <col min="5" max="6" width="14.5" bestFit="1" customWidth="1"/>
    <col min="7" max="7" width="15.5" bestFit="1" customWidth="1"/>
    <col min="8" max="8" width="13.5" customWidth="1"/>
    <col min="9" max="9" width="15.5" bestFit="1" customWidth="1"/>
    <col min="10" max="11" width="13.5" customWidth="1"/>
    <col min="12" max="12" width="15" customWidth="1"/>
    <col min="13" max="13" width="20.5" bestFit="1" customWidth="1"/>
    <col min="14" max="17" width="9" bestFit="1" customWidth="1"/>
    <col min="18" max="18" width="12" bestFit="1" customWidth="1"/>
    <col min="19" max="19" width="15.5" bestFit="1" customWidth="1"/>
    <col min="20" max="20" width="9" bestFit="1" customWidth="1"/>
    <col min="21" max="23" width="9" customWidth="1"/>
    <col min="24" max="24" width="11.5" customWidth="1"/>
    <col min="27" max="27" width="15.5" bestFit="1" customWidth="1"/>
    <col min="31" max="31" width="15.5" bestFit="1" customWidth="1"/>
  </cols>
  <sheetData>
    <row r="1" spans="1:33" x14ac:dyDescent="0.2">
      <c r="E1" t="s">
        <v>472</v>
      </c>
      <c r="S1" s="76">
        <f>AA3</f>
        <v>30340053.980640002</v>
      </c>
      <c r="AA1" s="61">
        <v>29456363.088000003</v>
      </c>
      <c r="AC1" t="s">
        <v>435</v>
      </c>
      <c r="AE1" s="3">
        <f>AA1</f>
        <v>29456363.088000003</v>
      </c>
    </row>
    <row r="2" spans="1:33" x14ac:dyDescent="0.2">
      <c r="C2">
        <v>1</v>
      </c>
      <c r="M2" s="33" t="s">
        <v>339</v>
      </c>
      <c r="S2" s="76"/>
      <c r="Z2" s="74">
        <v>0.03</v>
      </c>
      <c r="AA2" s="72">
        <f>Z2*AA1</f>
        <v>883690.89264000009</v>
      </c>
      <c r="AC2" s="82">
        <v>2.5000000000000001E-2</v>
      </c>
      <c r="AE2" s="85">
        <f>AE1*AC2</f>
        <v>736409.07720000017</v>
      </c>
    </row>
    <row r="3" spans="1:33" x14ac:dyDescent="0.2">
      <c r="C3">
        <v>1</v>
      </c>
      <c r="M3" s="33" t="s">
        <v>340</v>
      </c>
      <c r="S3" s="77">
        <f>SUM(S7:S331)</f>
        <v>30340053.98064002</v>
      </c>
      <c r="T3">
        <f>COUNTIF(T7:T331,"&gt;0")</f>
        <v>204</v>
      </c>
      <c r="AA3" s="72">
        <f>AA1+AA2</f>
        <v>30340053.980640002</v>
      </c>
      <c r="AE3" s="72">
        <f>AE1+AE2</f>
        <v>30192772.165200002</v>
      </c>
    </row>
    <row r="4" spans="1:33" x14ac:dyDescent="0.2">
      <c r="A4" t="s">
        <v>301</v>
      </c>
      <c r="M4" s="33"/>
      <c r="R4" s="33">
        <v>404.50307028041902</v>
      </c>
      <c r="S4" s="78">
        <f>S1-S3</f>
        <v>0</v>
      </c>
      <c r="AA4">
        <f>O333</f>
        <v>485438.00000000006</v>
      </c>
      <c r="AD4" s="7">
        <v>359.53721842523305</v>
      </c>
      <c r="AE4" s="78">
        <f>AE3-AE5</f>
        <v>-9221299.4841338545</v>
      </c>
      <c r="AG4">
        <f>COUNTIF(AE7:AE331,"&gt;0")</f>
        <v>239</v>
      </c>
    </row>
    <row r="5" spans="1:33" x14ac:dyDescent="0.2">
      <c r="M5" s="33"/>
      <c r="AA5" s="72">
        <v>0</v>
      </c>
      <c r="AE5" s="84">
        <f>AE333</f>
        <v>39414071.649333857</v>
      </c>
    </row>
    <row r="6" spans="1:33" x14ac:dyDescent="0.2">
      <c r="A6" s="40" t="s">
        <v>0</v>
      </c>
      <c r="B6" s="40" t="s">
        <v>1</v>
      </c>
      <c r="C6" s="40" t="s">
        <v>382</v>
      </c>
      <c r="D6" s="40" t="s">
        <v>441</v>
      </c>
      <c r="E6" s="40" t="s">
        <v>2</v>
      </c>
      <c r="F6" s="40" t="s">
        <v>347</v>
      </c>
      <c r="G6" s="40" t="s">
        <v>348</v>
      </c>
      <c r="H6" s="40" t="s">
        <v>383</v>
      </c>
      <c r="I6" s="40" t="s">
        <v>349</v>
      </c>
      <c r="J6" s="40" t="s">
        <v>4</v>
      </c>
      <c r="K6" s="9"/>
      <c r="L6" s="9" t="s">
        <v>3</v>
      </c>
      <c r="M6" s="34" t="s">
        <v>338</v>
      </c>
      <c r="N6" s="9" t="s">
        <v>4</v>
      </c>
      <c r="O6" s="9" t="s">
        <v>5</v>
      </c>
      <c r="P6" s="9" t="s">
        <v>433</v>
      </c>
      <c r="Q6" s="9" t="s">
        <v>6</v>
      </c>
      <c r="R6" s="9" t="s">
        <v>7</v>
      </c>
      <c r="S6" s="9" t="s">
        <v>8</v>
      </c>
      <c r="T6" s="9" t="s">
        <v>9</v>
      </c>
      <c r="U6" s="30"/>
      <c r="V6" s="30"/>
      <c r="W6" s="30"/>
      <c r="X6" s="30" t="s">
        <v>429</v>
      </c>
      <c r="AA6" s="72">
        <f>AA5/AA4</f>
        <v>0</v>
      </c>
      <c r="AC6" t="str">
        <f>M6</f>
        <v>Adj. Per Pupil Amount</v>
      </c>
    </row>
    <row r="7" spans="1:33" x14ac:dyDescent="0.2">
      <c r="A7" s="40">
        <v>1</v>
      </c>
      <c r="B7">
        <v>18</v>
      </c>
      <c r="C7" s="79" t="str">
        <f>VLOOKUP(B7,Hist_TransAid!C:D,2,FALSE)</f>
        <v>Adair-Casey</v>
      </c>
      <c r="D7" s="86">
        <v>309.89999999999998</v>
      </c>
      <c r="E7" s="40"/>
      <c r="F7" s="40"/>
      <c r="G7" s="40"/>
      <c r="H7" s="40"/>
      <c r="I7" s="87">
        <v>281710.28000000003</v>
      </c>
      <c r="J7" s="80"/>
      <c r="K7" s="6"/>
      <c r="L7" s="6">
        <f t="shared" ref="L7:L70" si="0">G7/D7</f>
        <v>0</v>
      </c>
      <c r="M7" s="35">
        <f>ROUND(I7/D7,2)</f>
        <v>909.04</v>
      </c>
      <c r="N7" s="5">
        <f t="shared" ref="N7:N70" si="1">J7</f>
        <v>0</v>
      </c>
      <c r="O7" s="5">
        <f t="shared" ref="O7:O70" si="2">D7</f>
        <v>309.89999999999998</v>
      </c>
      <c r="P7" s="5">
        <f t="shared" ref="P7:P70" si="3">ROUND($I$334,2)</f>
        <v>388.13</v>
      </c>
      <c r="Q7" s="5" t="str">
        <f>Q6</f>
        <v>fy</v>
      </c>
      <c r="R7" s="5">
        <f>IF(M7&gt;$R$4,M7-$R$4,0)</f>
        <v>504.53692971958094</v>
      </c>
      <c r="S7" s="5">
        <f>R7*O7</f>
        <v>156355.99452009812</v>
      </c>
      <c r="T7" s="5">
        <f t="shared" ref="T7:T70" si="4">IF(S7&gt;0,1,0)</f>
        <v>1</v>
      </c>
      <c r="U7" s="31"/>
      <c r="V7" s="31">
        <f>(I7-S7)/D7</f>
        <v>404.49914643401718</v>
      </c>
      <c r="W7" s="31"/>
      <c r="X7" s="75">
        <f>O7*$AA$6</f>
        <v>0</v>
      </c>
      <c r="Y7" s="72">
        <f>(I7-S7-X7)/D7</f>
        <v>404.49914643401718</v>
      </c>
      <c r="AC7" s="83">
        <f>M7</f>
        <v>909.04</v>
      </c>
      <c r="AD7">
        <f>IF(AC7&gt;$AD$4,AC7-$AD$4,0)</f>
        <v>549.50278157476691</v>
      </c>
      <c r="AE7" s="84">
        <f>AD7*D7</f>
        <v>170290.91201002026</v>
      </c>
    </row>
    <row r="8" spans="1:33" x14ac:dyDescent="0.2">
      <c r="A8" s="40">
        <v>2</v>
      </c>
      <c r="B8">
        <v>27</v>
      </c>
      <c r="C8" s="79" t="str">
        <f>VLOOKUP(B8,Hist_TransAid!C:D,2,FALSE)</f>
        <v>Adel-Desoto-Minburn</v>
      </c>
      <c r="D8" s="86">
        <v>2054.8000000000002</v>
      </c>
      <c r="E8" s="40"/>
      <c r="F8" s="40"/>
      <c r="G8" s="40"/>
      <c r="H8" s="40"/>
      <c r="I8" s="87">
        <v>736551</v>
      </c>
      <c r="J8" s="81"/>
      <c r="K8" s="6"/>
      <c r="L8" s="6">
        <f t="shared" si="0"/>
        <v>0</v>
      </c>
      <c r="M8" s="35">
        <f t="shared" ref="M8:M71" si="5">ROUND(I8/D8,2)</f>
        <v>358.45</v>
      </c>
      <c r="N8" s="5">
        <f t="shared" si="1"/>
        <v>0</v>
      </c>
      <c r="O8" s="5">
        <f t="shared" si="2"/>
        <v>2054.8000000000002</v>
      </c>
      <c r="P8" s="5">
        <f t="shared" si="3"/>
        <v>388.13</v>
      </c>
      <c r="Q8" s="5" t="str">
        <f>Q7</f>
        <v>fy</v>
      </c>
      <c r="R8" s="5">
        <f t="shared" ref="R8:R70" si="6">IF(M8&gt;$R$4,M8-$R$4,0)</f>
        <v>0</v>
      </c>
      <c r="S8" s="5">
        <f t="shared" ref="S8:S70" si="7">R8*O8</f>
        <v>0</v>
      </c>
      <c r="T8" s="5">
        <f t="shared" si="4"/>
        <v>0</v>
      </c>
      <c r="U8" s="31"/>
      <c r="V8" s="31">
        <f t="shared" ref="V8:V71" si="8">(I8-S8)/D8</f>
        <v>358.45386412302895</v>
      </c>
      <c r="W8" s="31"/>
      <c r="X8" s="75">
        <f t="shared" ref="X8:X71" si="9">O8*$AA$6</f>
        <v>0</v>
      </c>
      <c r="Y8" s="72">
        <f t="shared" ref="Y8:Y71" si="10">(I8-S8-X8)/D8</f>
        <v>358.45386412302895</v>
      </c>
      <c r="AC8" s="83">
        <f t="shared" ref="AC8:AC71" si="11">M8</f>
        <v>358.45</v>
      </c>
      <c r="AD8">
        <f t="shared" ref="AD8:AD71" si="12">IF(AC8&gt;$AD$4,AC8-$AD$4,0)</f>
        <v>0</v>
      </c>
      <c r="AE8" s="84">
        <f t="shared" ref="AE8:AE71" si="13">AD8*D8</f>
        <v>0</v>
      </c>
    </row>
    <row r="9" spans="1:33" x14ac:dyDescent="0.2">
      <c r="A9" s="40">
        <v>3</v>
      </c>
      <c r="B9">
        <v>9</v>
      </c>
      <c r="C9" s="79" t="str">
        <f>VLOOKUP(B9,Hist_TransAid!C:D,2,FALSE)</f>
        <v>AGWSR</v>
      </c>
      <c r="D9" s="86">
        <v>680</v>
      </c>
      <c r="E9" s="40"/>
      <c r="F9" s="40"/>
      <c r="G9" s="40"/>
      <c r="H9" s="40"/>
      <c r="I9" s="87">
        <v>492152.21</v>
      </c>
      <c r="J9" s="81"/>
      <c r="K9" s="6"/>
      <c r="L9" s="6">
        <f t="shared" si="0"/>
        <v>0</v>
      </c>
      <c r="M9" s="35">
        <f t="shared" si="5"/>
        <v>723.75</v>
      </c>
      <c r="N9" s="5">
        <f t="shared" si="1"/>
        <v>0</v>
      </c>
      <c r="O9" s="5">
        <f t="shared" si="2"/>
        <v>680</v>
      </c>
      <c r="P9" s="5">
        <f t="shared" si="3"/>
        <v>388.13</v>
      </c>
      <c r="Q9" s="5">
        <v>2020</v>
      </c>
      <c r="R9" s="5">
        <f t="shared" si="6"/>
        <v>319.24692971958098</v>
      </c>
      <c r="S9" s="5">
        <f t="shared" si="7"/>
        <v>217087.91220931505</v>
      </c>
      <c r="T9" s="5">
        <f t="shared" si="4"/>
        <v>1</v>
      </c>
      <c r="U9" s="31"/>
      <c r="V9" s="31">
        <f t="shared" si="8"/>
        <v>404.50632028041906</v>
      </c>
      <c r="W9" s="31"/>
      <c r="X9" s="75">
        <f t="shared" si="9"/>
        <v>0</v>
      </c>
      <c r="Y9" s="72">
        <f t="shared" si="10"/>
        <v>404.50632028041906</v>
      </c>
      <c r="AC9" s="83">
        <f t="shared" si="11"/>
        <v>723.75</v>
      </c>
      <c r="AD9">
        <f t="shared" si="12"/>
        <v>364.21278157476695</v>
      </c>
      <c r="AE9" s="84">
        <f t="shared" si="13"/>
        <v>247664.69147084153</v>
      </c>
    </row>
    <row r="10" spans="1:33" x14ac:dyDescent="0.2">
      <c r="A10" s="40">
        <v>4</v>
      </c>
      <c r="B10">
        <v>441</v>
      </c>
      <c r="C10" s="79" t="str">
        <f>VLOOKUP(B10,Hist_TransAid!C:D,2,FALSE)</f>
        <v>AHSTW</v>
      </c>
      <c r="D10" s="86">
        <v>765.3</v>
      </c>
      <c r="E10" s="40"/>
      <c r="F10" s="40"/>
      <c r="G10" s="40"/>
      <c r="H10" s="40"/>
      <c r="I10" s="87">
        <v>343165.72</v>
      </c>
      <c r="J10" s="81"/>
      <c r="K10" s="6"/>
      <c r="L10" s="6">
        <f t="shared" si="0"/>
        <v>0</v>
      </c>
      <c r="M10" s="35">
        <f t="shared" si="5"/>
        <v>448.41</v>
      </c>
      <c r="N10" s="5">
        <f t="shared" si="1"/>
        <v>0</v>
      </c>
      <c r="O10" s="5">
        <f t="shared" si="2"/>
        <v>765.3</v>
      </c>
      <c r="P10" s="5">
        <f t="shared" si="3"/>
        <v>388.13</v>
      </c>
      <c r="Q10" s="5">
        <f t="shared" ref="Q10:Q73" si="14">Q9</f>
        <v>2020</v>
      </c>
      <c r="R10" s="5">
        <f t="shared" si="6"/>
        <v>43.906929719581001</v>
      </c>
      <c r="S10" s="5">
        <f t="shared" si="7"/>
        <v>33601.973314395334</v>
      </c>
      <c r="T10" s="5">
        <f t="shared" si="4"/>
        <v>1</v>
      </c>
      <c r="U10" s="31"/>
      <c r="V10" s="31">
        <f t="shared" si="8"/>
        <v>404.49986500144342</v>
      </c>
      <c r="W10" s="31"/>
      <c r="X10" s="75">
        <f t="shared" si="9"/>
        <v>0</v>
      </c>
      <c r="Y10" s="72">
        <f t="shared" si="10"/>
        <v>404.49986500144342</v>
      </c>
      <c r="AC10" s="83">
        <f t="shared" si="11"/>
        <v>448.41</v>
      </c>
      <c r="AD10">
        <f t="shared" si="12"/>
        <v>88.872781574766975</v>
      </c>
      <c r="AE10" s="84">
        <f t="shared" si="13"/>
        <v>68014.339739169169</v>
      </c>
    </row>
    <row r="11" spans="1:33" x14ac:dyDescent="0.2">
      <c r="A11" s="40">
        <v>5</v>
      </c>
      <c r="B11">
        <v>63</v>
      </c>
      <c r="C11" s="79" t="str">
        <f>VLOOKUP(B11,Hist_TransAid!C:D,2,FALSE)</f>
        <v>Akron-Westfield</v>
      </c>
      <c r="D11" s="86">
        <v>556</v>
      </c>
      <c r="E11" s="40"/>
      <c r="F11" s="40"/>
      <c r="G11" s="40"/>
      <c r="H11" s="40"/>
      <c r="I11" s="87">
        <v>388667.97</v>
      </c>
      <c r="J11" s="81"/>
      <c r="K11" s="6"/>
      <c r="L11" s="6">
        <f t="shared" si="0"/>
        <v>0</v>
      </c>
      <c r="M11" s="35">
        <f t="shared" si="5"/>
        <v>699.04</v>
      </c>
      <c r="N11" s="5">
        <f t="shared" si="1"/>
        <v>0</v>
      </c>
      <c r="O11" s="5">
        <f t="shared" si="2"/>
        <v>556</v>
      </c>
      <c r="P11" s="5">
        <f t="shared" si="3"/>
        <v>388.13</v>
      </c>
      <c r="Q11" s="5">
        <f t="shared" si="14"/>
        <v>2020</v>
      </c>
      <c r="R11" s="5">
        <f t="shared" si="6"/>
        <v>294.53692971958094</v>
      </c>
      <c r="S11" s="5">
        <f t="shared" si="7"/>
        <v>163762.53292408699</v>
      </c>
      <c r="T11" s="5">
        <f t="shared" si="4"/>
        <v>1</v>
      </c>
      <c r="U11" s="31"/>
      <c r="V11" s="31">
        <f t="shared" si="8"/>
        <v>404.50618179121039</v>
      </c>
      <c r="W11" s="31"/>
      <c r="X11" s="75">
        <f t="shared" si="9"/>
        <v>0</v>
      </c>
      <c r="Y11" s="72">
        <f t="shared" si="10"/>
        <v>404.50618179121039</v>
      </c>
      <c r="AC11" s="83">
        <f t="shared" si="11"/>
        <v>699.04</v>
      </c>
      <c r="AD11">
        <f t="shared" si="12"/>
        <v>339.50278157476691</v>
      </c>
      <c r="AE11" s="84">
        <f t="shared" si="13"/>
        <v>188763.54655557041</v>
      </c>
    </row>
    <row r="12" spans="1:33" x14ac:dyDescent="0.2">
      <c r="A12" s="40">
        <v>6</v>
      </c>
      <c r="B12">
        <v>72</v>
      </c>
      <c r="C12" s="79" t="str">
        <f>VLOOKUP(B12,Hist_TransAid!C:D,2,FALSE)</f>
        <v>Albert City-Truesdale</v>
      </c>
      <c r="D12" s="86">
        <v>195.3</v>
      </c>
      <c r="E12" s="40"/>
      <c r="F12" s="40"/>
      <c r="G12" s="40"/>
      <c r="H12" s="40"/>
      <c r="I12" s="87">
        <v>202496.66</v>
      </c>
      <c r="J12" s="81"/>
      <c r="K12" s="6"/>
      <c r="L12" s="6">
        <f t="shared" si="0"/>
        <v>0</v>
      </c>
      <c r="M12" s="35">
        <f t="shared" si="5"/>
        <v>1036.8499999999999</v>
      </c>
      <c r="N12" s="5">
        <f t="shared" si="1"/>
        <v>0</v>
      </c>
      <c r="O12" s="5">
        <f t="shared" si="2"/>
        <v>195.3</v>
      </c>
      <c r="P12" s="5">
        <f t="shared" si="3"/>
        <v>388.13</v>
      </c>
      <c r="Q12" s="5">
        <f t="shared" si="14"/>
        <v>2020</v>
      </c>
      <c r="R12" s="5">
        <f t="shared" si="6"/>
        <v>632.34692971958088</v>
      </c>
      <c r="S12" s="5">
        <f t="shared" si="7"/>
        <v>123497.35537423416</v>
      </c>
      <c r="T12" s="5">
        <f t="shared" si="4"/>
        <v>1</v>
      </c>
      <c r="U12" s="31"/>
      <c r="V12" s="31">
        <f t="shared" si="8"/>
        <v>404.50232783290238</v>
      </c>
      <c r="W12" s="31"/>
      <c r="X12" s="75">
        <f t="shared" si="9"/>
        <v>0</v>
      </c>
      <c r="Y12" s="72">
        <f t="shared" si="10"/>
        <v>404.50232783290238</v>
      </c>
      <c r="AC12" s="83">
        <f t="shared" si="11"/>
        <v>1036.8499999999999</v>
      </c>
      <c r="AD12">
        <f t="shared" si="12"/>
        <v>677.31278157476686</v>
      </c>
      <c r="AE12" s="84">
        <f t="shared" si="13"/>
        <v>132279.18624155197</v>
      </c>
    </row>
    <row r="13" spans="1:33" x14ac:dyDescent="0.2">
      <c r="A13" s="40">
        <v>7</v>
      </c>
      <c r="B13">
        <v>81</v>
      </c>
      <c r="C13" s="79" t="str">
        <f>VLOOKUP(B13,Hist_TransAid!C:D,2,FALSE)</f>
        <v>Albia</v>
      </c>
      <c r="D13" s="86">
        <v>1142.7</v>
      </c>
      <c r="E13" s="40"/>
      <c r="F13" s="40"/>
      <c r="G13" s="40"/>
      <c r="H13" s="40"/>
      <c r="I13" s="87">
        <v>573181.68000000005</v>
      </c>
      <c r="J13" s="81"/>
      <c r="K13" s="6"/>
      <c r="L13" s="6">
        <f t="shared" si="0"/>
        <v>0</v>
      </c>
      <c r="M13" s="35">
        <f t="shared" si="5"/>
        <v>501.6</v>
      </c>
      <c r="N13" s="5">
        <f t="shared" si="1"/>
        <v>0</v>
      </c>
      <c r="O13" s="5">
        <f t="shared" si="2"/>
        <v>1142.7</v>
      </c>
      <c r="P13" s="5">
        <f t="shared" si="3"/>
        <v>388.13</v>
      </c>
      <c r="Q13" s="5">
        <f t="shared" si="14"/>
        <v>2020</v>
      </c>
      <c r="R13" s="5">
        <f t="shared" si="6"/>
        <v>97.096929719580999</v>
      </c>
      <c r="S13" s="5">
        <f t="shared" si="7"/>
        <v>110952.66159056521</v>
      </c>
      <c r="T13" s="5">
        <f t="shared" si="4"/>
        <v>1</v>
      </c>
      <c r="U13" s="31"/>
      <c r="V13" s="31">
        <f t="shared" si="8"/>
        <v>404.50601068472463</v>
      </c>
      <c r="W13" s="31"/>
      <c r="X13" s="75">
        <f t="shared" si="9"/>
        <v>0</v>
      </c>
      <c r="Y13" s="72">
        <f t="shared" si="10"/>
        <v>404.50601068472463</v>
      </c>
      <c r="AC13" s="83">
        <f t="shared" si="11"/>
        <v>501.6</v>
      </c>
      <c r="AD13">
        <f t="shared" si="12"/>
        <v>142.06278157476697</v>
      </c>
      <c r="AE13" s="84">
        <f t="shared" si="13"/>
        <v>162335.14050548623</v>
      </c>
    </row>
    <row r="14" spans="1:33" x14ac:dyDescent="0.2">
      <c r="A14" s="40">
        <v>8</v>
      </c>
      <c r="B14">
        <v>99</v>
      </c>
      <c r="C14" s="79" t="str">
        <f>VLOOKUP(B14,Hist_TransAid!C:D,2,FALSE)</f>
        <v>Alburnett</v>
      </c>
      <c r="D14" s="86">
        <v>518.79999999999995</v>
      </c>
      <c r="E14" s="40"/>
      <c r="F14" s="40"/>
      <c r="G14" s="40"/>
      <c r="H14" s="40"/>
      <c r="I14" s="87">
        <v>401358.7</v>
      </c>
      <c r="J14" s="81"/>
      <c r="K14" s="6"/>
      <c r="L14" s="6">
        <f t="shared" si="0"/>
        <v>0</v>
      </c>
      <c r="M14" s="35">
        <f t="shared" si="5"/>
        <v>773.63</v>
      </c>
      <c r="N14" s="5">
        <f t="shared" si="1"/>
        <v>0</v>
      </c>
      <c r="O14" s="5">
        <f t="shared" si="2"/>
        <v>518.79999999999995</v>
      </c>
      <c r="P14" s="5">
        <f t="shared" si="3"/>
        <v>388.13</v>
      </c>
      <c r="Q14" s="5">
        <f t="shared" si="14"/>
        <v>2020</v>
      </c>
      <c r="R14" s="5">
        <f t="shared" si="6"/>
        <v>369.12692971958097</v>
      </c>
      <c r="S14" s="5">
        <f t="shared" si="7"/>
        <v>191503.05113851858</v>
      </c>
      <c r="T14" s="5">
        <f t="shared" si="4"/>
        <v>1</v>
      </c>
      <c r="U14" s="31"/>
      <c r="V14" s="31">
        <f t="shared" si="8"/>
        <v>404.50202170678767</v>
      </c>
      <c r="W14" s="31"/>
      <c r="X14" s="75">
        <f t="shared" si="9"/>
        <v>0</v>
      </c>
      <c r="Y14" s="72">
        <f t="shared" si="10"/>
        <v>404.50202170678767</v>
      </c>
      <c r="AC14" s="83">
        <f t="shared" si="11"/>
        <v>773.63</v>
      </c>
      <c r="AD14">
        <f t="shared" si="12"/>
        <v>414.09278157476695</v>
      </c>
      <c r="AE14" s="84">
        <f t="shared" si="13"/>
        <v>214831.33508098908</v>
      </c>
    </row>
    <row r="15" spans="1:33" x14ac:dyDescent="0.2">
      <c r="A15" s="40">
        <v>9</v>
      </c>
      <c r="B15">
        <v>108</v>
      </c>
      <c r="C15" s="79" t="str">
        <f>VLOOKUP(B15,Hist_TransAid!C:D,2,FALSE)</f>
        <v>Alden</v>
      </c>
      <c r="D15" s="86">
        <v>280.8</v>
      </c>
      <c r="E15" s="40"/>
      <c r="F15" s="40"/>
      <c r="G15" s="40"/>
      <c r="H15" s="40"/>
      <c r="I15" s="87">
        <v>166319.57</v>
      </c>
      <c r="J15" s="81"/>
      <c r="K15" s="6"/>
      <c r="L15" s="6">
        <f t="shared" si="0"/>
        <v>0</v>
      </c>
      <c r="M15" s="35">
        <f t="shared" si="5"/>
        <v>592.30999999999995</v>
      </c>
      <c r="N15" s="5">
        <f t="shared" si="1"/>
        <v>0</v>
      </c>
      <c r="O15" s="5">
        <f t="shared" si="2"/>
        <v>280.8</v>
      </c>
      <c r="P15" s="5">
        <f t="shared" si="3"/>
        <v>388.13</v>
      </c>
      <c r="Q15" s="5">
        <f t="shared" si="14"/>
        <v>2020</v>
      </c>
      <c r="R15" s="5">
        <f t="shared" si="6"/>
        <v>187.80692971958092</v>
      </c>
      <c r="S15" s="5">
        <f t="shared" si="7"/>
        <v>52736.185865258325</v>
      </c>
      <c r="T15" s="5">
        <f t="shared" si="4"/>
        <v>1</v>
      </c>
      <c r="U15" s="31"/>
      <c r="V15" s="31">
        <f t="shared" si="8"/>
        <v>404.49923124908003</v>
      </c>
      <c r="W15" s="31"/>
      <c r="X15" s="75">
        <f t="shared" si="9"/>
        <v>0</v>
      </c>
      <c r="Y15" s="72">
        <f t="shared" si="10"/>
        <v>404.49923124908003</v>
      </c>
      <c r="AC15" s="83">
        <f t="shared" si="11"/>
        <v>592.30999999999995</v>
      </c>
      <c r="AD15">
        <f t="shared" si="12"/>
        <v>232.7727815747669</v>
      </c>
      <c r="AE15" s="84">
        <f t="shared" si="13"/>
        <v>65362.597066194547</v>
      </c>
    </row>
    <row r="16" spans="1:33" x14ac:dyDescent="0.2">
      <c r="A16" s="40">
        <v>10</v>
      </c>
      <c r="B16">
        <v>126</v>
      </c>
      <c r="C16" s="79" t="str">
        <f>VLOOKUP(B16,Hist_TransAid!C:D,2,FALSE)</f>
        <v>Algona</v>
      </c>
      <c r="D16" s="86">
        <v>1443.3</v>
      </c>
      <c r="E16" s="40"/>
      <c r="F16" s="40"/>
      <c r="G16" s="40"/>
      <c r="H16" s="40"/>
      <c r="I16" s="88">
        <v>931946.54</v>
      </c>
      <c r="J16" s="81"/>
      <c r="K16" s="6"/>
      <c r="L16" s="6">
        <f t="shared" si="0"/>
        <v>0</v>
      </c>
      <c r="M16" s="35">
        <f t="shared" si="5"/>
        <v>645.71</v>
      </c>
      <c r="N16" s="5">
        <f t="shared" si="1"/>
        <v>0</v>
      </c>
      <c r="O16" s="5">
        <f t="shared" si="2"/>
        <v>1443.3</v>
      </c>
      <c r="P16" s="5">
        <f t="shared" si="3"/>
        <v>388.13</v>
      </c>
      <c r="Q16" s="5">
        <f t="shared" si="14"/>
        <v>2020</v>
      </c>
      <c r="R16" s="5">
        <f t="shared" si="6"/>
        <v>241.20692971958101</v>
      </c>
      <c r="S16" s="5">
        <f t="shared" si="7"/>
        <v>348133.96166427125</v>
      </c>
      <c r="T16" s="5">
        <f t="shared" si="4"/>
        <v>1</v>
      </c>
      <c r="U16" s="31"/>
      <c r="V16" s="31">
        <f t="shared" si="8"/>
        <v>404.49842606230771</v>
      </c>
      <c r="W16" s="31"/>
      <c r="X16" s="75">
        <f t="shared" si="9"/>
        <v>0</v>
      </c>
      <c r="Y16" s="72">
        <f t="shared" si="10"/>
        <v>404.49842606230771</v>
      </c>
      <c r="AC16" s="83">
        <f t="shared" si="11"/>
        <v>645.71</v>
      </c>
      <c r="AD16">
        <f t="shared" si="12"/>
        <v>286.17278157476699</v>
      </c>
      <c r="AE16" s="84">
        <f t="shared" si="13"/>
        <v>413033.1756468612</v>
      </c>
    </row>
    <row r="17" spans="1:31" x14ac:dyDescent="0.2">
      <c r="A17" s="40">
        <v>11</v>
      </c>
      <c r="B17">
        <v>135</v>
      </c>
      <c r="C17" s="79" t="str">
        <f>VLOOKUP(B17,Hist_TransAid!C:D,2,FALSE)</f>
        <v>Allamakee</v>
      </c>
      <c r="D17" s="86">
        <v>1047.5</v>
      </c>
      <c r="E17" s="40"/>
      <c r="F17" s="40"/>
      <c r="G17" s="40"/>
      <c r="H17" s="40"/>
      <c r="I17" s="87">
        <v>857434.9</v>
      </c>
      <c r="J17" s="81"/>
      <c r="K17" s="6"/>
      <c r="L17" s="6">
        <f t="shared" si="0"/>
        <v>0</v>
      </c>
      <c r="M17" s="35">
        <f t="shared" si="5"/>
        <v>818.55</v>
      </c>
      <c r="N17" s="5">
        <f t="shared" si="1"/>
        <v>0</v>
      </c>
      <c r="O17" s="5">
        <f t="shared" si="2"/>
        <v>1047.5</v>
      </c>
      <c r="P17" s="5">
        <f t="shared" si="3"/>
        <v>388.13</v>
      </c>
      <c r="Q17" s="5">
        <f t="shared" si="14"/>
        <v>2020</v>
      </c>
      <c r="R17" s="5">
        <f t="shared" si="6"/>
        <v>414.04692971958093</v>
      </c>
      <c r="S17" s="5">
        <f t="shared" si="7"/>
        <v>433714.15888126101</v>
      </c>
      <c r="T17" s="5">
        <f t="shared" si="4"/>
        <v>1</v>
      </c>
      <c r="U17" s="31"/>
      <c r="V17" s="31">
        <f t="shared" si="8"/>
        <v>404.50667409903485</v>
      </c>
      <c r="W17" s="31"/>
      <c r="X17" s="75">
        <f t="shared" si="9"/>
        <v>0</v>
      </c>
      <c r="Y17" s="72">
        <f t="shared" si="10"/>
        <v>404.50667409903485</v>
      </c>
      <c r="AC17" s="83">
        <f t="shared" si="11"/>
        <v>818.55</v>
      </c>
      <c r="AD17">
        <f t="shared" si="12"/>
        <v>459.0127815747669</v>
      </c>
      <c r="AE17" s="84">
        <f t="shared" si="13"/>
        <v>480815.88869956834</v>
      </c>
    </row>
    <row r="18" spans="1:31" x14ac:dyDescent="0.2">
      <c r="A18" s="40">
        <v>12</v>
      </c>
      <c r="B18">
        <v>171</v>
      </c>
      <c r="C18" s="79" t="str">
        <f>VLOOKUP(B18,Hist_TransAid!C:D,2,FALSE)</f>
        <v>Alta-Aurelia</v>
      </c>
      <c r="D18" s="86">
        <v>856.1</v>
      </c>
      <c r="E18" s="40"/>
      <c r="F18" s="40"/>
      <c r="G18" s="40"/>
      <c r="H18" s="40"/>
      <c r="I18" s="87">
        <v>402711.51</v>
      </c>
      <c r="J18" s="81"/>
      <c r="K18" s="6"/>
      <c r="L18" s="6">
        <f t="shared" si="0"/>
        <v>0</v>
      </c>
      <c r="M18" s="35">
        <f t="shared" si="5"/>
        <v>470.4</v>
      </c>
      <c r="N18" s="5">
        <f t="shared" si="1"/>
        <v>0</v>
      </c>
      <c r="O18" s="5">
        <f t="shared" si="2"/>
        <v>856.1</v>
      </c>
      <c r="P18" s="5">
        <f t="shared" si="3"/>
        <v>388.13</v>
      </c>
      <c r="Q18" s="5">
        <f t="shared" si="14"/>
        <v>2020</v>
      </c>
      <c r="R18" s="5">
        <f t="shared" si="6"/>
        <v>65.896929719580953</v>
      </c>
      <c r="S18" s="5">
        <f t="shared" si="7"/>
        <v>56414.361532933253</v>
      </c>
      <c r="T18" s="5">
        <f t="shared" si="4"/>
        <v>1</v>
      </c>
      <c r="U18" s="31"/>
      <c r="V18" s="31">
        <f t="shared" si="8"/>
        <v>404.50548822224829</v>
      </c>
      <c r="W18" s="31"/>
      <c r="X18" s="75">
        <f t="shared" si="9"/>
        <v>0</v>
      </c>
      <c r="Y18" s="72">
        <f t="shared" si="10"/>
        <v>404.50548822224829</v>
      </c>
      <c r="AC18" s="83">
        <f t="shared" si="11"/>
        <v>470.4</v>
      </c>
      <c r="AD18">
        <f t="shared" si="12"/>
        <v>110.86278157476693</v>
      </c>
      <c r="AE18" s="84">
        <f t="shared" si="13"/>
        <v>94909.62730615797</v>
      </c>
    </row>
    <row r="19" spans="1:31" x14ac:dyDescent="0.2">
      <c r="A19" s="40">
        <v>13</v>
      </c>
      <c r="B19">
        <v>225</v>
      </c>
      <c r="C19" s="79" t="str">
        <f>VLOOKUP(B19,Hist_TransAid!C:D,2,FALSE)</f>
        <v>Ames</v>
      </c>
      <c r="D19" s="86">
        <v>4484.3999999999996</v>
      </c>
      <c r="E19" s="40"/>
      <c r="F19" s="40"/>
      <c r="G19" s="40"/>
      <c r="H19" s="40"/>
      <c r="I19" s="87">
        <v>3202230.03</v>
      </c>
      <c r="J19" s="81"/>
      <c r="K19" s="6"/>
      <c r="L19" s="6">
        <f t="shared" si="0"/>
        <v>0</v>
      </c>
      <c r="M19" s="35">
        <f t="shared" si="5"/>
        <v>714.08</v>
      </c>
      <c r="N19" s="5">
        <f t="shared" si="1"/>
        <v>0</v>
      </c>
      <c r="O19" s="5">
        <f t="shared" si="2"/>
        <v>4484.3999999999996</v>
      </c>
      <c r="P19" s="5">
        <f t="shared" si="3"/>
        <v>388.13</v>
      </c>
      <c r="Q19" s="5">
        <f t="shared" si="14"/>
        <v>2020</v>
      </c>
      <c r="R19" s="5">
        <f t="shared" si="6"/>
        <v>309.57692971958102</v>
      </c>
      <c r="S19" s="5">
        <f t="shared" si="7"/>
        <v>1388266.7836344889</v>
      </c>
      <c r="T19" s="5">
        <f t="shared" si="4"/>
        <v>1</v>
      </c>
      <c r="U19" s="31"/>
      <c r="V19" s="31">
        <f t="shared" si="8"/>
        <v>404.50522842866627</v>
      </c>
      <c r="W19" s="31"/>
      <c r="X19" s="75">
        <f t="shared" si="9"/>
        <v>0</v>
      </c>
      <c r="Y19" s="72">
        <f t="shared" si="10"/>
        <v>404.50522842866627</v>
      </c>
      <c r="AC19" s="83">
        <f t="shared" si="11"/>
        <v>714.08</v>
      </c>
      <c r="AD19">
        <f t="shared" si="12"/>
        <v>354.54278157476699</v>
      </c>
      <c r="AE19" s="84">
        <f t="shared" si="13"/>
        <v>1589911.6496938849</v>
      </c>
    </row>
    <row r="20" spans="1:31" x14ac:dyDescent="0.2">
      <c r="A20" s="40">
        <v>14</v>
      </c>
      <c r="B20">
        <v>234</v>
      </c>
      <c r="C20" s="79" t="str">
        <f>VLOOKUP(B20,Hist_TransAid!C:D,2,FALSE)</f>
        <v>Anamosa</v>
      </c>
      <c r="D20" s="86">
        <v>1268.4000000000001</v>
      </c>
      <c r="E20" s="40"/>
      <c r="F20" s="40"/>
      <c r="G20" s="40"/>
      <c r="H20" s="40"/>
      <c r="I20" s="87">
        <v>474871.53</v>
      </c>
      <c r="J20" s="81"/>
      <c r="K20" s="6"/>
      <c r="L20" s="6">
        <f t="shared" si="0"/>
        <v>0</v>
      </c>
      <c r="M20" s="35">
        <f t="shared" si="5"/>
        <v>374.39</v>
      </c>
      <c r="N20" s="5">
        <f t="shared" si="1"/>
        <v>0</v>
      </c>
      <c r="O20" s="5">
        <f t="shared" si="2"/>
        <v>1268.4000000000001</v>
      </c>
      <c r="P20" s="5">
        <f t="shared" si="3"/>
        <v>388.13</v>
      </c>
      <c r="Q20" s="5">
        <f t="shared" si="14"/>
        <v>2020</v>
      </c>
      <c r="R20" s="5">
        <f t="shared" si="6"/>
        <v>0</v>
      </c>
      <c r="S20" s="5">
        <f t="shared" si="7"/>
        <v>0</v>
      </c>
      <c r="T20" s="5">
        <f t="shared" si="4"/>
        <v>0</v>
      </c>
      <c r="U20" s="31"/>
      <c r="V20" s="31">
        <f t="shared" si="8"/>
        <v>374.3862582781457</v>
      </c>
      <c r="W20" s="31"/>
      <c r="X20" s="75">
        <f t="shared" si="9"/>
        <v>0</v>
      </c>
      <c r="Y20" s="72">
        <f t="shared" si="10"/>
        <v>374.3862582781457</v>
      </c>
      <c r="AC20" s="83">
        <f t="shared" si="11"/>
        <v>374.39</v>
      </c>
      <c r="AD20">
        <f t="shared" si="12"/>
        <v>14.852781574766937</v>
      </c>
      <c r="AE20" s="84">
        <f t="shared" si="13"/>
        <v>18839.268149434385</v>
      </c>
    </row>
    <row r="21" spans="1:31" x14ac:dyDescent="0.2">
      <c r="A21" s="40">
        <v>15</v>
      </c>
      <c r="B21">
        <v>243</v>
      </c>
      <c r="C21" s="79" t="str">
        <f>VLOOKUP(B21,Hist_TransAid!C:D,2,FALSE)</f>
        <v>Andrew</v>
      </c>
      <c r="D21" s="86">
        <v>223</v>
      </c>
      <c r="E21" s="40"/>
      <c r="F21" s="40"/>
      <c r="G21" s="40"/>
      <c r="H21" s="40"/>
      <c r="I21" s="87">
        <v>162598.79</v>
      </c>
      <c r="J21" s="81"/>
      <c r="K21" s="6"/>
      <c r="L21" s="6">
        <f t="shared" si="0"/>
        <v>0</v>
      </c>
      <c r="M21" s="35">
        <f t="shared" si="5"/>
        <v>729.14</v>
      </c>
      <c r="N21" s="5">
        <f t="shared" si="1"/>
        <v>0</v>
      </c>
      <c r="O21" s="5">
        <f t="shared" si="2"/>
        <v>223</v>
      </c>
      <c r="P21" s="5">
        <f t="shared" si="3"/>
        <v>388.13</v>
      </c>
      <c r="Q21" s="5">
        <f t="shared" si="14"/>
        <v>2020</v>
      </c>
      <c r="R21" s="5">
        <f t="shared" si="6"/>
        <v>324.63692971958096</v>
      </c>
      <c r="S21" s="5">
        <f t="shared" si="7"/>
        <v>72394.035327466554</v>
      </c>
      <c r="T21" s="5">
        <f t="shared" si="4"/>
        <v>1</v>
      </c>
      <c r="U21" s="31"/>
      <c r="V21" s="31">
        <f t="shared" si="8"/>
        <v>404.50562633423073</v>
      </c>
      <c r="W21" s="31"/>
      <c r="X21" s="75">
        <f t="shared" si="9"/>
        <v>0</v>
      </c>
      <c r="Y21" s="72">
        <f t="shared" si="10"/>
        <v>404.50562633423073</v>
      </c>
      <c r="AC21" s="83">
        <f t="shared" si="11"/>
        <v>729.14</v>
      </c>
      <c r="AD21">
        <f t="shared" si="12"/>
        <v>369.60278157476694</v>
      </c>
      <c r="AE21" s="84">
        <f t="shared" si="13"/>
        <v>82421.420291173024</v>
      </c>
    </row>
    <row r="22" spans="1:31" x14ac:dyDescent="0.2">
      <c r="A22" s="40">
        <v>16</v>
      </c>
      <c r="B22">
        <v>261</v>
      </c>
      <c r="C22" s="79" t="str">
        <f>VLOOKUP(B22,Hist_TransAid!C:D,2,FALSE)</f>
        <v>Ankeny</v>
      </c>
      <c r="D22" s="86">
        <v>12509.5</v>
      </c>
      <c r="E22" s="40"/>
      <c r="F22" s="40"/>
      <c r="G22" s="40"/>
      <c r="H22" s="40"/>
      <c r="I22" s="87">
        <v>3987928.45</v>
      </c>
      <c r="J22" s="81"/>
      <c r="K22" s="6"/>
      <c r="L22" s="6">
        <f t="shared" si="0"/>
        <v>0</v>
      </c>
      <c r="M22" s="35">
        <f t="shared" si="5"/>
        <v>318.79000000000002</v>
      </c>
      <c r="N22" s="5">
        <f t="shared" si="1"/>
        <v>0</v>
      </c>
      <c r="O22" s="5">
        <f t="shared" si="2"/>
        <v>12509.5</v>
      </c>
      <c r="P22" s="5">
        <f t="shared" si="3"/>
        <v>388.13</v>
      </c>
      <c r="Q22" s="5">
        <f t="shared" si="14"/>
        <v>2020</v>
      </c>
      <c r="R22" s="5">
        <f t="shared" si="6"/>
        <v>0</v>
      </c>
      <c r="S22" s="5">
        <f t="shared" si="7"/>
        <v>0</v>
      </c>
      <c r="T22" s="5">
        <f t="shared" si="4"/>
        <v>0</v>
      </c>
      <c r="U22" s="31"/>
      <c r="V22" s="31">
        <f t="shared" si="8"/>
        <v>318.7919940844958</v>
      </c>
      <c r="W22" s="31"/>
      <c r="X22" s="75">
        <f t="shared" si="9"/>
        <v>0</v>
      </c>
      <c r="Y22" s="72">
        <f t="shared" si="10"/>
        <v>318.7919940844958</v>
      </c>
      <c r="AC22" s="83">
        <f t="shared" si="11"/>
        <v>318.79000000000002</v>
      </c>
      <c r="AD22">
        <f t="shared" si="12"/>
        <v>0</v>
      </c>
      <c r="AE22" s="84">
        <f t="shared" si="13"/>
        <v>0</v>
      </c>
    </row>
    <row r="23" spans="1:31" x14ac:dyDescent="0.2">
      <c r="A23" s="40">
        <v>17</v>
      </c>
      <c r="B23">
        <v>279</v>
      </c>
      <c r="C23" s="79" t="str">
        <f>VLOOKUP(B23,Hist_TransAid!C:D,2,FALSE)</f>
        <v>Aplington-Parkersburg</v>
      </c>
      <c r="D23" s="86">
        <v>814.8</v>
      </c>
      <c r="E23" s="40"/>
      <c r="F23" s="40"/>
      <c r="G23" s="40"/>
      <c r="H23" s="40"/>
      <c r="I23" s="87">
        <v>331706.86</v>
      </c>
      <c r="J23" s="81"/>
      <c r="K23" s="6"/>
      <c r="L23" s="6">
        <f t="shared" si="0"/>
        <v>0</v>
      </c>
      <c r="M23" s="35">
        <f t="shared" si="5"/>
        <v>407.1</v>
      </c>
      <c r="N23" s="5">
        <f t="shared" si="1"/>
        <v>0</v>
      </c>
      <c r="O23" s="5">
        <f t="shared" si="2"/>
        <v>814.8</v>
      </c>
      <c r="P23" s="5">
        <f t="shared" si="3"/>
        <v>388.13</v>
      </c>
      <c r="Q23" s="5">
        <f t="shared" si="14"/>
        <v>2020</v>
      </c>
      <c r="R23" s="5">
        <f t="shared" si="6"/>
        <v>2.5969297195809986</v>
      </c>
      <c r="S23" s="5">
        <f t="shared" si="7"/>
        <v>2115.9783355145973</v>
      </c>
      <c r="T23" s="5">
        <f t="shared" si="4"/>
        <v>1</v>
      </c>
      <c r="U23" s="31"/>
      <c r="V23" s="31">
        <f t="shared" si="8"/>
        <v>404.50525486559326</v>
      </c>
      <c r="W23" s="31"/>
      <c r="X23" s="75">
        <f t="shared" si="9"/>
        <v>0</v>
      </c>
      <c r="Y23" s="72">
        <f t="shared" si="10"/>
        <v>404.50525486559326</v>
      </c>
      <c r="AC23" s="83">
        <f t="shared" si="11"/>
        <v>407.1</v>
      </c>
      <c r="AD23">
        <f t="shared" si="12"/>
        <v>47.562781574766973</v>
      </c>
      <c r="AE23" s="84">
        <f t="shared" si="13"/>
        <v>38754.154427120127</v>
      </c>
    </row>
    <row r="24" spans="1:31" x14ac:dyDescent="0.2">
      <c r="A24" s="40">
        <v>18</v>
      </c>
      <c r="B24">
        <v>355</v>
      </c>
      <c r="C24" s="79" t="str">
        <f>VLOOKUP(B24,Hist_TransAid!C:D,2,FALSE)</f>
        <v>Ar-We-Va</v>
      </c>
      <c r="D24" s="86">
        <v>279.2</v>
      </c>
      <c r="E24" s="40"/>
      <c r="F24" s="40"/>
      <c r="G24" s="40"/>
      <c r="H24" s="40"/>
      <c r="I24" s="87">
        <v>235148.08</v>
      </c>
      <c r="J24" s="81"/>
      <c r="K24" s="6"/>
      <c r="L24" s="6">
        <f t="shared" si="0"/>
        <v>0</v>
      </c>
      <c r="M24" s="35">
        <f t="shared" si="5"/>
        <v>842.22</v>
      </c>
      <c r="N24" s="5">
        <f t="shared" si="1"/>
        <v>0</v>
      </c>
      <c r="O24" s="5">
        <f t="shared" si="2"/>
        <v>279.2</v>
      </c>
      <c r="P24" s="5">
        <f t="shared" si="3"/>
        <v>388.13</v>
      </c>
      <c r="Q24" s="5">
        <f t="shared" si="14"/>
        <v>2020</v>
      </c>
      <c r="R24" s="5">
        <f t="shared" si="6"/>
        <v>437.716929719581</v>
      </c>
      <c r="S24" s="5">
        <f t="shared" si="7"/>
        <v>122210.566777707</v>
      </c>
      <c r="T24" s="5">
        <f t="shared" si="4"/>
        <v>1</v>
      </c>
      <c r="U24" s="31"/>
      <c r="V24" s="31">
        <f t="shared" si="8"/>
        <v>404.50398718586314</v>
      </c>
      <c r="W24" s="31"/>
      <c r="X24" s="75">
        <f t="shared" si="9"/>
        <v>0</v>
      </c>
      <c r="Y24" s="72">
        <f t="shared" si="10"/>
        <v>404.50398718586314</v>
      </c>
      <c r="AC24" s="83">
        <f t="shared" si="11"/>
        <v>842.22</v>
      </c>
      <c r="AD24">
        <f t="shared" si="12"/>
        <v>482.68278157476698</v>
      </c>
      <c r="AE24" s="84">
        <f t="shared" si="13"/>
        <v>134765.03261567492</v>
      </c>
    </row>
    <row r="25" spans="1:31" x14ac:dyDescent="0.2">
      <c r="A25" s="40">
        <v>19</v>
      </c>
      <c r="B25">
        <v>387</v>
      </c>
      <c r="C25" s="79" t="str">
        <f>VLOOKUP(B25,Hist_TransAid!C:D,2,FALSE)</f>
        <v>Atlantic</v>
      </c>
      <c r="D25" s="86">
        <v>1375.2</v>
      </c>
      <c r="E25" s="40"/>
      <c r="F25" s="40"/>
      <c r="G25" s="40"/>
      <c r="H25" s="40"/>
      <c r="I25" s="87">
        <v>371098.25</v>
      </c>
      <c r="J25" s="81"/>
      <c r="K25" s="6"/>
      <c r="L25" s="6">
        <f t="shared" si="0"/>
        <v>0</v>
      </c>
      <c r="M25" s="35">
        <f t="shared" si="5"/>
        <v>269.85000000000002</v>
      </c>
      <c r="N25" s="5">
        <f t="shared" si="1"/>
        <v>0</v>
      </c>
      <c r="O25" s="5">
        <f t="shared" si="2"/>
        <v>1375.2</v>
      </c>
      <c r="P25" s="5">
        <f t="shared" si="3"/>
        <v>388.13</v>
      </c>
      <c r="Q25" s="5">
        <f t="shared" si="14"/>
        <v>2020</v>
      </c>
      <c r="R25" s="5">
        <f t="shared" si="6"/>
        <v>0</v>
      </c>
      <c r="S25" s="5">
        <f t="shared" si="7"/>
        <v>0</v>
      </c>
      <c r="T25" s="5">
        <f t="shared" si="4"/>
        <v>0</v>
      </c>
      <c r="U25" s="31"/>
      <c r="V25" s="31">
        <f t="shared" si="8"/>
        <v>269.8503853984875</v>
      </c>
      <c r="W25" s="31"/>
      <c r="X25" s="75">
        <f t="shared" si="9"/>
        <v>0</v>
      </c>
      <c r="Y25" s="72">
        <f t="shared" si="10"/>
        <v>269.8503853984875</v>
      </c>
      <c r="AC25" s="83">
        <f t="shared" si="11"/>
        <v>269.85000000000002</v>
      </c>
      <c r="AD25">
        <f t="shared" si="12"/>
        <v>0</v>
      </c>
      <c r="AE25" s="84">
        <f t="shared" si="13"/>
        <v>0</v>
      </c>
    </row>
    <row r="26" spans="1:31" x14ac:dyDescent="0.2">
      <c r="A26" s="40">
        <v>20</v>
      </c>
      <c r="B26">
        <v>414</v>
      </c>
      <c r="C26" s="79" t="str">
        <f>VLOOKUP(B26,Hist_TransAid!C:D,2,FALSE)</f>
        <v>Audubon</v>
      </c>
      <c r="D26" s="86">
        <v>523.79999999999995</v>
      </c>
      <c r="E26" s="40"/>
      <c r="F26" s="40"/>
      <c r="G26" s="40"/>
      <c r="H26" s="40"/>
      <c r="I26" s="87">
        <v>223818.35</v>
      </c>
      <c r="J26" s="81"/>
      <c r="K26" s="6"/>
      <c r="L26" s="6">
        <f t="shared" si="0"/>
        <v>0</v>
      </c>
      <c r="M26" s="35">
        <f t="shared" si="5"/>
        <v>427.3</v>
      </c>
      <c r="N26" s="5">
        <f t="shared" si="1"/>
        <v>0</v>
      </c>
      <c r="O26" s="5">
        <f t="shared" si="2"/>
        <v>523.79999999999995</v>
      </c>
      <c r="P26" s="5">
        <f t="shared" si="3"/>
        <v>388.13</v>
      </c>
      <c r="Q26" s="5">
        <f t="shared" si="14"/>
        <v>2020</v>
      </c>
      <c r="R26" s="5">
        <f t="shared" si="6"/>
        <v>22.796929719580987</v>
      </c>
      <c r="S26" s="5">
        <f t="shared" si="7"/>
        <v>11941.031787116521</v>
      </c>
      <c r="T26" s="5">
        <f t="shared" si="4"/>
        <v>1</v>
      </c>
      <c r="U26" s="31"/>
      <c r="V26" s="31">
        <f t="shared" si="8"/>
        <v>404.5004165958066</v>
      </c>
      <c r="W26" s="31"/>
      <c r="X26" s="75">
        <f t="shared" si="9"/>
        <v>0</v>
      </c>
      <c r="Y26" s="72">
        <f t="shared" si="10"/>
        <v>404.5004165958066</v>
      </c>
      <c r="AC26" s="83">
        <f t="shared" si="11"/>
        <v>427.3</v>
      </c>
      <c r="AD26">
        <f t="shared" si="12"/>
        <v>67.762781574766962</v>
      </c>
      <c r="AE26" s="84">
        <f t="shared" si="13"/>
        <v>35494.144988862929</v>
      </c>
    </row>
    <row r="27" spans="1:31" x14ac:dyDescent="0.2">
      <c r="A27" s="40">
        <v>21</v>
      </c>
      <c r="B27">
        <v>472</v>
      </c>
      <c r="C27" s="79" t="str">
        <f>VLOOKUP(B27,Hist_TransAid!C:D,2,FALSE)</f>
        <v>Ballard</v>
      </c>
      <c r="D27" s="86">
        <v>1700</v>
      </c>
      <c r="E27" s="40"/>
      <c r="F27" s="40"/>
      <c r="G27" s="40"/>
      <c r="H27" s="40"/>
      <c r="I27" s="87">
        <v>679140.9</v>
      </c>
      <c r="J27" s="81"/>
      <c r="K27" s="6"/>
      <c r="L27" s="6">
        <f t="shared" si="0"/>
        <v>0</v>
      </c>
      <c r="M27" s="35">
        <f t="shared" si="5"/>
        <v>399.49</v>
      </c>
      <c r="N27" s="5">
        <f t="shared" si="1"/>
        <v>0</v>
      </c>
      <c r="O27" s="5">
        <f t="shared" si="2"/>
        <v>1700</v>
      </c>
      <c r="P27" s="5">
        <f t="shared" si="3"/>
        <v>388.13</v>
      </c>
      <c r="Q27" s="5">
        <f t="shared" si="14"/>
        <v>2020</v>
      </c>
      <c r="R27" s="5">
        <f t="shared" si="6"/>
        <v>0</v>
      </c>
      <c r="S27" s="5">
        <f t="shared" si="7"/>
        <v>0</v>
      </c>
      <c r="T27" s="5">
        <f t="shared" si="4"/>
        <v>0</v>
      </c>
      <c r="U27" s="31"/>
      <c r="V27" s="31">
        <f t="shared" si="8"/>
        <v>399.49464705882355</v>
      </c>
      <c r="W27" s="31"/>
      <c r="X27" s="75">
        <f t="shared" si="9"/>
        <v>0</v>
      </c>
      <c r="Y27" s="72">
        <f t="shared" si="10"/>
        <v>399.49464705882355</v>
      </c>
      <c r="AC27" s="83">
        <f t="shared" si="11"/>
        <v>399.49</v>
      </c>
      <c r="AD27">
        <f t="shared" si="12"/>
        <v>39.952781574766959</v>
      </c>
      <c r="AE27" s="84">
        <f t="shared" si="13"/>
        <v>67919.728677103834</v>
      </c>
    </row>
    <row r="28" spans="1:31" x14ac:dyDescent="0.2">
      <c r="A28" s="40">
        <v>22</v>
      </c>
      <c r="B28">
        <v>513</v>
      </c>
      <c r="C28" s="79" t="str">
        <f>VLOOKUP(B28,Hist_TransAid!C:D,2,FALSE)</f>
        <v>Baxter</v>
      </c>
      <c r="D28" s="86">
        <v>359.2</v>
      </c>
      <c r="E28" s="40"/>
      <c r="F28" s="40"/>
      <c r="G28" s="40"/>
      <c r="H28" s="40"/>
      <c r="I28" s="87">
        <v>148953.84</v>
      </c>
      <c r="J28" s="81"/>
      <c r="K28" s="6"/>
      <c r="L28" s="6">
        <f t="shared" si="0"/>
        <v>0</v>
      </c>
      <c r="M28" s="35">
        <f t="shared" si="5"/>
        <v>414.68</v>
      </c>
      <c r="N28" s="5">
        <f t="shared" si="1"/>
        <v>0</v>
      </c>
      <c r="O28" s="5">
        <f t="shared" si="2"/>
        <v>359.2</v>
      </c>
      <c r="P28" s="5">
        <f t="shared" si="3"/>
        <v>388.13</v>
      </c>
      <c r="Q28" s="5">
        <f t="shared" si="14"/>
        <v>2020</v>
      </c>
      <c r="R28" s="5">
        <f t="shared" si="6"/>
        <v>10.176929719580983</v>
      </c>
      <c r="S28" s="5">
        <f t="shared" si="7"/>
        <v>3655.5531552734888</v>
      </c>
      <c r="T28" s="5">
        <f t="shared" si="4"/>
        <v>1</v>
      </c>
      <c r="U28" s="31"/>
      <c r="V28" s="31">
        <f t="shared" si="8"/>
        <v>404.5052529084814</v>
      </c>
      <c r="W28" s="31"/>
      <c r="X28" s="75">
        <f t="shared" si="9"/>
        <v>0</v>
      </c>
      <c r="Y28" s="72">
        <f t="shared" si="10"/>
        <v>404.5052529084814</v>
      </c>
      <c r="AC28" s="83">
        <f t="shared" si="11"/>
        <v>414.68</v>
      </c>
      <c r="AD28">
        <f t="shared" si="12"/>
        <v>55.142781574766957</v>
      </c>
      <c r="AE28" s="84">
        <f t="shared" si="13"/>
        <v>19807.287141656292</v>
      </c>
    </row>
    <row r="29" spans="1:31" x14ac:dyDescent="0.2">
      <c r="A29" s="40">
        <v>23</v>
      </c>
      <c r="B29">
        <v>540</v>
      </c>
      <c r="C29" s="79" t="str">
        <f>VLOOKUP(B29,Hist_TransAid!C:D,2,FALSE)</f>
        <v>BCLUW</v>
      </c>
      <c r="D29" s="86">
        <v>486.9</v>
      </c>
      <c r="E29" s="40"/>
      <c r="F29" s="40"/>
      <c r="G29" s="40"/>
      <c r="H29" s="40"/>
      <c r="I29" s="87">
        <v>423502.45</v>
      </c>
      <c r="J29" s="81"/>
      <c r="K29" s="6"/>
      <c r="L29" s="6">
        <f t="shared" si="0"/>
        <v>0</v>
      </c>
      <c r="M29" s="35">
        <f t="shared" si="5"/>
        <v>869.79</v>
      </c>
      <c r="N29" s="5">
        <f t="shared" si="1"/>
        <v>0</v>
      </c>
      <c r="O29" s="5">
        <f t="shared" si="2"/>
        <v>486.9</v>
      </c>
      <c r="P29" s="5">
        <f t="shared" si="3"/>
        <v>388.13</v>
      </c>
      <c r="Q29" s="5">
        <f t="shared" si="14"/>
        <v>2020</v>
      </c>
      <c r="R29" s="5">
        <f t="shared" si="6"/>
        <v>465.28692971958094</v>
      </c>
      <c r="S29" s="5">
        <f t="shared" si="7"/>
        <v>226548.20608046395</v>
      </c>
      <c r="T29" s="5">
        <f t="shared" si="4"/>
        <v>1</v>
      </c>
      <c r="U29" s="31"/>
      <c r="V29" s="31">
        <f t="shared" si="8"/>
        <v>404.50655970329859</v>
      </c>
      <c r="W29" s="31"/>
      <c r="X29" s="75">
        <f t="shared" si="9"/>
        <v>0</v>
      </c>
      <c r="Y29" s="72">
        <f t="shared" si="10"/>
        <v>404.50655970329859</v>
      </c>
      <c r="AC29" s="83">
        <f t="shared" si="11"/>
        <v>869.79</v>
      </c>
      <c r="AD29">
        <f t="shared" si="12"/>
        <v>510.25278157476691</v>
      </c>
      <c r="AE29" s="84">
        <f t="shared" si="13"/>
        <v>248442.07934875399</v>
      </c>
    </row>
    <row r="30" spans="1:31" x14ac:dyDescent="0.2">
      <c r="A30" s="40">
        <v>24</v>
      </c>
      <c r="B30">
        <v>549</v>
      </c>
      <c r="C30" s="79" t="str">
        <f>VLOOKUP(B30,Hist_TransAid!C:D,2,FALSE)</f>
        <v>Bedford</v>
      </c>
      <c r="D30" s="86">
        <v>486.7</v>
      </c>
      <c r="E30" s="40"/>
      <c r="F30" s="40"/>
      <c r="G30" s="40"/>
      <c r="H30" s="40"/>
      <c r="I30" s="87">
        <v>243066.7</v>
      </c>
      <c r="J30" s="81"/>
      <c r="K30" s="6"/>
      <c r="L30" s="6">
        <f t="shared" si="0"/>
        <v>0</v>
      </c>
      <c r="M30" s="35">
        <f t="shared" si="5"/>
        <v>499.42</v>
      </c>
      <c r="N30" s="5">
        <f t="shared" si="1"/>
        <v>0</v>
      </c>
      <c r="O30" s="5">
        <f t="shared" si="2"/>
        <v>486.7</v>
      </c>
      <c r="P30" s="5">
        <f t="shared" si="3"/>
        <v>388.13</v>
      </c>
      <c r="Q30" s="5">
        <f t="shared" si="14"/>
        <v>2020</v>
      </c>
      <c r="R30" s="5">
        <f t="shared" si="6"/>
        <v>94.916929719580992</v>
      </c>
      <c r="S30" s="5">
        <f t="shared" si="7"/>
        <v>46196.069694520069</v>
      </c>
      <c r="T30" s="5">
        <f t="shared" si="4"/>
        <v>1</v>
      </c>
      <c r="U30" s="31"/>
      <c r="V30" s="31">
        <f t="shared" si="8"/>
        <v>404.50098686147516</v>
      </c>
      <c r="W30" s="31"/>
      <c r="X30" s="75">
        <f t="shared" si="9"/>
        <v>0</v>
      </c>
      <c r="Y30" s="72">
        <f t="shared" si="10"/>
        <v>404.50098686147516</v>
      </c>
      <c r="AC30" s="83">
        <f t="shared" si="11"/>
        <v>499.42</v>
      </c>
      <c r="AD30">
        <f t="shared" si="12"/>
        <v>139.88278157476697</v>
      </c>
      <c r="AE30" s="84">
        <f t="shared" si="13"/>
        <v>68080.949792439074</v>
      </c>
    </row>
    <row r="31" spans="1:31" x14ac:dyDescent="0.2">
      <c r="A31" s="40">
        <v>25</v>
      </c>
      <c r="B31">
        <v>576</v>
      </c>
      <c r="C31" s="79" t="str">
        <f>VLOOKUP(B31,Hist_TransAid!C:D,2,FALSE)</f>
        <v>Belle Plaine</v>
      </c>
      <c r="D31" s="86">
        <v>471.3</v>
      </c>
      <c r="E31" s="40"/>
      <c r="F31" s="40"/>
      <c r="G31" s="40"/>
      <c r="H31" s="40"/>
      <c r="I31" s="87">
        <v>202680.69</v>
      </c>
      <c r="J31" s="81"/>
      <c r="K31" s="6"/>
      <c r="L31" s="6">
        <f t="shared" si="0"/>
        <v>0</v>
      </c>
      <c r="M31" s="35">
        <f t="shared" si="5"/>
        <v>430.05</v>
      </c>
      <c r="N31" s="5">
        <f t="shared" si="1"/>
        <v>0</v>
      </c>
      <c r="O31" s="5">
        <f t="shared" si="2"/>
        <v>471.3</v>
      </c>
      <c r="P31" s="5">
        <f t="shared" si="3"/>
        <v>388.13</v>
      </c>
      <c r="Q31" s="5">
        <f t="shared" si="14"/>
        <v>2020</v>
      </c>
      <c r="R31" s="5">
        <f t="shared" si="6"/>
        <v>25.546929719580987</v>
      </c>
      <c r="S31" s="5">
        <f t="shared" si="7"/>
        <v>12040.267976838519</v>
      </c>
      <c r="T31" s="5">
        <f t="shared" si="4"/>
        <v>1</v>
      </c>
      <c r="U31" s="31"/>
      <c r="V31" s="31">
        <f t="shared" si="8"/>
        <v>404.49909192268507</v>
      </c>
      <c r="W31" s="31"/>
      <c r="X31" s="75">
        <f t="shared" si="9"/>
        <v>0</v>
      </c>
      <c r="Y31" s="72">
        <f t="shared" si="10"/>
        <v>404.49909192268507</v>
      </c>
      <c r="AC31" s="83">
        <f t="shared" si="11"/>
        <v>430.05</v>
      </c>
      <c r="AD31">
        <f t="shared" si="12"/>
        <v>70.512781574766962</v>
      </c>
      <c r="AE31" s="84">
        <f t="shared" si="13"/>
        <v>33232.673956187667</v>
      </c>
    </row>
    <row r="32" spans="1:31" x14ac:dyDescent="0.2">
      <c r="A32" s="40">
        <v>26</v>
      </c>
      <c r="B32">
        <v>585</v>
      </c>
      <c r="C32" s="79" t="str">
        <f>VLOOKUP(B32,Hist_TransAid!C:D,2,FALSE)</f>
        <v>Bellevue</v>
      </c>
      <c r="D32" s="86">
        <v>623.1</v>
      </c>
      <c r="E32" s="40"/>
      <c r="F32" s="40"/>
      <c r="G32" s="40"/>
      <c r="H32" s="40"/>
      <c r="I32" s="87">
        <v>254213.32</v>
      </c>
      <c r="J32" s="81"/>
      <c r="K32" s="6"/>
      <c r="L32" s="6">
        <f t="shared" si="0"/>
        <v>0</v>
      </c>
      <c r="M32" s="35">
        <f t="shared" si="5"/>
        <v>407.98</v>
      </c>
      <c r="N32" s="5">
        <f t="shared" si="1"/>
        <v>0</v>
      </c>
      <c r="O32" s="5">
        <f t="shared" si="2"/>
        <v>623.1</v>
      </c>
      <c r="P32" s="5">
        <f t="shared" si="3"/>
        <v>388.13</v>
      </c>
      <c r="Q32" s="5">
        <f t="shared" si="14"/>
        <v>2020</v>
      </c>
      <c r="R32" s="5">
        <f t="shared" si="6"/>
        <v>3.4769297195809941</v>
      </c>
      <c r="S32" s="5">
        <f t="shared" si="7"/>
        <v>2166.4749082709177</v>
      </c>
      <c r="T32" s="5">
        <f t="shared" si="4"/>
        <v>1</v>
      </c>
      <c r="U32" s="31"/>
      <c r="V32" s="31">
        <f t="shared" si="8"/>
        <v>404.50464627143168</v>
      </c>
      <c r="W32" s="31"/>
      <c r="X32" s="75">
        <f t="shared" si="9"/>
        <v>0</v>
      </c>
      <c r="Y32" s="72">
        <f t="shared" si="10"/>
        <v>404.50464627143168</v>
      </c>
      <c r="AC32" s="83">
        <f t="shared" si="11"/>
        <v>407.98</v>
      </c>
      <c r="AD32">
        <f t="shared" si="12"/>
        <v>48.442781574766968</v>
      </c>
      <c r="AE32" s="84">
        <f t="shared" si="13"/>
        <v>30184.6971992373</v>
      </c>
    </row>
    <row r="33" spans="1:31" x14ac:dyDescent="0.2">
      <c r="A33" s="40">
        <v>27</v>
      </c>
      <c r="B33">
        <v>594</v>
      </c>
      <c r="C33" s="79" t="str">
        <f>VLOOKUP(B33,Hist_TransAid!C:D,2,FALSE)</f>
        <v>Belmond-Klemme</v>
      </c>
      <c r="D33" s="86">
        <v>756</v>
      </c>
      <c r="E33" s="40"/>
      <c r="F33" s="40"/>
      <c r="G33" s="40"/>
      <c r="H33" s="40"/>
      <c r="I33" s="87">
        <v>250695.9</v>
      </c>
      <c r="J33" s="81"/>
      <c r="K33" s="6"/>
      <c r="L33" s="6">
        <f t="shared" si="0"/>
        <v>0</v>
      </c>
      <c r="M33" s="35">
        <f t="shared" si="5"/>
        <v>331.61</v>
      </c>
      <c r="N33" s="5">
        <f t="shared" si="1"/>
        <v>0</v>
      </c>
      <c r="O33" s="5">
        <f t="shared" si="2"/>
        <v>756</v>
      </c>
      <c r="P33" s="5">
        <f t="shared" si="3"/>
        <v>388.13</v>
      </c>
      <c r="Q33" s="5">
        <f t="shared" si="14"/>
        <v>2020</v>
      </c>
      <c r="R33" s="5">
        <f t="shared" si="6"/>
        <v>0</v>
      </c>
      <c r="S33" s="5">
        <f t="shared" si="7"/>
        <v>0</v>
      </c>
      <c r="T33" s="5">
        <f t="shared" si="4"/>
        <v>0</v>
      </c>
      <c r="U33" s="31"/>
      <c r="V33" s="31">
        <f t="shared" si="8"/>
        <v>331.60833333333335</v>
      </c>
      <c r="W33" s="31"/>
      <c r="X33" s="75">
        <f t="shared" si="9"/>
        <v>0</v>
      </c>
      <c r="Y33" s="72">
        <f t="shared" si="10"/>
        <v>331.60833333333335</v>
      </c>
      <c r="AC33" s="83">
        <f t="shared" si="11"/>
        <v>331.61</v>
      </c>
      <c r="AD33">
        <f t="shared" si="12"/>
        <v>0</v>
      </c>
      <c r="AE33" s="84">
        <f t="shared" si="13"/>
        <v>0</v>
      </c>
    </row>
    <row r="34" spans="1:31" x14ac:dyDescent="0.2">
      <c r="A34" s="40">
        <v>28</v>
      </c>
      <c r="B34">
        <v>603</v>
      </c>
      <c r="C34" s="79" t="str">
        <f>VLOOKUP(B34,Hist_TransAid!C:D,2,FALSE)</f>
        <v>Bennett</v>
      </c>
      <c r="D34" s="86">
        <v>185.1</v>
      </c>
      <c r="E34" s="40"/>
      <c r="F34" s="40"/>
      <c r="G34" s="40"/>
      <c r="H34" s="40"/>
      <c r="I34" s="87">
        <v>79207.5</v>
      </c>
      <c r="J34" s="81"/>
      <c r="K34" s="6"/>
      <c r="L34" s="6">
        <f t="shared" si="0"/>
        <v>0</v>
      </c>
      <c r="M34" s="35">
        <f t="shared" si="5"/>
        <v>427.92</v>
      </c>
      <c r="N34" s="5">
        <f t="shared" si="1"/>
        <v>0</v>
      </c>
      <c r="O34" s="5">
        <f t="shared" si="2"/>
        <v>185.1</v>
      </c>
      <c r="P34" s="5">
        <f t="shared" si="3"/>
        <v>388.13</v>
      </c>
      <c r="Q34" s="5">
        <f t="shared" si="14"/>
        <v>2020</v>
      </c>
      <c r="R34" s="5">
        <f t="shared" si="6"/>
        <v>23.416929719580992</v>
      </c>
      <c r="S34" s="5">
        <f t="shared" si="7"/>
        <v>4334.4736910944412</v>
      </c>
      <c r="T34" s="5">
        <f t="shared" si="4"/>
        <v>1</v>
      </c>
      <c r="U34" s="31"/>
      <c r="V34" s="31">
        <f t="shared" si="8"/>
        <v>404.50041225772861</v>
      </c>
      <c r="W34" s="31"/>
      <c r="X34" s="75">
        <f t="shared" si="9"/>
        <v>0</v>
      </c>
      <c r="Y34" s="72">
        <f t="shared" si="10"/>
        <v>404.50041225772861</v>
      </c>
      <c r="AC34" s="83">
        <f t="shared" si="11"/>
        <v>427.92</v>
      </c>
      <c r="AD34">
        <f t="shared" si="12"/>
        <v>68.382781574766966</v>
      </c>
      <c r="AE34" s="84">
        <f t="shared" si="13"/>
        <v>12657.652869489366</v>
      </c>
    </row>
    <row r="35" spans="1:31" x14ac:dyDescent="0.2">
      <c r="A35" s="40">
        <v>29</v>
      </c>
      <c r="B35">
        <v>609</v>
      </c>
      <c r="C35" s="79" t="str">
        <f>VLOOKUP(B35,Hist_TransAid!C:D,2,FALSE)</f>
        <v>Benton</v>
      </c>
      <c r="D35" s="86">
        <v>1510.7</v>
      </c>
      <c r="E35" s="40"/>
      <c r="F35" s="40"/>
      <c r="G35" s="40"/>
      <c r="H35" s="40"/>
      <c r="I35" s="87">
        <v>1121135.3700000001</v>
      </c>
      <c r="J35" s="81"/>
      <c r="K35" s="6"/>
      <c r="L35" s="6">
        <f t="shared" si="0"/>
        <v>0</v>
      </c>
      <c r="M35" s="35">
        <f t="shared" si="5"/>
        <v>742.13</v>
      </c>
      <c r="N35" s="5">
        <f t="shared" si="1"/>
        <v>0</v>
      </c>
      <c r="O35" s="5">
        <f t="shared" si="2"/>
        <v>1510.7</v>
      </c>
      <c r="P35" s="5">
        <f t="shared" si="3"/>
        <v>388.13</v>
      </c>
      <c r="Q35" s="5">
        <f t="shared" si="14"/>
        <v>2020</v>
      </c>
      <c r="R35" s="5">
        <f t="shared" si="6"/>
        <v>337.62692971958097</v>
      </c>
      <c r="S35" s="5">
        <f t="shared" si="7"/>
        <v>510053.002727371</v>
      </c>
      <c r="T35" s="5">
        <f t="shared" si="4"/>
        <v>1</v>
      </c>
      <c r="U35" s="31"/>
      <c r="V35" s="31">
        <f t="shared" si="8"/>
        <v>404.50279160166093</v>
      </c>
      <c r="W35" s="31"/>
      <c r="X35" s="75">
        <f t="shared" si="9"/>
        <v>0</v>
      </c>
      <c r="Y35" s="72">
        <f t="shared" si="10"/>
        <v>404.50279160166093</v>
      </c>
      <c r="AC35" s="83">
        <f t="shared" si="11"/>
        <v>742.13</v>
      </c>
      <c r="AD35">
        <f t="shared" si="12"/>
        <v>382.59278157476695</v>
      </c>
      <c r="AE35" s="84">
        <f t="shared" si="13"/>
        <v>577982.91512500041</v>
      </c>
    </row>
    <row r="36" spans="1:31" x14ac:dyDescent="0.2">
      <c r="A36" s="40">
        <v>30</v>
      </c>
      <c r="B36">
        <v>621</v>
      </c>
      <c r="C36" s="79" t="str">
        <f>VLOOKUP(B36,Hist_TransAid!C:D,2,FALSE)</f>
        <v>Bettendorf</v>
      </c>
      <c r="D36" s="86">
        <v>4044.3</v>
      </c>
      <c r="E36" s="40"/>
      <c r="F36" s="40"/>
      <c r="G36" s="40"/>
      <c r="H36" s="40"/>
      <c r="I36" s="87">
        <v>522203.64</v>
      </c>
      <c r="J36" s="81"/>
      <c r="K36" s="6"/>
      <c r="L36" s="6">
        <f t="shared" si="0"/>
        <v>0</v>
      </c>
      <c r="M36" s="35">
        <f t="shared" si="5"/>
        <v>129.12</v>
      </c>
      <c r="N36" s="5">
        <f t="shared" si="1"/>
        <v>0</v>
      </c>
      <c r="O36" s="5">
        <f t="shared" si="2"/>
        <v>4044.3</v>
      </c>
      <c r="P36" s="5">
        <f t="shared" si="3"/>
        <v>388.13</v>
      </c>
      <c r="Q36" s="5">
        <f t="shared" si="14"/>
        <v>2020</v>
      </c>
      <c r="R36" s="5">
        <f t="shared" si="6"/>
        <v>0</v>
      </c>
      <c r="S36" s="5">
        <f t="shared" si="7"/>
        <v>0</v>
      </c>
      <c r="T36" s="5">
        <f t="shared" si="4"/>
        <v>0</v>
      </c>
      <c r="U36" s="31"/>
      <c r="V36" s="31">
        <f t="shared" si="8"/>
        <v>129.12089607595877</v>
      </c>
      <c r="W36" s="31"/>
      <c r="X36" s="75">
        <f t="shared" si="9"/>
        <v>0</v>
      </c>
      <c r="Y36" s="72">
        <f t="shared" si="10"/>
        <v>129.12089607595877</v>
      </c>
      <c r="AC36" s="83">
        <f t="shared" si="11"/>
        <v>129.12</v>
      </c>
      <c r="AD36">
        <f t="shared" si="12"/>
        <v>0</v>
      </c>
      <c r="AE36" s="84">
        <f t="shared" si="13"/>
        <v>0</v>
      </c>
    </row>
    <row r="37" spans="1:31" x14ac:dyDescent="0.2">
      <c r="A37" s="40">
        <v>31</v>
      </c>
      <c r="B37">
        <v>720</v>
      </c>
      <c r="C37" s="79" t="str">
        <f>VLOOKUP(B37,Hist_TransAid!C:D,2,FALSE)</f>
        <v>Bondurant-Farrar</v>
      </c>
      <c r="D37" s="86">
        <v>2423.6999999999998</v>
      </c>
      <c r="E37" s="40"/>
      <c r="F37" s="40"/>
      <c r="G37" s="40"/>
      <c r="H37" s="40"/>
      <c r="I37" s="87">
        <v>510623.83</v>
      </c>
      <c r="J37" s="81"/>
      <c r="K37" s="6"/>
      <c r="L37" s="6">
        <f t="shared" si="0"/>
        <v>0</v>
      </c>
      <c r="M37" s="35">
        <f t="shared" si="5"/>
        <v>210.68</v>
      </c>
      <c r="N37" s="5">
        <f t="shared" si="1"/>
        <v>0</v>
      </c>
      <c r="O37" s="5">
        <f t="shared" si="2"/>
        <v>2423.6999999999998</v>
      </c>
      <c r="P37" s="5">
        <f t="shared" si="3"/>
        <v>388.13</v>
      </c>
      <c r="Q37" s="5">
        <f t="shared" si="14"/>
        <v>2020</v>
      </c>
      <c r="R37" s="5">
        <f t="shared" si="6"/>
        <v>0</v>
      </c>
      <c r="S37" s="5">
        <f t="shared" si="7"/>
        <v>0</v>
      </c>
      <c r="T37" s="5">
        <f t="shared" si="4"/>
        <v>0</v>
      </c>
      <c r="U37" s="31"/>
      <c r="V37" s="31">
        <f t="shared" si="8"/>
        <v>210.67946940627968</v>
      </c>
      <c r="W37" s="31"/>
      <c r="X37" s="75">
        <f t="shared" si="9"/>
        <v>0</v>
      </c>
      <c r="Y37" s="72">
        <f t="shared" si="10"/>
        <v>210.67946940627968</v>
      </c>
      <c r="AC37" s="83">
        <f t="shared" si="11"/>
        <v>210.68</v>
      </c>
      <c r="AD37">
        <f t="shared" si="12"/>
        <v>0</v>
      </c>
      <c r="AE37" s="84">
        <f t="shared" si="13"/>
        <v>0</v>
      </c>
    </row>
    <row r="38" spans="1:31" x14ac:dyDescent="0.2">
      <c r="A38" s="40">
        <v>32</v>
      </c>
      <c r="B38">
        <v>729</v>
      </c>
      <c r="C38" s="79" t="str">
        <f>VLOOKUP(B38,Hist_TransAid!C:D,2,FALSE)</f>
        <v>Boone</v>
      </c>
      <c r="D38" s="86">
        <v>2017.2</v>
      </c>
      <c r="E38" s="40"/>
      <c r="F38" s="40"/>
      <c r="G38" s="40"/>
      <c r="H38" s="40"/>
      <c r="I38" s="87">
        <v>372953.46</v>
      </c>
      <c r="J38" s="81"/>
      <c r="K38" s="6"/>
      <c r="L38" s="6">
        <f t="shared" si="0"/>
        <v>0</v>
      </c>
      <c r="M38" s="35">
        <f t="shared" si="5"/>
        <v>184.89</v>
      </c>
      <c r="N38" s="5">
        <f t="shared" si="1"/>
        <v>0</v>
      </c>
      <c r="O38" s="5">
        <f t="shared" si="2"/>
        <v>2017.2</v>
      </c>
      <c r="P38" s="5">
        <f t="shared" si="3"/>
        <v>388.13</v>
      </c>
      <c r="Q38" s="5">
        <f t="shared" si="14"/>
        <v>2020</v>
      </c>
      <c r="R38" s="5">
        <f t="shared" si="6"/>
        <v>0</v>
      </c>
      <c r="S38" s="5">
        <f t="shared" si="7"/>
        <v>0</v>
      </c>
      <c r="T38" s="5">
        <f t="shared" si="4"/>
        <v>0</v>
      </c>
      <c r="U38" s="31"/>
      <c r="V38" s="31">
        <f t="shared" si="8"/>
        <v>184.88670434265319</v>
      </c>
      <c r="W38" s="31"/>
      <c r="X38" s="75">
        <f t="shared" si="9"/>
        <v>0</v>
      </c>
      <c r="Y38" s="72">
        <f t="shared" si="10"/>
        <v>184.88670434265319</v>
      </c>
      <c r="AC38" s="83">
        <f t="shared" si="11"/>
        <v>184.89</v>
      </c>
      <c r="AD38">
        <f t="shared" si="12"/>
        <v>0</v>
      </c>
      <c r="AE38" s="84">
        <f t="shared" si="13"/>
        <v>0</v>
      </c>
    </row>
    <row r="39" spans="1:31" x14ac:dyDescent="0.2">
      <c r="A39" s="40">
        <v>33</v>
      </c>
      <c r="B39">
        <v>747</v>
      </c>
      <c r="C39" s="79" t="str">
        <f>VLOOKUP(B39,Hist_TransAid!C:D,2,FALSE)</f>
        <v>Boyden-Hull</v>
      </c>
      <c r="D39" s="86">
        <v>568.6</v>
      </c>
      <c r="E39" s="40"/>
      <c r="F39" s="40"/>
      <c r="G39" s="40"/>
      <c r="H39" s="40"/>
      <c r="I39" s="87">
        <v>255367.58</v>
      </c>
      <c r="J39" s="81"/>
      <c r="K39" s="6"/>
      <c r="L39" s="6">
        <f t="shared" si="0"/>
        <v>0</v>
      </c>
      <c r="M39" s="35">
        <f t="shared" si="5"/>
        <v>449.12</v>
      </c>
      <c r="N39" s="5">
        <f t="shared" si="1"/>
        <v>0</v>
      </c>
      <c r="O39" s="5">
        <f t="shared" si="2"/>
        <v>568.6</v>
      </c>
      <c r="P39" s="5">
        <f t="shared" si="3"/>
        <v>388.13</v>
      </c>
      <c r="Q39" s="5">
        <f t="shared" si="14"/>
        <v>2020</v>
      </c>
      <c r="R39" s="5">
        <f t="shared" si="6"/>
        <v>44.61692971958098</v>
      </c>
      <c r="S39" s="5">
        <f t="shared" si="7"/>
        <v>25369.186238553746</v>
      </c>
      <c r="T39" s="5">
        <f t="shared" si="4"/>
        <v>1</v>
      </c>
      <c r="U39" s="31"/>
      <c r="V39" s="31">
        <f t="shared" si="8"/>
        <v>404.49946141654277</v>
      </c>
      <c r="W39" s="31"/>
      <c r="X39" s="75">
        <f t="shared" si="9"/>
        <v>0</v>
      </c>
      <c r="Y39" s="72">
        <f t="shared" si="10"/>
        <v>404.49946141654277</v>
      </c>
      <c r="AC39" s="83">
        <f t="shared" si="11"/>
        <v>449.12</v>
      </c>
      <c r="AD39">
        <f t="shared" si="12"/>
        <v>89.582781574766955</v>
      </c>
      <c r="AE39" s="84">
        <f t="shared" si="13"/>
        <v>50936.769603412489</v>
      </c>
    </row>
    <row r="40" spans="1:31" x14ac:dyDescent="0.2">
      <c r="A40" s="40">
        <v>34</v>
      </c>
      <c r="B40">
        <v>1917</v>
      </c>
      <c r="C40" s="79" t="str">
        <f>VLOOKUP(B40,Hist_TransAid!C:D,2,FALSE)</f>
        <v>Boyer Valley</v>
      </c>
      <c r="D40" s="86">
        <v>396.7</v>
      </c>
      <c r="E40" s="40"/>
      <c r="F40" s="40"/>
      <c r="G40" s="40"/>
      <c r="H40" s="40"/>
      <c r="I40" s="87">
        <v>226112.83</v>
      </c>
      <c r="J40" s="81"/>
      <c r="K40" s="6"/>
      <c r="L40" s="6">
        <f t="shared" si="0"/>
        <v>0</v>
      </c>
      <c r="M40" s="35">
        <f t="shared" si="5"/>
        <v>569.98</v>
      </c>
      <c r="N40" s="5">
        <f t="shared" si="1"/>
        <v>0</v>
      </c>
      <c r="O40" s="5">
        <f t="shared" si="2"/>
        <v>396.7</v>
      </c>
      <c r="P40" s="5">
        <f t="shared" si="3"/>
        <v>388.13</v>
      </c>
      <c r="Q40" s="5">
        <f t="shared" si="14"/>
        <v>2020</v>
      </c>
      <c r="R40" s="5">
        <f t="shared" si="6"/>
        <v>165.47692971958099</v>
      </c>
      <c r="S40" s="5">
        <f t="shared" si="7"/>
        <v>65644.69801975778</v>
      </c>
      <c r="T40" s="5">
        <f t="shared" si="4"/>
        <v>1</v>
      </c>
      <c r="U40" s="31"/>
      <c r="V40" s="31">
        <f t="shared" si="8"/>
        <v>404.50751696557148</v>
      </c>
      <c r="W40" s="31"/>
      <c r="X40" s="75">
        <f t="shared" si="9"/>
        <v>0</v>
      </c>
      <c r="Y40" s="72">
        <f t="shared" si="10"/>
        <v>404.50751696557148</v>
      </c>
      <c r="AC40" s="83">
        <f t="shared" si="11"/>
        <v>569.98</v>
      </c>
      <c r="AD40">
        <f t="shared" si="12"/>
        <v>210.44278157476697</v>
      </c>
      <c r="AE40" s="84">
        <f t="shared" si="13"/>
        <v>83482.651450710051</v>
      </c>
    </row>
    <row r="41" spans="1:31" x14ac:dyDescent="0.2">
      <c r="A41" s="40">
        <v>35</v>
      </c>
      <c r="B41">
        <v>846</v>
      </c>
      <c r="C41" s="79" t="str">
        <f>VLOOKUP(B41,Hist_TransAid!C:D,2,FALSE)</f>
        <v>Brooklyn-Guernsey-Malcom</v>
      </c>
      <c r="D41" s="86">
        <v>531.79999999999995</v>
      </c>
      <c r="E41" s="40"/>
      <c r="F41" s="40"/>
      <c r="G41" s="40"/>
      <c r="H41" s="40"/>
      <c r="I41" s="87">
        <v>291752.31</v>
      </c>
      <c r="J41" s="81"/>
      <c r="K41" s="6"/>
      <c r="L41" s="6">
        <f t="shared" si="0"/>
        <v>0</v>
      </c>
      <c r="M41" s="35">
        <f t="shared" si="5"/>
        <v>548.61</v>
      </c>
      <c r="N41" s="5">
        <f t="shared" si="1"/>
        <v>0</v>
      </c>
      <c r="O41" s="5">
        <f t="shared" si="2"/>
        <v>531.79999999999995</v>
      </c>
      <c r="P41" s="5">
        <f t="shared" si="3"/>
        <v>388.13</v>
      </c>
      <c r="Q41" s="5">
        <f t="shared" si="14"/>
        <v>2020</v>
      </c>
      <c r="R41" s="5">
        <f t="shared" si="6"/>
        <v>144.10692971958099</v>
      </c>
      <c r="S41" s="5">
        <f t="shared" si="7"/>
        <v>76636.065224873164</v>
      </c>
      <c r="T41" s="5">
        <f t="shared" si="4"/>
        <v>1</v>
      </c>
      <c r="U41" s="31"/>
      <c r="V41" s="31">
        <f t="shared" si="8"/>
        <v>404.50591345454467</v>
      </c>
      <c r="W41" s="31"/>
      <c r="X41" s="75">
        <f t="shared" si="9"/>
        <v>0</v>
      </c>
      <c r="Y41" s="72">
        <f t="shared" si="10"/>
        <v>404.50591345454467</v>
      </c>
      <c r="AC41" s="83">
        <f t="shared" si="11"/>
        <v>548.61</v>
      </c>
      <c r="AD41">
        <f t="shared" si="12"/>
        <v>189.07278157476696</v>
      </c>
      <c r="AE41" s="84">
        <f t="shared" si="13"/>
        <v>100548.90524146106</v>
      </c>
    </row>
    <row r="42" spans="1:31" x14ac:dyDescent="0.2">
      <c r="A42" s="40">
        <v>36</v>
      </c>
      <c r="B42">
        <v>882</v>
      </c>
      <c r="C42" s="79" t="str">
        <f>VLOOKUP(B42,Hist_TransAid!C:D,2,FALSE)</f>
        <v>Burlington</v>
      </c>
      <c r="D42" s="86">
        <v>3914.9</v>
      </c>
      <c r="E42" s="40"/>
      <c r="F42" s="40"/>
      <c r="G42" s="40"/>
      <c r="H42" s="40"/>
      <c r="I42" s="87">
        <v>1145910.78</v>
      </c>
      <c r="J42" s="81"/>
      <c r="K42" s="6"/>
      <c r="L42" s="6">
        <f t="shared" si="0"/>
        <v>0</v>
      </c>
      <c r="M42" s="35">
        <f t="shared" si="5"/>
        <v>292.7</v>
      </c>
      <c r="N42" s="5">
        <f t="shared" si="1"/>
        <v>0</v>
      </c>
      <c r="O42" s="5">
        <f t="shared" si="2"/>
        <v>3914.9</v>
      </c>
      <c r="P42" s="5">
        <f t="shared" si="3"/>
        <v>388.13</v>
      </c>
      <c r="Q42" s="5">
        <f t="shared" si="14"/>
        <v>2020</v>
      </c>
      <c r="R42" s="5">
        <f t="shared" si="6"/>
        <v>0</v>
      </c>
      <c r="S42" s="5">
        <f t="shared" si="7"/>
        <v>0</v>
      </c>
      <c r="T42" s="5">
        <f t="shared" si="4"/>
        <v>0</v>
      </c>
      <c r="U42" s="31"/>
      <c r="V42" s="31">
        <f t="shared" si="8"/>
        <v>292.704993741858</v>
      </c>
      <c r="W42" s="31"/>
      <c r="X42" s="75">
        <f t="shared" si="9"/>
        <v>0</v>
      </c>
      <c r="Y42" s="72">
        <f t="shared" si="10"/>
        <v>292.704993741858</v>
      </c>
      <c r="AC42" s="83">
        <f t="shared" si="11"/>
        <v>292.7</v>
      </c>
      <c r="AD42">
        <f t="shared" si="12"/>
        <v>0</v>
      </c>
      <c r="AE42" s="84">
        <f t="shared" si="13"/>
        <v>0</v>
      </c>
    </row>
    <row r="43" spans="1:31" x14ac:dyDescent="0.2">
      <c r="A43" s="40">
        <v>37</v>
      </c>
      <c r="B43">
        <v>916</v>
      </c>
      <c r="C43" s="79" t="str">
        <f>VLOOKUP(B43,Hist_TransAid!C:D,2,FALSE)</f>
        <v>CAL</v>
      </c>
      <c r="D43" s="86">
        <v>269.3</v>
      </c>
      <c r="E43" s="40"/>
      <c r="F43" s="40"/>
      <c r="G43" s="40"/>
      <c r="H43" s="40"/>
      <c r="I43" s="87">
        <v>156231.03</v>
      </c>
      <c r="J43" s="81"/>
      <c r="K43" s="6"/>
      <c r="L43" s="6">
        <f t="shared" si="0"/>
        <v>0</v>
      </c>
      <c r="M43" s="35">
        <f t="shared" si="5"/>
        <v>580.14</v>
      </c>
      <c r="N43" s="5">
        <f t="shared" si="1"/>
        <v>0</v>
      </c>
      <c r="O43" s="5">
        <f t="shared" si="2"/>
        <v>269.3</v>
      </c>
      <c r="P43" s="5">
        <f t="shared" si="3"/>
        <v>388.13</v>
      </c>
      <c r="Q43" s="5">
        <f t="shared" si="14"/>
        <v>2020</v>
      </c>
      <c r="R43" s="5">
        <f t="shared" si="6"/>
        <v>175.63692971958096</v>
      </c>
      <c r="S43" s="5">
        <f t="shared" si="7"/>
        <v>47299.025173483155</v>
      </c>
      <c r="T43" s="5">
        <f t="shared" si="4"/>
        <v>1</v>
      </c>
      <c r="U43" s="31"/>
      <c r="V43" s="31">
        <f t="shared" si="8"/>
        <v>404.50057492208259</v>
      </c>
      <c r="W43" s="31"/>
      <c r="X43" s="75">
        <f t="shared" si="9"/>
        <v>0</v>
      </c>
      <c r="Y43" s="72">
        <f t="shared" si="10"/>
        <v>404.50057492208259</v>
      </c>
      <c r="AC43" s="83">
        <f t="shared" si="11"/>
        <v>580.14</v>
      </c>
      <c r="AD43">
        <f t="shared" si="12"/>
        <v>220.60278157476694</v>
      </c>
      <c r="AE43" s="84">
        <f t="shared" si="13"/>
        <v>59408.329078084738</v>
      </c>
    </row>
    <row r="44" spans="1:31" x14ac:dyDescent="0.2">
      <c r="A44" s="40">
        <v>38</v>
      </c>
      <c r="B44">
        <v>918</v>
      </c>
      <c r="C44" s="79" t="str">
        <f>VLOOKUP(B44,Hist_TransAid!C:D,2,FALSE)</f>
        <v>Calamus-Wheatland</v>
      </c>
      <c r="D44" s="86">
        <v>384.3</v>
      </c>
      <c r="E44" s="40"/>
      <c r="F44" s="40"/>
      <c r="G44" s="40"/>
      <c r="H44" s="40"/>
      <c r="I44" s="87">
        <v>293089.2</v>
      </c>
      <c r="J44" s="81"/>
      <c r="K44" s="6"/>
      <c r="L44" s="6">
        <f t="shared" si="0"/>
        <v>0</v>
      </c>
      <c r="M44" s="35">
        <f t="shared" si="5"/>
        <v>762.66</v>
      </c>
      <c r="N44" s="5">
        <f t="shared" si="1"/>
        <v>0</v>
      </c>
      <c r="O44" s="5">
        <f t="shared" si="2"/>
        <v>384.3</v>
      </c>
      <c r="P44" s="5">
        <f t="shared" si="3"/>
        <v>388.13</v>
      </c>
      <c r="Q44" s="5">
        <f t="shared" si="14"/>
        <v>2020</v>
      </c>
      <c r="R44" s="5">
        <f t="shared" si="6"/>
        <v>358.15692971958094</v>
      </c>
      <c r="S44" s="5">
        <f t="shared" si="7"/>
        <v>137639.70809123496</v>
      </c>
      <c r="T44" s="5">
        <f t="shared" si="4"/>
        <v>1</v>
      </c>
      <c r="U44" s="31"/>
      <c r="V44" s="31">
        <f t="shared" si="8"/>
        <v>404.50036926558687</v>
      </c>
      <c r="W44" s="31"/>
      <c r="X44" s="75">
        <f t="shared" si="9"/>
        <v>0</v>
      </c>
      <c r="Y44" s="72">
        <f t="shared" si="10"/>
        <v>404.50036926558687</v>
      </c>
      <c r="AC44" s="83">
        <f t="shared" si="11"/>
        <v>762.66</v>
      </c>
      <c r="AD44">
        <f t="shared" si="12"/>
        <v>403.12278157476692</v>
      </c>
      <c r="AE44" s="84">
        <f t="shared" si="13"/>
        <v>154920.08495918292</v>
      </c>
    </row>
    <row r="45" spans="1:31" x14ac:dyDescent="0.2">
      <c r="A45" s="40">
        <v>39</v>
      </c>
      <c r="B45">
        <v>914</v>
      </c>
      <c r="C45" s="79" t="str">
        <f>VLOOKUP(B45,Hist_TransAid!C:D,2,FALSE)</f>
        <v>CAM</v>
      </c>
      <c r="D45" s="86">
        <v>466.3</v>
      </c>
      <c r="E45" s="40"/>
      <c r="F45" s="40"/>
      <c r="G45" s="40"/>
      <c r="H45" s="40"/>
      <c r="I45" s="87">
        <v>312685.98</v>
      </c>
      <c r="J45" s="81"/>
      <c r="K45" s="6"/>
      <c r="L45" s="6">
        <f t="shared" si="0"/>
        <v>0</v>
      </c>
      <c r="M45" s="35">
        <f t="shared" si="5"/>
        <v>670.57</v>
      </c>
      <c r="N45" s="5">
        <f t="shared" si="1"/>
        <v>0</v>
      </c>
      <c r="O45" s="5">
        <f t="shared" si="2"/>
        <v>466.3</v>
      </c>
      <c r="P45" s="5">
        <f t="shared" si="3"/>
        <v>388.13</v>
      </c>
      <c r="Q45" s="5">
        <f t="shared" si="14"/>
        <v>2020</v>
      </c>
      <c r="R45" s="5">
        <f t="shared" si="6"/>
        <v>266.06692971958103</v>
      </c>
      <c r="S45" s="5">
        <f t="shared" si="7"/>
        <v>124067.00932824063</v>
      </c>
      <c r="T45" s="5">
        <f t="shared" si="4"/>
        <v>1</v>
      </c>
      <c r="U45" s="31"/>
      <c r="V45" s="31">
        <f t="shared" si="8"/>
        <v>404.50133105674314</v>
      </c>
      <c r="W45" s="31"/>
      <c r="X45" s="75">
        <f t="shared" si="9"/>
        <v>0</v>
      </c>
      <c r="Y45" s="72">
        <f t="shared" si="10"/>
        <v>404.50133105674314</v>
      </c>
      <c r="AC45" s="83">
        <f t="shared" si="11"/>
        <v>670.57</v>
      </c>
      <c r="AD45">
        <f t="shared" si="12"/>
        <v>311.032781574767</v>
      </c>
      <c r="AE45" s="84">
        <f t="shared" si="13"/>
        <v>145034.58604831385</v>
      </c>
    </row>
    <row r="46" spans="1:31" x14ac:dyDescent="0.2">
      <c r="A46" s="40">
        <v>40</v>
      </c>
      <c r="B46">
        <v>936</v>
      </c>
      <c r="C46" s="79" t="str">
        <f>VLOOKUP(B46,Hist_TransAid!C:D,2,FALSE)</f>
        <v>Camanche</v>
      </c>
      <c r="D46" s="86">
        <v>845.1</v>
      </c>
      <c r="E46" s="40"/>
      <c r="F46" s="40"/>
      <c r="G46" s="40"/>
      <c r="H46" s="40"/>
      <c r="I46" s="87">
        <v>170946.78</v>
      </c>
      <c r="J46" s="81"/>
      <c r="K46" s="6"/>
      <c r="L46" s="6">
        <f t="shared" si="0"/>
        <v>0</v>
      </c>
      <c r="M46" s="35">
        <f t="shared" si="5"/>
        <v>202.28</v>
      </c>
      <c r="N46" s="5">
        <f t="shared" si="1"/>
        <v>0</v>
      </c>
      <c r="O46" s="5">
        <f t="shared" si="2"/>
        <v>845.1</v>
      </c>
      <c r="P46" s="5">
        <f t="shared" si="3"/>
        <v>388.13</v>
      </c>
      <c r="Q46" s="5">
        <f t="shared" si="14"/>
        <v>2020</v>
      </c>
      <c r="R46" s="5">
        <f t="shared" si="6"/>
        <v>0</v>
      </c>
      <c r="S46" s="5">
        <f t="shared" si="7"/>
        <v>0</v>
      </c>
      <c r="T46" s="5">
        <f t="shared" si="4"/>
        <v>0</v>
      </c>
      <c r="U46" s="31"/>
      <c r="V46" s="31">
        <f t="shared" si="8"/>
        <v>202.27994320198792</v>
      </c>
      <c r="W46" s="31"/>
      <c r="X46" s="75">
        <f t="shared" si="9"/>
        <v>0</v>
      </c>
      <c r="Y46" s="72">
        <f t="shared" si="10"/>
        <v>202.27994320198792</v>
      </c>
      <c r="AC46" s="83">
        <f t="shared" si="11"/>
        <v>202.28</v>
      </c>
      <c r="AD46">
        <f t="shared" si="12"/>
        <v>0</v>
      </c>
      <c r="AE46" s="84">
        <f t="shared" si="13"/>
        <v>0</v>
      </c>
    </row>
    <row r="47" spans="1:31" x14ac:dyDescent="0.2">
      <c r="A47" s="40">
        <v>41</v>
      </c>
      <c r="B47">
        <v>977</v>
      </c>
      <c r="C47" s="79" t="str">
        <f>VLOOKUP(B47,Hist_TransAid!C:D,2,FALSE)</f>
        <v>Cardinal</v>
      </c>
      <c r="D47" s="86">
        <v>581.1</v>
      </c>
      <c r="E47" s="40"/>
      <c r="F47" s="40"/>
      <c r="G47" s="40"/>
      <c r="H47" s="40"/>
      <c r="I47" s="87">
        <v>626173.73</v>
      </c>
      <c r="J47" s="81"/>
      <c r="K47" s="6"/>
      <c r="L47" s="6">
        <f t="shared" si="0"/>
        <v>0</v>
      </c>
      <c r="M47" s="35">
        <f t="shared" si="5"/>
        <v>1077.57</v>
      </c>
      <c r="N47" s="5">
        <f t="shared" si="1"/>
        <v>0</v>
      </c>
      <c r="O47" s="5">
        <f t="shared" si="2"/>
        <v>581.1</v>
      </c>
      <c r="P47" s="5">
        <f t="shared" si="3"/>
        <v>388.13</v>
      </c>
      <c r="Q47" s="5">
        <f t="shared" si="14"/>
        <v>2020</v>
      </c>
      <c r="R47" s="5">
        <f t="shared" si="6"/>
        <v>673.06692971958091</v>
      </c>
      <c r="S47" s="5">
        <f t="shared" si="7"/>
        <v>391119.1928600485</v>
      </c>
      <c r="T47" s="5">
        <f t="shared" si="4"/>
        <v>1</v>
      </c>
      <c r="U47" s="31"/>
      <c r="V47" s="31">
        <f t="shared" si="8"/>
        <v>404.49928951979257</v>
      </c>
      <c r="W47" s="31"/>
      <c r="X47" s="75">
        <f t="shared" si="9"/>
        <v>0</v>
      </c>
      <c r="Y47" s="72">
        <f t="shared" si="10"/>
        <v>404.49928951979257</v>
      </c>
      <c r="AC47" s="83">
        <f t="shared" si="11"/>
        <v>1077.57</v>
      </c>
      <c r="AD47">
        <f t="shared" si="12"/>
        <v>718.03278157476689</v>
      </c>
      <c r="AE47" s="84">
        <f t="shared" si="13"/>
        <v>417248.84937309707</v>
      </c>
    </row>
    <row r="48" spans="1:31" x14ac:dyDescent="0.2">
      <c r="A48" s="40">
        <v>42</v>
      </c>
      <c r="B48">
        <v>981</v>
      </c>
      <c r="C48" s="79" t="str">
        <f>VLOOKUP(B48,Hist_TransAid!C:D,2,FALSE)</f>
        <v>Carlisle</v>
      </c>
      <c r="D48" s="86">
        <v>1978.2</v>
      </c>
      <c r="E48" s="40"/>
      <c r="F48" s="40"/>
      <c r="G48" s="40"/>
      <c r="H48" s="40"/>
      <c r="I48" s="87">
        <v>830705.02</v>
      </c>
      <c r="J48" s="81"/>
      <c r="K48" s="6"/>
      <c r="L48" s="6">
        <f t="shared" si="0"/>
        <v>0</v>
      </c>
      <c r="M48" s="35">
        <f t="shared" si="5"/>
        <v>419.93</v>
      </c>
      <c r="N48" s="5">
        <f t="shared" si="1"/>
        <v>0</v>
      </c>
      <c r="O48" s="5">
        <f t="shared" si="2"/>
        <v>1978.2</v>
      </c>
      <c r="P48" s="5">
        <f t="shared" si="3"/>
        <v>388.13</v>
      </c>
      <c r="Q48" s="5">
        <f t="shared" si="14"/>
        <v>2020</v>
      </c>
      <c r="R48" s="5">
        <f t="shared" si="6"/>
        <v>15.426929719580983</v>
      </c>
      <c r="S48" s="5">
        <f t="shared" si="7"/>
        <v>30517.552371275102</v>
      </c>
      <c r="T48" s="5">
        <f t="shared" si="4"/>
        <v>1</v>
      </c>
      <c r="U48" s="31"/>
      <c r="V48" s="31">
        <f t="shared" si="8"/>
        <v>404.50281449232881</v>
      </c>
      <c r="W48" s="31"/>
      <c r="X48" s="75">
        <f t="shared" si="9"/>
        <v>0</v>
      </c>
      <c r="Y48" s="72">
        <f t="shared" si="10"/>
        <v>404.50281449232881</v>
      </c>
      <c r="AC48" s="83">
        <f t="shared" si="11"/>
        <v>419.93</v>
      </c>
      <c r="AD48">
        <f t="shared" si="12"/>
        <v>60.392781574766957</v>
      </c>
      <c r="AE48" s="84">
        <f t="shared" si="13"/>
        <v>119469.00051120399</v>
      </c>
    </row>
    <row r="49" spans="1:31" x14ac:dyDescent="0.2">
      <c r="A49" s="40">
        <v>43</v>
      </c>
      <c r="B49">
        <v>999</v>
      </c>
      <c r="C49" s="79" t="str">
        <f>VLOOKUP(B49,Hist_TransAid!C:D,2,FALSE)</f>
        <v>Carroll</v>
      </c>
      <c r="D49" s="86">
        <v>1648.3</v>
      </c>
      <c r="E49" s="40"/>
      <c r="F49" s="40"/>
      <c r="G49" s="40"/>
      <c r="H49" s="40"/>
      <c r="I49" s="87">
        <v>783458.92</v>
      </c>
      <c r="J49" s="81"/>
      <c r="K49" s="6"/>
      <c r="L49" s="6">
        <f t="shared" si="0"/>
        <v>0</v>
      </c>
      <c r="M49" s="35">
        <f t="shared" si="5"/>
        <v>475.31</v>
      </c>
      <c r="N49" s="5">
        <f t="shared" si="1"/>
        <v>0</v>
      </c>
      <c r="O49" s="5">
        <f t="shared" si="2"/>
        <v>1648.3</v>
      </c>
      <c r="P49" s="5">
        <f t="shared" si="3"/>
        <v>388.13</v>
      </c>
      <c r="Q49" s="5">
        <f t="shared" si="14"/>
        <v>2020</v>
      </c>
      <c r="R49" s="5">
        <f t="shared" si="6"/>
        <v>70.806929719580978</v>
      </c>
      <c r="S49" s="5">
        <f t="shared" si="7"/>
        <v>116711.06225678533</v>
      </c>
      <c r="T49" s="5">
        <f t="shared" si="4"/>
        <v>1</v>
      </c>
      <c r="U49" s="31"/>
      <c r="V49" s="31">
        <f t="shared" si="8"/>
        <v>404.50637489729706</v>
      </c>
      <c r="W49" s="31"/>
      <c r="X49" s="75">
        <f t="shared" si="9"/>
        <v>0</v>
      </c>
      <c r="Y49" s="72">
        <f t="shared" si="10"/>
        <v>404.50637489729706</v>
      </c>
      <c r="AC49" s="83">
        <f t="shared" si="11"/>
        <v>475.31</v>
      </c>
      <c r="AD49">
        <f t="shared" si="12"/>
        <v>115.77278157476695</v>
      </c>
      <c r="AE49" s="84">
        <f t="shared" si="13"/>
        <v>190828.27586968837</v>
      </c>
    </row>
    <row r="50" spans="1:31" x14ac:dyDescent="0.2">
      <c r="A50" s="40">
        <v>44</v>
      </c>
      <c r="B50">
        <v>1044</v>
      </c>
      <c r="C50" s="79" t="str">
        <f>VLOOKUP(B50,Hist_TransAid!C:D,2,FALSE)</f>
        <v>Cedar Falls</v>
      </c>
      <c r="D50" s="86">
        <v>5563.3</v>
      </c>
      <c r="E50" s="40"/>
      <c r="F50" s="40"/>
      <c r="G50" s="40"/>
      <c r="H50" s="40"/>
      <c r="I50" s="87">
        <v>1690313.56</v>
      </c>
      <c r="J50" s="81"/>
      <c r="K50" s="6"/>
      <c r="L50" s="6">
        <f t="shared" si="0"/>
        <v>0</v>
      </c>
      <c r="M50" s="35">
        <f t="shared" si="5"/>
        <v>303.83</v>
      </c>
      <c r="N50" s="5">
        <f t="shared" si="1"/>
        <v>0</v>
      </c>
      <c r="O50" s="5">
        <f t="shared" si="2"/>
        <v>5563.3</v>
      </c>
      <c r="P50" s="5">
        <f t="shared" si="3"/>
        <v>388.13</v>
      </c>
      <c r="Q50" s="5">
        <f t="shared" si="14"/>
        <v>2020</v>
      </c>
      <c r="R50" s="5">
        <f t="shared" si="6"/>
        <v>0</v>
      </c>
      <c r="S50" s="5">
        <f t="shared" si="7"/>
        <v>0</v>
      </c>
      <c r="T50" s="5">
        <f t="shared" si="4"/>
        <v>0</v>
      </c>
      <c r="U50" s="31"/>
      <c r="V50" s="31">
        <f t="shared" si="8"/>
        <v>303.8328977405497</v>
      </c>
      <c r="W50" s="31"/>
      <c r="X50" s="75">
        <f t="shared" si="9"/>
        <v>0</v>
      </c>
      <c r="Y50" s="72">
        <f t="shared" si="10"/>
        <v>303.8328977405497</v>
      </c>
      <c r="AC50" s="83">
        <f t="shared" si="11"/>
        <v>303.83</v>
      </c>
      <c r="AD50">
        <f t="shared" si="12"/>
        <v>0</v>
      </c>
      <c r="AE50" s="84">
        <f t="shared" si="13"/>
        <v>0</v>
      </c>
    </row>
    <row r="51" spans="1:31" x14ac:dyDescent="0.2">
      <c r="A51" s="40">
        <v>45</v>
      </c>
      <c r="B51">
        <v>1053</v>
      </c>
      <c r="C51" s="79" t="str">
        <f>VLOOKUP(B51,Hist_TransAid!C:D,2,FALSE)</f>
        <v>Cedar Rapids</v>
      </c>
      <c r="D51" s="86">
        <v>16078.300000000001</v>
      </c>
      <c r="E51" s="40"/>
      <c r="F51" s="40"/>
      <c r="G51" s="40"/>
      <c r="H51" s="40"/>
      <c r="I51" s="87">
        <v>5577289.0700000003</v>
      </c>
      <c r="J51" s="81"/>
      <c r="K51" s="6"/>
      <c r="L51" s="6">
        <f t="shared" si="0"/>
        <v>0</v>
      </c>
      <c r="M51" s="35">
        <f t="shared" si="5"/>
        <v>346.88</v>
      </c>
      <c r="N51" s="5">
        <f t="shared" si="1"/>
        <v>0</v>
      </c>
      <c r="O51" s="5">
        <f t="shared" si="2"/>
        <v>16078.300000000001</v>
      </c>
      <c r="P51" s="5">
        <f t="shared" si="3"/>
        <v>388.13</v>
      </c>
      <c r="Q51" s="5">
        <f t="shared" si="14"/>
        <v>2020</v>
      </c>
      <c r="R51" s="5">
        <f t="shared" si="6"/>
        <v>0</v>
      </c>
      <c r="S51" s="5">
        <f t="shared" si="7"/>
        <v>0</v>
      </c>
      <c r="T51" s="5">
        <f t="shared" si="4"/>
        <v>0</v>
      </c>
      <c r="U51" s="31"/>
      <c r="V51" s="31">
        <f t="shared" si="8"/>
        <v>346.88300815384713</v>
      </c>
      <c r="W51" s="31"/>
      <c r="X51" s="75">
        <f t="shared" si="9"/>
        <v>0</v>
      </c>
      <c r="Y51" s="72">
        <f t="shared" si="10"/>
        <v>346.88300815384713</v>
      </c>
      <c r="AC51" s="83">
        <f t="shared" si="11"/>
        <v>346.88</v>
      </c>
      <c r="AD51">
        <f t="shared" si="12"/>
        <v>0</v>
      </c>
      <c r="AE51" s="84">
        <f t="shared" si="13"/>
        <v>0</v>
      </c>
    </row>
    <row r="52" spans="1:31" x14ac:dyDescent="0.2">
      <c r="A52" s="40">
        <v>46</v>
      </c>
      <c r="B52">
        <v>1062</v>
      </c>
      <c r="C52" s="79" t="str">
        <f>VLOOKUP(B52,Hist_TransAid!C:D,2,FALSE)</f>
        <v>Center Point-Urbana</v>
      </c>
      <c r="D52" s="86">
        <v>1254.9000000000001</v>
      </c>
      <c r="E52" s="40"/>
      <c r="F52" s="40"/>
      <c r="G52" s="40"/>
      <c r="H52" s="40"/>
      <c r="I52" s="87">
        <v>389522.8</v>
      </c>
      <c r="J52" s="81"/>
      <c r="K52" s="6"/>
      <c r="L52" s="6">
        <f t="shared" si="0"/>
        <v>0</v>
      </c>
      <c r="M52" s="35">
        <f t="shared" si="5"/>
        <v>310.39999999999998</v>
      </c>
      <c r="N52" s="5">
        <f t="shared" si="1"/>
        <v>0</v>
      </c>
      <c r="O52" s="5">
        <f t="shared" si="2"/>
        <v>1254.9000000000001</v>
      </c>
      <c r="P52" s="5">
        <f t="shared" si="3"/>
        <v>388.13</v>
      </c>
      <c r="Q52" s="5">
        <f t="shared" si="14"/>
        <v>2020</v>
      </c>
      <c r="R52" s="5">
        <f t="shared" si="6"/>
        <v>0</v>
      </c>
      <c r="S52" s="5">
        <f t="shared" si="7"/>
        <v>0</v>
      </c>
      <c r="T52" s="5">
        <f t="shared" si="4"/>
        <v>0</v>
      </c>
      <c r="U52" s="31"/>
      <c r="V52" s="31">
        <f t="shared" si="8"/>
        <v>310.40146625229102</v>
      </c>
      <c r="W52" s="31"/>
      <c r="X52" s="75">
        <f t="shared" si="9"/>
        <v>0</v>
      </c>
      <c r="Y52" s="72">
        <f t="shared" si="10"/>
        <v>310.40146625229102</v>
      </c>
      <c r="AC52" s="83">
        <f t="shared" si="11"/>
        <v>310.39999999999998</v>
      </c>
      <c r="AD52">
        <f t="shared" si="12"/>
        <v>0</v>
      </c>
      <c r="AE52" s="84">
        <f t="shared" si="13"/>
        <v>0</v>
      </c>
    </row>
    <row r="53" spans="1:31" x14ac:dyDescent="0.2">
      <c r="A53" s="40">
        <v>47</v>
      </c>
      <c r="B53">
        <v>1071</v>
      </c>
      <c r="C53" s="79" t="str">
        <f>VLOOKUP(B53,Hist_TransAid!C:D,2,FALSE)</f>
        <v>Centerville</v>
      </c>
      <c r="D53" s="86">
        <v>1325.4</v>
      </c>
      <c r="E53" s="40"/>
      <c r="F53" s="40"/>
      <c r="G53" s="40"/>
      <c r="H53" s="40"/>
      <c r="I53" s="87">
        <v>418644.62</v>
      </c>
      <c r="J53" s="81"/>
      <c r="K53" s="6"/>
      <c r="L53" s="6">
        <f t="shared" si="0"/>
        <v>0</v>
      </c>
      <c r="M53" s="35">
        <f t="shared" si="5"/>
        <v>315.86</v>
      </c>
      <c r="N53" s="5">
        <f t="shared" si="1"/>
        <v>0</v>
      </c>
      <c r="O53" s="5">
        <f t="shared" si="2"/>
        <v>1325.4</v>
      </c>
      <c r="P53" s="5">
        <f t="shared" si="3"/>
        <v>388.13</v>
      </c>
      <c r="Q53" s="5">
        <f t="shared" si="14"/>
        <v>2020</v>
      </c>
      <c r="R53" s="5">
        <f t="shared" si="6"/>
        <v>0</v>
      </c>
      <c r="S53" s="5">
        <f t="shared" si="7"/>
        <v>0</v>
      </c>
      <c r="T53" s="5">
        <f t="shared" si="4"/>
        <v>0</v>
      </c>
      <c r="U53" s="31"/>
      <c r="V53" s="31">
        <f t="shared" si="8"/>
        <v>315.86284895125999</v>
      </c>
      <c r="W53" s="31"/>
      <c r="X53" s="75">
        <f t="shared" si="9"/>
        <v>0</v>
      </c>
      <c r="Y53" s="72">
        <f t="shared" si="10"/>
        <v>315.86284895125999</v>
      </c>
      <c r="AC53" s="83">
        <f t="shared" si="11"/>
        <v>315.86</v>
      </c>
      <c r="AD53">
        <f t="shared" si="12"/>
        <v>0</v>
      </c>
      <c r="AE53" s="84">
        <f t="shared" si="13"/>
        <v>0</v>
      </c>
    </row>
    <row r="54" spans="1:31" x14ac:dyDescent="0.2">
      <c r="A54" s="40">
        <v>48</v>
      </c>
      <c r="B54">
        <v>1089</v>
      </c>
      <c r="C54" s="79" t="str">
        <f>VLOOKUP(B54,Hist_TransAid!C:D,2,FALSE)</f>
        <v>Central City</v>
      </c>
      <c r="D54" s="86">
        <v>464.6</v>
      </c>
      <c r="E54" s="40"/>
      <c r="F54" s="40"/>
      <c r="G54" s="40"/>
      <c r="H54" s="40"/>
      <c r="I54" s="87">
        <v>199220.11</v>
      </c>
      <c r="J54" s="81"/>
      <c r="K54" s="6"/>
      <c r="L54" s="6">
        <f t="shared" si="0"/>
        <v>0</v>
      </c>
      <c r="M54" s="35">
        <f t="shared" si="5"/>
        <v>428.8</v>
      </c>
      <c r="N54" s="5">
        <f t="shared" si="1"/>
        <v>0</v>
      </c>
      <c r="O54" s="5">
        <f t="shared" si="2"/>
        <v>464.6</v>
      </c>
      <c r="P54" s="5">
        <f t="shared" si="3"/>
        <v>388.13</v>
      </c>
      <c r="Q54" s="5">
        <f t="shared" si="14"/>
        <v>2020</v>
      </c>
      <c r="R54" s="5">
        <f t="shared" si="6"/>
        <v>24.296929719580987</v>
      </c>
      <c r="S54" s="5">
        <f t="shared" si="7"/>
        <v>11288.353547717326</v>
      </c>
      <c r="T54" s="5">
        <f t="shared" si="4"/>
        <v>1</v>
      </c>
      <c r="U54" s="31"/>
      <c r="V54" s="31">
        <f t="shared" si="8"/>
        <v>404.50227389643271</v>
      </c>
      <c r="W54" s="31"/>
      <c r="X54" s="75">
        <f t="shared" si="9"/>
        <v>0</v>
      </c>
      <c r="Y54" s="72">
        <f t="shared" si="10"/>
        <v>404.50227389643271</v>
      </c>
      <c r="AC54" s="83">
        <f t="shared" si="11"/>
        <v>428.8</v>
      </c>
      <c r="AD54">
        <f t="shared" si="12"/>
        <v>69.262781574766962</v>
      </c>
      <c r="AE54" s="84">
        <f t="shared" si="13"/>
        <v>32179.488319636734</v>
      </c>
    </row>
    <row r="55" spans="1:31" x14ac:dyDescent="0.2">
      <c r="A55" s="40">
        <v>49</v>
      </c>
      <c r="B55">
        <v>1080</v>
      </c>
      <c r="C55" s="79" t="str">
        <f>VLOOKUP(B55,Hist_TransAid!C:D,2,FALSE)</f>
        <v>Central Clayton</v>
      </c>
      <c r="D55" s="86">
        <v>437.3</v>
      </c>
      <c r="E55" s="40"/>
      <c r="F55" s="40"/>
      <c r="G55" s="40"/>
      <c r="H55" s="40"/>
      <c r="I55" s="87">
        <v>391366.39</v>
      </c>
      <c r="J55" s="81"/>
      <c r="K55" s="6"/>
      <c r="L55" s="6">
        <f t="shared" si="0"/>
        <v>0</v>
      </c>
      <c r="M55" s="35">
        <f t="shared" si="5"/>
        <v>894.96</v>
      </c>
      <c r="N55" s="5">
        <f t="shared" si="1"/>
        <v>0</v>
      </c>
      <c r="O55" s="5">
        <f t="shared" si="2"/>
        <v>437.3</v>
      </c>
      <c r="P55" s="5">
        <f t="shared" si="3"/>
        <v>388.13</v>
      </c>
      <c r="Q55" s="5">
        <f t="shared" si="14"/>
        <v>2020</v>
      </c>
      <c r="R55" s="5">
        <f t="shared" si="6"/>
        <v>490.45692971958101</v>
      </c>
      <c r="S55" s="5">
        <f t="shared" si="7"/>
        <v>214476.81536637279</v>
      </c>
      <c r="T55" s="5">
        <f t="shared" si="4"/>
        <v>1</v>
      </c>
      <c r="U55" s="31"/>
      <c r="V55" s="31">
        <f t="shared" si="8"/>
        <v>404.5039438226097</v>
      </c>
      <c r="W55" s="31"/>
      <c r="X55" s="75">
        <f t="shared" si="9"/>
        <v>0</v>
      </c>
      <c r="Y55" s="72">
        <f t="shared" si="10"/>
        <v>404.5039438226097</v>
      </c>
      <c r="AC55" s="83">
        <f t="shared" si="11"/>
        <v>894.96</v>
      </c>
      <c r="AD55">
        <f t="shared" si="12"/>
        <v>535.42278157476699</v>
      </c>
      <c r="AE55" s="84">
        <f t="shared" si="13"/>
        <v>234140.38238264562</v>
      </c>
    </row>
    <row r="56" spans="1:31" x14ac:dyDescent="0.2">
      <c r="A56" s="40">
        <v>50</v>
      </c>
      <c r="B56">
        <v>1093</v>
      </c>
      <c r="C56" s="79" t="str">
        <f>VLOOKUP(B56,Hist_TransAid!C:D,2,FALSE)</f>
        <v>Central Decatur</v>
      </c>
      <c r="D56" s="86">
        <v>643.79999999999995</v>
      </c>
      <c r="E56" s="40"/>
      <c r="F56" s="40"/>
      <c r="G56" s="40"/>
      <c r="H56" s="40"/>
      <c r="I56" s="87">
        <v>702419.96</v>
      </c>
      <c r="J56" s="81"/>
      <c r="K56" s="6"/>
      <c r="L56" s="6">
        <f t="shared" si="0"/>
        <v>0</v>
      </c>
      <c r="M56" s="35">
        <f t="shared" si="5"/>
        <v>1091.05</v>
      </c>
      <c r="N56" s="5">
        <f t="shared" si="1"/>
        <v>0</v>
      </c>
      <c r="O56" s="5">
        <f t="shared" si="2"/>
        <v>643.79999999999995</v>
      </c>
      <c r="P56" s="5">
        <f t="shared" si="3"/>
        <v>388.13</v>
      </c>
      <c r="Q56" s="5">
        <f t="shared" si="14"/>
        <v>2020</v>
      </c>
      <c r="R56" s="5">
        <f t="shared" si="6"/>
        <v>686.54692971958093</v>
      </c>
      <c r="S56" s="5">
        <f t="shared" si="7"/>
        <v>441998.9133534662</v>
      </c>
      <c r="T56" s="5">
        <f t="shared" si="4"/>
        <v>1</v>
      </c>
      <c r="U56" s="31"/>
      <c r="V56" s="31">
        <f t="shared" si="8"/>
        <v>404.50613023692728</v>
      </c>
      <c r="W56" s="31"/>
      <c r="X56" s="75">
        <f t="shared" si="9"/>
        <v>0</v>
      </c>
      <c r="Y56" s="72">
        <f t="shared" si="10"/>
        <v>404.50613023692728</v>
      </c>
      <c r="AC56" s="83">
        <f t="shared" si="11"/>
        <v>1091.05</v>
      </c>
      <c r="AD56">
        <f t="shared" si="12"/>
        <v>731.5127815747669</v>
      </c>
      <c r="AE56" s="84">
        <f t="shared" si="13"/>
        <v>470947.92877783492</v>
      </c>
    </row>
    <row r="57" spans="1:31" x14ac:dyDescent="0.2">
      <c r="A57" s="40">
        <v>51</v>
      </c>
      <c r="B57">
        <v>1082</v>
      </c>
      <c r="C57" s="79" t="str">
        <f>VLOOKUP(B57,Hist_TransAid!C:D,2,FALSE)</f>
        <v>Central De Witt</v>
      </c>
      <c r="D57" s="86">
        <v>1460.6</v>
      </c>
      <c r="E57" s="40"/>
      <c r="F57" s="40"/>
      <c r="G57" s="40"/>
      <c r="H57" s="40"/>
      <c r="I57" s="87">
        <v>645581.77</v>
      </c>
      <c r="J57" s="81"/>
      <c r="K57" s="6"/>
      <c r="L57" s="6">
        <f t="shared" si="0"/>
        <v>0</v>
      </c>
      <c r="M57" s="35">
        <f t="shared" si="5"/>
        <v>442</v>
      </c>
      <c r="N57" s="5">
        <f t="shared" si="1"/>
        <v>0</v>
      </c>
      <c r="O57" s="5">
        <f t="shared" si="2"/>
        <v>1460.6</v>
      </c>
      <c r="P57" s="5">
        <f t="shared" si="3"/>
        <v>388.13</v>
      </c>
      <c r="Q57" s="5">
        <f t="shared" si="14"/>
        <v>2020</v>
      </c>
      <c r="R57" s="5">
        <f t="shared" si="6"/>
        <v>37.496929719580976</v>
      </c>
      <c r="S57" s="5">
        <f t="shared" si="7"/>
        <v>54768.015548419971</v>
      </c>
      <c r="T57" s="5">
        <f t="shared" si="4"/>
        <v>1</v>
      </c>
      <c r="U57" s="31"/>
      <c r="V57" s="31">
        <f t="shared" si="8"/>
        <v>404.50072193042587</v>
      </c>
      <c r="W57" s="31"/>
      <c r="X57" s="75">
        <f t="shared" si="9"/>
        <v>0</v>
      </c>
      <c r="Y57" s="72">
        <f t="shared" si="10"/>
        <v>404.50072193042587</v>
      </c>
      <c r="AC57" s="83">
        <f t="shared" si="11"/>
        <v>442</v>
      </c>
      <c r="AD57">
        <f t="shared" si="12"/>
        <v>82.46278157476695</v>
      </c>
      <c r="AE57" s="84">
        <f t="shared" si="13"/>
        <v>120445.1387681046</v>
      </c>
    </row>
    <row r="58" spans="1:31" x14ac:dyDescent="0.2">
      <c r="A58" s="40">
        <v>52</v>
      </c>
      <c r="B58">
        <v>1079</v>
      </c>
      <c r="C58" s="79" t="str">
        <f>VLOOKUP(B58,Hist_TransAid!C:D,2,FALSE)</f>
        <v>Central Lee</v>
      </c>
      <c r="D58" s="86">
        <v>777.9</v>
      </c>
      <c r="E58" s="40"/>
      <c r="F58" s="40"/>
      <c r="G58" s="40"/>
      <c r="H58" s="40"/>
      <c r="I58" s="87">
        <v>611040.29</v>
      </c>
      <c r="J58" s="81"/>
      <c r="K58" s="6"/>
      <c r="L58" s="6">
        <f t="shared" si="0"/>
        <v>0</v>
      </c>
      <c r="M58" s="35">
        <f t="shared" si="5"/>
        <v>785.5</v>
      </c>
      <c r="N58" s="5">
        <f t="shared" si="1"/>
        <v>0</v>
      </c>
      <c r="O58" s="5">
        <f t="shared" si="2"/>
        <v>777.9</v>
      </c>
      <c r="P58" s="5">
        <f t="shared" si="3"/>
        <v>388.13</v>
      </c>
      <c r="Q58" s="5">
        <f t="shared" si="14"/>
        <v>2020</v>
      </c>
      <c r="R58" s="5">
        <f t="shared" si="6"/>
        <v>380.99692971958098</v>
      </c>
      <c r="S58" s="5">
        <f t="shared" si="7"/>
        <v>296377.511628862</v>
      </c>
      <c r="T58" s="5">
        <f t="shared" si="4"/>
        <v>1</v>
      </c>
      <c r="U58" s="31"/>
      <c r="V58" s="31">
        <f t="shared" si="8"/>
        <v>404.50286459845489</v>
      </c>
      <c r="W58" s="31"/>
      <c r="X58" s="75">
        <f t="shared" si="9"/>
        <v>0</v>
      </c>
      <c r="Y58" s="72">
        <f t="shared" si="10"/>
        <v>404.50286459845489</v>
      </c>
      <c r="AC58" s="83">
        <f t="shared" si="11"/>
        <v>785.5</v>
      </c>
      <c r="AD58">
        <f t="shared" si="12"/>
        <v>425.96278157476695</v>
      </c>
      <c r="AE58" s="84">
        <f t="shared" si="13"/>
        <v>331356.44778701122</v>
      </c>
    </row>
    <row r="59" spans="1:31" x14ac:dyDescent="0.2">
      <c r="A59" s="40">
        <v>53</v>
      </c>
      <c r="B59">
        <v>1095</v>
      </c>
      <c r="C59" s="79" t="str">
        <f>VLOOKUP(B59,Hist_TransAid!C:D,2,FALSE)</f>
        <v>Central Lyon</v>
      </c>
      <c r="D59" s="86">
        <v>759.6</v>
      </c>
      <c r="E59" s="40"/>
      <c r="F59" s="40"/>
      <c r="G59" s="40"/>
      <c r="H59" s="40"/>
      <c r="I59" s="87">
        <v>187113.03</v>
      </c>
      <c r="J59" s="81"/>
      <c r="K59" s="6"/>
      <c r="L59" s="6">
        <f t="shared" si="0"/>
        <v>0</v>
      </c>
      <c r="M59" s="35">
        <f t="shared" si="5"/>
        <v>246.33</v>
      </c>
      <c r="N59" s="5">
        <f t="shared" si="1"/>
        <v>0</v>
      </c>
      <c r="O59" s="5">
        <f t="shared" si="2"/>
        <v>759.6</v>
      </c>
      <c r="P59" s="5">
        <f t="shared" si="3"/>
        <v>388.13</v>
      </c>
      <c r="Q59" s="5">
        <f t="shared" si="14"/>
        <v>2020</v>
      </c>
      <c r="R59" s="5">
        <f t="shared" si="6"/>
        <v>0</v>
      </c>
      <c r="S59" s="5">
        <f t="shared" si="7"/>
        <v>0</v>
      </c>
      <c r="T59" s="5">
        <f t="shared" si="4"/>
        <v>0</v>
      </c>
      <c r="U59" s="31"/>
      <c r="V59" s="31">
        <f t="shared" si="8"/>
        <v>246.33100315955764</v>
      </c>
      <c r="W59" s="31"/>
      <c r="X59" s="75">
        <f t="shared" si="9"/>
        <v>0</v>
      </c>
      <c r="Y59" s="72">
        <f t="shared" si="10"/>
        <v>246.33100315955764</v>
      </c>
      <c r="AC59" s="83">
        <f t="shared" si="11"/>
        <v>246.33</v>
      </c>
      <c r="AD59">
        <f t="shared" si="12"/>
        <v>0</v>
      </c>
      <c r="AE59" s="84">
        <f t="shared" si="13"/>
        <v>0</v>
      </c>
    </row>
    <row r="60" spans="1:31" x14ac:dyDescent="0.2">
      <c r="A60" s="40">
        <v>54</v>
      </c>
      <c r="B60">
        <v>4772</v>
      </c>
      <c r="C60" s="79" t="str">
        <f>VLOOKUP(B60,Hist_TransAid!C:D,2,FALSE)</f>
        <v>Central Springs</v>
      </c>
      <c r="D60" s="86">
        <v>797.8</v>
      </c>
      <c r="E60" s="40"/>
      <c r="F60" s="40"/>
      <c r="G60" s="40"/>
      <c r="H60" s="40"/>
      <c r="I60" s="87">
        <v>520447.56</v>
      </c>
      <c r="J60" s="81"/>
      <c r="K60" s="6"/>
      <c r="L60" s="6">
        <f t="shared" si="0"/>
        <v>0</v>
      </c>
      <c r="M60" s="35">
        <f t="shared" si="5"/>
        <v>652.35</v>
      </c>
      <c r="N60" s="5">
        <f t="shared" si="1"/>
        <v>0</v>
      </c>
      <c r="O60" s="5">
        <f t="shared" si="2"/>
        <v>797.8</v>
      </c>
      <c r="P60" s="5">
        <f t="shared" si="3"/>
        <v>388.13</v>
      </c>
      <c r="Q60" s="5">
        <f t="shared" si="14"/>
        <v>2020</v>
      </c>
      <c r="R60" s="5">
        <f t="shared" si="6"/>
        <v>247.846929719581</v>
      </c>
      <c r="S60" s="5">
        <f t="shared" si="7"/>
        <v>197732.28053028171</v>
      </c>
      <c r="T60" s="5">
        <f t="shared" si="4"/>
        <v>1</v>
      </c>
      <c r="U60" s="31"/>
      <c r="V60" s="31">
        <f t="shared" si="8"/>
        <v>404.50649219067225</v>
      </c>
      <c r="W60" s="31"/>
      <c r="X60" s="75">
        <f t="shared" si="9"/>
        <v>0</v>
      </c>
      <c r="Y60" s="72">
        <f t="shared" si="10"/>
        <v>404.50649219067225</v>
      </c>
      <c r="AC60" s="83">
        <f t="shared" si="11"/>
        <v>652.35</v>
      </c>
      <c r="AD60">
        <f t="shared" si="12"/>
        <v>292.81278157476697</v>
      </c>
      <c r="AE60" s="84">
        <f t="shared" si="13"/>
        <v>233606.03714034907</v>
      </c>
    </row>
    <row r="61" spans="1:31" x14ac:dyDescent="0.2">
      <c r="A61" s="40">
        <v>55</v>
      </c>
      <c r="B61">
        <v>1107</v>
      </c>
      <c r="C61" s="79" t="str">
        <f>VLOOKUP(B61,Hist_TransAid!C:D,2,FALSE)</f>
        <v>Chariton</v>
      </c>
      <c r="D61" s="86">
        <v>1252.3</v>
      </c>
      <c r="E61" s="40"/>
      <c r="F61" s="40"/>
      <c r="G61" s="40"/>
      <c r="H61" s="40"/>
      <c r="I61" s="87">
        <v>490342.36</v>
      </c>
      <c r="J61" s="81"/>
      <c r="K61" s="6"/>
      <c r="L61" s="6">
        <f t="shared" si="0"/>
        <v>0</v>
      </c>
      <c r="M61" s="35">
        <f t="shared" si="5"/>
        <v>391.55</v>
      </c>
      <c r="N61" s="5">
        <f t="shared" si="1"/>
        <v>0</v>
      </c>
      <c r="O61" s="5">
        <f t="shared" si="2"/>
        <v>1252.3</v>
      </c>
      <c r="P61" s="5">
        <f t="shared" si="3"/>
        <v>388.13</v>
      </c>
      <c r="Q61" s="5">
        <f t="shared" si="14"/>
        <v>2020</v>
      </c>
      <c r="R61" s="5">
        <f t="shared" si="6"/>
        <v>0</v>
      </c>
      <c r="S61" s="5">
        <f t="shared" si="7"/>
        <v>0</v>
      </c>
      <c r="T61" s="5">
        <f t="shared" si="4"/>
        <v>0</v>
      </c>
      <c r="U61" s="31"/>
      <c r="V61" s="31">
        <f t="shared" si="8"/>
        <v>391.55342968937157</v>
      </c>
      <c r="W61" s="31"/>
      <c r="X61" s="75">
        <f t="shared" si="9"/>
        <v>0</v>
      </c>
      <c r="Y61" s="72">
        <f t="shared" si="10"/>
        <v>391.55342968937157</v>
      </c>
      <c r="AC61" s="83">
        <f t="shared" si="11"/>
        <v>391.55</v>
      </c>
      <c r="AD61">
        <f t="shared" si="12"/>
        <v>32.012781574766962</v>
      </c>
      <c r="AE61" s="84">
        <f t="shared" si="13"/>
        <v>40089.606366080661</v>
      </c>
    </row>
    <row r="62" spans="1:31" x14ac:dyDescent="0.2">
      <c r="A62" s="40">
        <v>56</v>
      </c>
      <c r="B62">
        <v>1116</v>
      </c>
      <c r="C62" s="79" t="str">
        <f>VLOOKUP(B62,Hist_TransAid!C:D,2,FALSE)</f>
        <v>Charles City</v>
      </c>
      <c r="D62" s="86">
        <v>1548.7</v>
      </c>
      <c r="E62" s="40"/>
      <c r="F62" s="40"/>
      <c r="G62" s="40"/>
      <c r="H62" s="40"/>
      <c r="I62" s="87">
        <v>362233</v>
      </c>
      <c r="J62" s="81"/>
      <c r="K62" s="6"/>
      <c r="L62" s="6">
        <f t="shared" si="0"/>
        <v>0</v>
      </c>
      <c r="M62" s="35">
        <f t="shared" si="5"/>
        <v>233.89</v>
      </c>
      <c r="N62" s="5">
        <f t="shared" si="1"/>
        <v>0</v>
      </c>
      <c r="O62" s="5">
        <f t="shared" si="2"/>
        <v>1548.7</v>
      </c>
      <c r="P62" s="5">
        <f t="shared" si="3"/>
        <v>388.13</v>
      </c>
      <c r="Q62" s="5">
        <f t="shared" si="14"/>
        <v>2020</v>
      </c>
      <c r="R62" s="5">
        <f t="shared" si="6"/>
        <v>0</v>
      </c>
      <c r="S62" s="5">
        <f t="shared" si="7"/>
        <v>0</v>
      </c>
      <c r="T62" s="5">
        <f t="shared" si="4"/>
        <v>0</v>
      </c>
      <c r="U62" s="31"/>
      <c r="V62" s="31">
        <f t="shared" si="8"/>
        <v>233.89487957641893</v>
      </c>
      <c r="W62" s="31"/>
      <c r="X62" s="75">
        <f t="shared" si="9"/>
        <v>0</v>
      </c>
      <c r="Y62" s="72">
        <f t="shared" si="10"/>
        <v>233.89487957641893</v>
      </c>
      <c r="AC62" s="83">
        <f t="shared" si="11"/>
        <v>233.89</v>
      </c>
      <c r="AD62">
        <f t="shared" si="12"/>
        <v>0</v>
      </c>
      <c r="AE62" s="84">
        <f t="shared" si="13"/>
        <v>0</v>
      </c>
    </row>
    <row r="63" spans="1:31" x14ac:dyDescent="0.2">
      <c r="A63" s="40">
        <v>57</v>
      </c>
      <c r="B63">
        <v>1134</v>
      </c>
      <c r="C63" s="79" t="str">
        <f>VLOOKUP(B63,Hist_TransAid!C:D,2,FALSE)</f>
        <v>Charter Oak-Ute</v>
      </c>
      <c r="D63" s="86">
        <v>275.8</v>
      </c>
      <c r="E63" s="40"/>
      <c r="F63" s="40"/>
      <c r="G63" s="40"/>
      <c r="H63" s="40"/>
      <c r="I63" s="87">
        <v>229380.45</v>
      </c>
      <c r="J63" s="81"/>
      <c r="K63" s="6"/>
      <c r="L63" s="6">
        <f t="shared" si="0"/>
        <v>0</v>
      </c>
      <c r="M63" s="35">
        <f t="shared" si="5"/>
        <v>831.69</v>
      </c>
      <c r="N63" s="5">
        <f t="shared" si="1"/>
        <v>0</v>
      </c>
      <c r="O63" s="5">
        <f t="shared" si="2"/>
        <v>275.8</v>
      </c>
      <c r="P63" s="5">
        <f t="shared" si="3"/>
        <v>388.13</v>
      </c>
      <c r="Q63" s="5">
        <f t="shared" si="14"/>
        <v>2020</v>
      </c>
      <c r="R63" s="5">
        <f t="shared" si="6"/>
        <v>427.18692971958103</v>
      </c>
      <c r="S63" s="5">
        <f t="shared" si="7"/>
        <v>117818.15521666045</v>
      </c>
      <c r="T63" s="5">
        <f t="shared" si="4"/>
        <v>1</v>
      </c>
      <c r="U63" s="31"/>
      <c r="V63" s="31">
        <f t="shared" si="8"/>
        <v>404.50433206432035</v>
      </c>
      <c r="W63" s="31"/>
      <c r="X63" s="75">
        <f t="shared" si="9"/>
        <v>0</v>
      </c>
      <c r="Y63" s="72">
        <f t="shared" si="10"/>
        <v>404.50433206432035</v>
      </c>
      <c r="AC63" s="83">
        <f t="shared" si="11"/>
        <v>831.69</v>
      </c>
      <c r="AD63">
        <f t="shared" si="12"/>
        <v>472.152781574767</v>
      </c>
      <c r="AE63" s="84">
        <f t="shared" si="13"/>
        <v>130219.73715832074</v>
      </c>
    </row>
    <row r="64" spans="1:31" x14ac:dyDescent="0.2">
      <c r="A64" s="40">
        <v>58</v>
      </c>
      <c r="B64">
        <v>1152</v>
      </c>
      <c r="C64" s="79" t="str">
        <f>VLOOKUP(B64,Hist_TransAid!C:D,2,FALSE)</f>
        <v>Cherokee</v>
      </c>
      <c r="D64" s="86">
        <v>1037.0999999999999</v>
      </c>
      <c r="E64" s="40"/>
      <c r="F64" s="40"/>
      <c r="G64" s="40"/>
      <c r="H64" s="40"/>
      <c r="I64" s="87">
        <v>318600.96000000002</v>
      </c>
      <c r="J64" s="81"/>
      <c r="K64" s="6"/>
      <c r="L64" s="6">
        <f t="shared" si="0"/>
        <v>0</v>
      </c>
      <c r="M64" s="35">
        <f t="shared" si="5"/>
        <v>307.2</v>
      </c>
      <c r="N64" s="5">
        <f t="shared" si="1"/>
        <v>0</v>
      </c>
      <c r="O64" s="5">
        <f t="shared" si="2"/>
        <v>1037.0999999999999</v>
      </c>
      <c r="P64" s="5">
        <f t="shared" si="3"/>
        <v>388.13</v>
      </c>
      <c r="Q64" s="5">
        <f t="shared" si="14"/>
        <v>2020</v>
      </c>
      <c r="R64" s="5">
        <f t="shared" si="6"/>
        <v>0</v>
      </c>
      <c r="S64" s="5">
        <f t="shared" si="7"/>
        <v>0</v>
      </c>
      <c r="T64" s="5">
        <f t="shared" si="4"/>
        <v>0</v>
      </c>
      <c r="U64" s="31"/>
      <c r="V64" s="31">
        <f t="shared" si="8"/>
        <v>307.20370263234025</v>
      </c>
      <c r="W64" s="31"/>
      <c r="X64" s="75">
        <f t="shared" si="9"/>
        <v>0</v>
      </c>
      <c r="Y64" s="72">
        <f t="shared" si="10"/>
        <v>307.20370263234025</v>
      </c>
      <c r="AC64" s="83">
        <f t="shared" si="11"/>
        <v>307.2</v>
      </c>
      <c r="AD64">
        <f t="shared" si="12"/>
        <v>0</v>
      </c>
      <c r="AE64" s="84">
        <f t="shared" si="13"/>
        <v>0</v>
      </c>
    </row>
    <row r="65" spans="1:31" x14ac:dyDescent="0.2">
      <c r="A65" s="40">
        <v>59</v>
      </c>
      <c r="B65">
        <v>1197</v>
      </c>
      <c r="C65" s="79" t="str">
        <f>VLOOKUP(B65,Hist_TransAid!C:D,2,FALSE)</f>
        <v>Clarinda</v>
      </c>
      <c r="D65" s="86">
        <v>967.30000000000007</v>
      </c>
      <c r="E65" s="40"/>
      <c r="F65" s="40"/>
      <c r="G65" s="40"/>
      <c r="H65" s="40"/>
      <c r="I65" s="87">
        <v>287652.2</v>
      </c>
      <c r="J65" s="81"/>
      <c r="K65" s="6"/>
      <c r="L65" s="6">
        <f t="shared" si="0"/>
        <v>0</v>
      </c>
      <c r="M65" s="35">
        <f t="shared" si="5"/>
        <v>297.38</v>
      </c>
      <c r="N65" s="5">
        <f t="shared" si="1"/>
        <v>0</v>
      </c>
      <c r="O65" s="5">
        <f t="shared" si="2"/>
        <v>967.30000000000007</v>
      </c>
      <c r="P65" s="5">
        <f t="shared" si="3"/>
        <v>388.13</v>
      </c>
      <c r="Q65" s="5">
        <f t="shared" si="14"/>
        <v>2020</v>
      </c>
      <c r="R65" s="5">
        <f t="shared" si="6"/>
        <v>0</v>
      </c>
      <c r="S65" s="5">
        <f t="shared" si="7"/>
        <v>0</v>
      </c>
      <c r="T65" s="5">
        <f t="shared" si="4"/>
        <v>0</v>
      </c>
      <c r="U65" s="31"/>
      <c r="V65" s="31">
        <f t="shared" si="8"/>
        <v>297.37640855990901</v>
      </c>
      <c r="W65" s="31"/>
      <c r="X65" s="75">
        <f t="shared" si="9"/>
        <v>0</v>
      </c>
      <c r="Y65" s="72">
        <f t="shared" si="10"/>
        <v>297.37640855990901</v>
      </c>
      <c r="AC65" s="83">
        <f t="shared" si="11"/>
        <v>297.38</v>
      </c>
      <c r="AD65">
        <f t="shared" si="12"/>
        <v>0</v>
      </c>
      <c r="AE65" s="84">
        <f t="shared" si="13"/>
        <v>0</v>
      </c>
    </row>
    <row r="66" spans="1:31" x14ac:dyDescent="0.2">
      <c r="A66" s="40">
        <v>60</v>
      </c>
      <c r="B66">
        <v>1206</v>
      </c>
      <c r="C66" s="79" t="str">
        <f>VLOOKUP(B66,Hist_TransAid!C:D,2,FALSE)</f>
        <v>Clarion-Goldfield-Dows</v>
      </c>
      <c r="D66" s="86">
        <v>985</v>
      </c>
      <c r="E66" s="40"/>
      <c r="F66" s="40"/>
      <c r="G66" s="40"/>
      <c r="H66" s="40"/>
      <c r="I66" s="87">
        <v>616641.87</v>
      </c>
      <c r="J66" s="81"/>
      <c r="K66" s="6"/>
      <c r="L66" s="6">
        <f t="shared" si="0"/>
        <v>0</v>
      </c>
      <c r="M66" s="35">
        <f t="shared" si="5"/>
        <v>626.03</v>
      </c>
      <c r="N66" s="5">
        <f t="shared" si="1"/>
        <v>0</v>
      </c>
      <c r="O66" s="5">
        <f t="shared" si="2"/>
        <v>985</v>
      </c>
      <c r="P66" s="5">
        <f t="shared" si="3"/>
        <v>388.13</v>
      </c>
      <c r="Q66" s="5">
        <f t="shared" si="14"/>
        <v>2020</v>
      </c>
      <c r="R66" s="5">
        <f t="shared" si="6"/>
        <v>221.52692971958095</v>
      </c>
      <c r="S66" s="5">
        <f t="shared" si="7"/>
        <v>218204.02577378723</v>
      </c>
      <c r="T66" s="5">
        <f t="shared" si="4"/>
        <v>1</v>
      </c>
      <c r="U66" s="31"/>
      <c r="V66" s="31">
        <f t="shared" si="8"/>
        <v>404.50542561036826</v>
      </c>
      <c r="W66" s="31"/>
      <c r="X66" s="75">
        <f t="shared" si="9"/>
        <v>0</v>
      </c>
      <c r="Y66" s="72">
        <f t="shared" si="10"/>
        <v>404.50542561036826</v>
      </c>
      <c r="AC66" s="83">
        <f t="shared" si="11"/>
        <v>626.03</v>
      </c>
      <c r="AD66">
        <f t="shared" si="12"/>
        <v>266.49278157476692</v>
      </c>
      <c r="AE66" s="84">
        <f t="shared" si="13"/>
        <v>262495.38985114545</v>
      </c>
    </row>
    <row r="67" spans="1:31" x14ac:dyDescent="0.2">
      <c r="A67" s="40">
        <v>61</v>
      </c>
      <c r="B67">
        <v>1211</v>
      </c>
      <c r="C67" s="79" t="str">
        <f>VLOOKUP(B67,Hist_TransAid!C:D,2,FALSE)</f>
        <v>Clarke</v>
      </c>
      <c r="D67" s="86">
        <v>1407.5</v>
      </c>
      <c r="E67" s="40"/>
      <c r="F67" s="40"/>
      <c r="G67" s="40"/>
      <c r="H67" s="40"/>
      <c r="I67" s="87">
        <v>629180.13</v>
      </c>
      <c r="J67" s="81"/>
      <c r="K67" s="6"/>
      <c r="L67" s="6">
        <f t="shared" si="0"/>
        <v>0</v>
      </c>
      <c r="M67" s="35">
        <f t="shared" si="5"/>
        <v>447.02</v>
      </c>
      <c r="N67" s="5">
        <f t="shared" si="1"/>
        <v>0</v>
      </c>
      <c r="O67" s="5">
        <f t="shared" si="2"/>
        <v>1407.5</v>
      </c>
      <c r="P67" s="5">
        <f t="shared" si="3"/>
        <v>388.13</v>
      </c>
      <c r="Q67" s="5">
        <f t="shared" si="14"/>
        <v>2020</v>
      </c>
      <c r="R67" s="5">
        <f t="shared" si="6"/>
        <v>42.516929719580958</v>
      </c>
      <c r="S67" s="5">
        <f t="shared" si="7"/>
        <v>59842.578580310197</v>
      </c>
      <c r="T67" s="5">
        <f t="shared" si="4"/>
        <v>1</v>
      </c>
      <c r="U67" s="31"/>
      <c r="V67" s="31">
        <f t="shared" si="8"/>
        <v>404.50270083104073</v>
      </c>
      <c r="W67" s="31"/>
      <c r="X67" s="75">
        <f t="shared" si="9"/>
        <v>0</v>
      </c>
      <c r="Y67" s="72">
        <f t="shared" si="10"/>
        <v>404.50270083104073</v>
      </c>
      <c r="AC67" s="83">
        <f t="shared" si="11"/>
        <v>447.02</v>
      </c>
      <c r="AD67">
        <f t="shared" si="12"/>
        <v>87.482781574766932</v>
      </c>
      <c r="AE67" s="84">
        <f t="shared" si="13"/>
        <v>123132.01506648446</v>
      </c>
    </row>
    <row r="68" spans="1:31" x14ac:dyDescent="0.2">
      <c r="A68" s="40">
        <v>62</v>
      </c>
      <c r="B68">
        <v>1215</v>
      </c>
      <c r="C68" s="79" t="str">
        <f>VLOOKUP(B68,Hist_TransAid!C:D,2,FALSE)</f>
        <v>Clarksville</v>
      </c>
      <c r="D68" s="86">
        <v>286.2</v>
      </c>
      <c r="E68" s="40"/>
      <c r="F68" s="40"/>
      <c r="G68" s="40"/>
      <c r="H68" s="40"/>
      <c r="I68" s="87">
        <v>94765.2</v>
      </c>
      <c r="J68" s="81"/>
      <c r="K68" s="6"/>
      <c r="L68" s="6">
        <f t="shared" si="0"/>
        <v>0</v>
      </c>
      <c r="M68" s="35">
        <f t="shared" si="5"/>
        <v>331.12</v>
      </c>
      <c r="N68" s="5">
        <f t="shared" si="1"/>
        <v>0</v>
      </c>
      <c r="O68" s="5">
        <f t="shared" si="2"/>
        <v>286.2</v>
      </c>
      <c r="P68" s="5">
        <f t="shared" si="3"/>
        <v>388.13</v>
      </c>
      <c r="Q68" s="5">
        <f t="shared" si="14"/>
        <v>2020</v>
      </c>
      <c r="R68" s="5">
        <f t="shared" si="6"/>
        <v>0</v>
      </c>
      <c r="S68" s="5">
        <f t="shared" si="7"/>
        <v>0</v>
      </c>
      <c r="T68" s="5">
        <f t="shared" si="4"/>
        <v>0</v>
      </c>
      <c r="U68" s="31"/>
      <c r="V68" s="31">
        <f t="shared" si="8"/>
        <v>331.1153039832285</v>
      </c>
      <c r="W68" s="31"/>
      <c r="X68" s="75">
        <f t="shared" si="9"/>
        <v>0</v>
      </c>
      <c r="Y68" s="72">
        <f t="shared" si="10"/>
        <v>331.1153039832285</v>
      </c>
      <c r="AC68" s="83">
        <f t="shared" si="11"/>
        <v>331.12</v>
      </c>
      <c r="AD68">
        <f t="shared" si="12"/>
        <v>0</v>
      </c>
      <c r="AE68" s="84">
        <f t="shared" si="13"/>
        <v>0</v>
      </c>
    </row>
    <row r="69" spans="1:31" x14ac:dyDescent="0.2">
      <c r="A69" s="40">
        <v>63</v>
      </c>
      <c r="B69">
        <v>1218</v>
      </c>
      <c r="C69" s="79" t="str">
        <f>VLOOKUP(B69,Hist_TransAid!C:D,2,FALSE)</f>
        <v>Clay Central-Everly</v>
      </c>
      <c r="D69" s="86">
        <v>294</v>
      </c>
      <c r="E69" s="40"/>
      <c r="F69" s="40"/>
      <c r="G69" s="40"/>
      <c r="H69" s="40"/>
      <c r="I69" s="87">
        <v>176310.58</v>
      </c>
      <c r="J69" s="81"/>
      <c r="K69" s="6"/>
      <c r="L69" s="6">
        <f t="shared" si="0"/>
        <v>0</v>
      </c>
      <c r="M69" s="35">
        <f t="shared" si="5"/>
        <v>599.70000000000005</v>
      </c>
      <c r="N69" s="5">
        <f t="shared" si="1"/>
        <v>0</v>
      </c>
      <c r="O69" s="5">
        <f t="shared" si="2"/>
        <v>294</v>
      </c>
      <c r="P69" s="5">
        <f t="shared" si="3"/>
        <v>388.13</v>
      </c>
      <c r="Q69" s="5">
        <f t="shared" si="14"/>
        <v>2020</v>
      </c>
      <c r="R69" s="5">
        <f t="shared" si="6"/>
        <v>195.19692971958102</v>
      </c>
      <c r="S69" s="5">
        <f t="shared" si="7"/>
        <v>57387.897337556817</v>
      </c>
      <c r="T69" s="5">
        <f t="shared" si="4"/>
        <v>1</v>
      </c>
      <c r="U69" s="31"/>
      <c r="V69" s="31">
        <f t="shared" si="8"/>
        <v>404.498920620555</v>
      </c>
      <c r="W69" s="31"/>
      <c r="X69" s="75">
        <f t="shared" si="9"/>
        <v>0</v>
      </c>
      <c r="Y69" s="72">
        <f t="shared" si="10"/>
        <v>404.498920620555</v>
      </c>
      <c r="AC69" s="83">
        <f t="shared" si="11"/>
        <v>599.70000000000005</v>
      </c>
      <c r="AD69">
        <f t="shared" si="12"/>
        <v>240.162781574767</v>
      </c>
      <c r="AE69" s="84">
        <f t="shared" si="13"/>
        <v>70607.857782981504</v>
      </c>
    </row>
    <row r="70" spans="1:31" x14ac:dyDescent="0.2">
      <c r="A70" s="40">
        <v>64</v>
      </c>
      <c r="B70">
        <v>2763</v>
      </c>
      <c r="C70" s="79" t="str">
        <f>VLOOKUP(B70,Hist_TransAid!C:D,2,FALSE)</f>
        <v>Clayton Ridge</v>
      </c>
      <c r="D70" s="86">
        <v>598.79999999999995</v>
      </c>
      <c r="E70" s="40"/>
      <c r="F70" s="40"/>
      <c r="G70" s="40"/>
      <c r="H70" s="40"/>
      <c r="I70" s="87">
        <v>410416.58</v>
      </c>
      <c r="J70" s="81"/>
      <c r="K70" s="6"/>
      <c r="L70" s="6">
        <f t="shared" si="0"/>
        <v>0</v>
      </c>
      <c r="M70" s="35">
        <f t="shared" si="5"/>
        <v>685.4</v>
      </c>
      <c r="N70" s="5">
        <f t="shared" si="1"/>
        <v>0</v>
      </c>
      <c r="O70" s="5">
        <f t="shared" si="2"/>
        <v>598.79999999999995</v>
      </c>
      <c r="P70" s="5">
        <f t="shared" si="3"/>
        <v>388.13</v>
      </c>
      <c r="Q70" s="5">
        <f t="shared" si="14"/>
        <v>2020</v>
      </c>
      <c r="R70" s="5">
        <f t="shared" si="6"/>
        <v>280.89692971958095</v>
      </c>
      <c r="S70" s="5">
        <f t="shared" si="7"/>
        <v>168201.08151608508</v>
      </c>
      <c r="T70" s="5">
        <f t="shared" si="4"/>
        <v>1</v>
      </c>
      <c r="U70" s="31"/>
      <c r="V70" s="31">
        <f t="shared" si="8"/>
        <v>404.5015004741399</v>
      </c>
      <c r="W70" s="31"/>
      <c r="X70" s="75">
        <f t="shared" si="9"/>
        <v>0</v>
      </c>
      <c r="Y70" s="72">
        <f t="shared" si="10"/>
        <v>404.5015004741399</v>
      </c>
      <c r="AC70" s="83">
        <f t="shared" si="11"/>
        <v>685.4</v>
      </c>
      <c r="AD70">
        <f t="shared" si="12"/>
        <v>325.86278157476693</v>
      </c>
      <c r="AE70" s="84">
        <f t="shared" si="13"/>
        <v>195126.63360697043</v>
      </c>
    </row>
    <row r="71" spans="1:31" x14ac:dyDescent="0.2">
      <c r="A71" s="40">
        <v>65</v>
      </c>
      <c r="B71">
        <v>1221</v>
      </c>
      <c r="C71" s="79" t="str">
        <f>VLOOKUP(B71,Hist_TransAid!C:D,2,FALSE)</f>
        <v>Clear Creek-Amana</v>
      </c>
      <c r="D71" s="86">
        <v>2797.8</v>
      </c>
      <c r="E71" s="40"/>
      <c r="F71" s="40"/>
      <c r="G71" s="40"/>
      <c r="H71" s="40"/>
      <c r="I71" s="87">
        <v>1540550.24</v>
      </c>
      <c r="J71" s="81"/>
      <c r="K71" s="6"/>
      <c r="L71" s="6">
        <f t="shared" ref="L71:L134" si="15">G71/D71</f>
        <v>0</v>
      </c>
      <c r="M71" s="35">
        <f t="shared" si="5"/>
        <v>550.63</v>
      </c>
      <c r="N71" s="5">
        <f t="shared" ref="N71:N134" si="16">J71</f>
        <v>0</v>
      </c>
      <c r="O71" s="5">
        <f t="shared" ref="O71:O134" si="17">D71</f>
        <v>2797.8</v>
      </c>
      <c r="P71" s="5">
        <f t="shared" ref="P71:P134" si="18">ROUND($I$334,2)</f>
        <v>388.13</v>
      </c>
      <c r="Q71" s="5">
        <f t="shared" si="14"/>
        <v>2020</v>
      </c>
      <c r="R71" s="5">
        <f t="shared" ref="R71:R134" si="19">IF(M71&gt;$R$4,M71-$R$4,0)</f>
        <v>146.12692971958097</v>
      </c>
      <c r="S71" s="5">
        <f t="shared" ref="S71:S134" si="20">R71*O71</f>
        <v>408833.92396944365</v>
      </c>
      <c r="T71" s="5">
        <f t="shared" ref="T71:T134" si="21">IF(S71&gt;0,1,0)</f>
        <v>1</v>
      </c>
      <c r="U71" s="31"/>
      <c r="V71" s="31">
        <f t="shared" si="8"/>
        <v>404.50222175657882</v>
      </c>
      <c r="W71" s="31"/>
      <c r="X71" s="75">
        <f t="shared" si="9"/>
        <v>0</v>
      </c>
      <c r="Y71" s="72">
        <f t="shared" si="10"/>
        <v>404.50222175657882</v>
      </c>
      <c r="AC71" s="83">
        <f t="shared" si="11"/>
        <v>550.63</v>
      </c>
      <c r="AD71">
        <f t="shared" si="12"/>
        <v>191.09278157476695</v>
      </c>
      <c r="AE71" s="84">
        <f t="shared" si="13"/>
        <v>534639.38428988296</v>
      </c>
    </row>
    <row r="72" spans="1:31" x14ac:dyDescent="0.2">
      <c r="A72" s="40">
        <v>66</v>
      </c>
      <c r="B72">
        <v>1233</v>
      </c>
      <c r="C72" s="79" t="str">
        <f>VLOOKUP(B72,Hist_TransAid!C:D,2,FALSE)</f>
        <v>Clear Lake</v>
      </c>
      <c r="D72" s="86">
        <v>1187.0999999999999</v>
      </c>
      <c r="E72" s="40"/>
      <c r="F72" s="40"/>
      <c r="G72" s="40"/>
      <c r="H72" s="40"/>
      <c r="I72" s="87">
        <v>338672.16</v>
      </c>
      <c r="J72" s="81"/>
      <c r="K72" s="6"/>
      <c r="L72" s="6">
        <f t="shared" si="15"/>
        <v>0</v>
      </c>
      <c r="M72" s="35">
        <f t="shared" ref="M72:M135" si="22">ROUND(I72/D72,2)</f>
        <v>285.29000000000002</v>
      </c>
      <c r="N72" s="5">
        <f t="shared" si="16"/>
        <v>0</v>
      </c>
      <c r="O72" s="5">
        <f t="shared" si="17"/>
        <v>1187.0999999999999</v>
      </c>
      <c r="P72" s="5">
        <f t="shared" si="18"/>
        <v>388.13</v>
      </c>
      <c r="Q72" s="5">
        <f t="shared" si="14"/>
        <v>2020</v>
      </c>
      <c r="R72" s="5">
        <f t="shared" si="19"/>
        <v>0</v>
      </c>
      <c r="S72" s="5">
        <f t="shared" si="20"/>
        <v>0</v>
      </c>
      <c r="T72" s="5">
        <f t="shared" si="21"/>
        <v>0</v>
      </c>
      <c r="U72" s="31"/>
      <c r="V72" s="31">
        <f t="shared" ref="V72:V135" si="23">(I72-S72)/D72</f>
        <v>285.2937073540561</v>
      </c>
      <c r="W72" s="31"/>
      <c r="X72" s="75">
        <f t="shared" ref="X72:X135" si="24">O72*$AA$6</f>
        <v>0</v>
      </c>
      <c r="Y72" s="72">
        <f t="shared" ref="Y72:Y135" si="25">(I72-S72-X72)/D72</f>
        <v>285.2937073540561</v>
      </c>
      <c r="AC72" s="83">
        <f t="shared" ref="AC72:AC135" si="26">M72</f>
        <v>285.29000000000002</v>
      </c>
      <c r="AD72">
        <f t="shared" ref="AD72:AD135" si="27">IF(AC72&gt;$AD$4,AC72-$AD$4,0)</f>
        <v>0</v>
      </c>
      <c r="AE72" s="84">
        <f t="shared" ref="AE72:AE135" si="28">AD72*D72</f>
        <v>0</v>
      </c>
    </row>
    <row r="73" spans="1:31" x14ac:dyDescent="0.2">
      <c r="A73" s="40">
        <v>67</v>
      </c>
      <c r="B73">
        <v>1278</v>
      </c>
      <c r="C73" s="79" t="str">
        <f>VLOOKUP(B73,Hist_TransAid!C:D,2,FALSE)</f>
        <v>Clinton</v>
      </c>
      <c r="D73" s="86">
        <v>3612.4</v>
      </c>
      <c r="E73" s="40"/>
      <c r="F73" s="40"/>
      <c r="G73" s="40"/>
      <c r="H73" s="40"/>
      <c r="I73" s="87">
        <v>878669.67</v>
      </c>
      <c r="J73" s="81"/>
      <c r="K73" s="6"/>
      <c r="L73" s="6">
        <f t="shared" si="15"/>
        <v>0</v>
      </c>
      <c r="M73" s="35">
        <f t="shared" si="22"/>
        <v>243.24</v>
      </c>
      <c r="N73" s="5">
        <f t="shared" si="16"/>
        <v>0</v>
      </c>
      <c r="O73" s="5">
        <f t="shared" si="17"/>
        <v>3612.4</v>
      </c>
      <c r="P73" s="5">
        <f t="shared" si="18"/>
        <v>388.13</v>
      </c>
      <c r="Q73" s="5">
        <f t="shared" si="14"/>
        <v>2020</v>
      </c>
      <c r="R73" s="5">
        <f t="shared" si="19"/>
        <v>0</v>
      </c>
      <c r="S73" s="5">
        <f t="shared" si="20"/>
        <v>0</v>
      </c>
      <c r="T73" s="5">
        <f t="shared" si="21"/>
        <v>0</v>
      </c>
      <c r="U73" s="31"/>
      <c r="V73" s="31">
        <f t="shared" si="23"/>
        <v>243.23709168419887</v>
      </c>
      <c r="W73" s="31"/>
      <c r="X73" s="75">
        <f t="shared" si="24"/>
        <v>0</v>
      </c>
      <c r="Y73" s="72">
        <f t="shared" si="25"/>
        <v>243.23709168419887</v>
      </c>
      <c r="AC73" s="83">
        <f t="shared" si="26"/>
        <v>243.24</v>
      </c>
      <c r="AD73">
        <f t="shared" si="27"/>
        <v>0</v>
      </c>
      <c r="AE73" s="84">
        <f t="shared" si="28"/>
        <v>0</v>
      </c>
    </row>
    <row r="74" spans="1:31" x14ac:dyDescent="0.2">
      <c r="A74" s="40">
        <v>68</v>
      </c>
      <c r="B74">
        <v>1332</v>
      </c>
      <c r="C74" s="79" t="str">
        <f>VLOOKUP(B74,Hist_TransAid!C:D,2,FALSE)</f>
        <v>Colfax-Mingo</v>
      </c>
      <c r="D74" s="86">
        <v>726.5</v>
      </c>
      <c r="E74" s="40"/>
      <c r="F74" s="40"/>
      <c r="G74" s="40"/>
      <c r="H74" s="40"/>
      <c r="I74" s="87">
        <v>382070.27</v>
      </c>
      <c r="J74" s="81"/>
      <c r="K74" s="6"/>
      <c r="L74" s="6">
        <f t="shared" si="15"/>
        <v>0</v>
      </c>
      <c r="M74" s="35">
        <f t="shared" si="22"/>
        <v>525.91</v>
      </c>
      <c r="N74" s="5">
        <f t="shared" si="16"/>
        <v>0</v>
      </c>
      <c r="O74" s="5">
        <f t="shared" si="17"/>
        <v>726.5</v>
      </c>
      <c r="P74" s="5">
        <f t="shared" si="18"/>
        <v>388.13</v>
      </c>
      <c r="Q74" s="5">
        <f t="shared" ref="Q74:Q137" si="29">Q73</f>
        <v>2020</v>
      </c>
      <c r="R74" s="5">
        <f t="shared" si="19"/>
        <v>121.40692971958094</v>
      </c>
      <c r="S74" s="5">
        <f t="shared" si="20"/>
        <v>88202.134441275557</v>
      </c>
      <c r="T74" s="5">
        <f t="shared" si="21"/>
        <v>1</v>
      </c>
      <c r="U74" s="31"/>
      <c r="V74" s="31">
        <f t="shared" si="23"/>
        <v>404.49846601338538</v>
      </c>
      <c r="W74" s="31"/>
      <c r="X74" s="75">
        <f t="shared" si="24"/>
        <v>0</v>
      </c>
      <c r="Y74" s="72">
        <f t="shared" si="25"/>
        <v>404.49846601338538</v>
      </c>
      <c r="AC74" s="83">
        <f t="shared" si="26"/>
        <v>525.91</v>
      </c>
      <c r="AD74">
        <f t="shared" si="27"/>
        <v>166.37278157476692</v>
      </c>
      <c r="AE74" s="84">
        <f t="shared" si="28"/>
        <v>120869.82581406817</v>
      </c>
    </row>
    <row r="75" spans="1:31" x14ac:dyDescent="0.2">
      <c r="A75" s="40">
        <v>69</v>
      </c>
      <c r="B75">
        <v>1337</v>
      </c>
      <c r="C75" s="79" t="str">
        <f>VLOOKUP(B75,Hist_TransAid!C:D,2,FALSE)</f>
        <v>College Community</v>
      </c>
      <c r="D75" s="86">
        <v>5130.8999999999996</v>
      </c>
      <c r="E75" s="40"/>
      <c r="F75" s="40"/>
      <c r="G75" s="40"/>
      <c r="H75" s="40"/>
      <c r="I75" s="87">
        <v>2530188.4900000002</v>
      </c>
      <c r="J75" s="81"/>
      <c r="K75" s="6"/>
      <c r="L75" s="6">
        <f t="shared" si="15"/>
        <v>0</v>
      </c>
      <c r="M75" s="35">
        <f t="shared" si="22"/>
        <v>493.13</v>
      </c>
      <c r="N75" s="5">
        <f t="shared" si="16"/>
        <v>0</v>
      </c>
      <c r="O75" s="5">
        <f t="shared" si="17"/>
        <v>5130.8999999999996</v>
      </c>
      <c r="P75" s="5">
        <f t="shared" si="18"/>
        <v>388.13</v>
      </c>
      <c r="Q75" s="5">
        <f t="shared" si="29"/>
        <v>2020</v>
      </c>
      <c r="R75" s="5">
        <f t="shared" si="19"/>
        <v>88.626929719580971</v>
      </c>
      <c r="S75" s="5">
        <f t="shared" si="20"/>
        <v>454735.91369819798</v>
      </c>
      <c r="T75" s="5">
        <f t="shared" si="21"/>
        <v>1</v>
      </c>
      <c r="U75" s="31"/>
      <c r="V75" s="31">
        <f t="shared" si="23"/>
        <v>404.50068726769229</v>
      </c>
      <c r="W75" s="31"/>
      <c r="X75" s="75">
        <f t="shared" si="24"/>
        <v>0</v>
      </c>
      <c r="Y75" s="72">
        <f t="shared" si="25"/>
        <v>404.50068726769229</v>
      </c>
      <c r="AC75" s="83">
        <f t="shared" si="26"/>
        <v>493.13</v>
      </c>
      <c r="AD75">
        <f t="shared" si="27"/>
        <v>133.59278157476695</v>
      </c>
      <c r="AE75" s="84">
        <f t="shared" si="28"/>
        <v>685451.20298197167</v>
      </c>
    </row>
    <row r="76" spans="1:31" x14ac:dyDescent="0.2">
      <c r="A76" s="40">
        <v>70</v>
      </c>
      <c r="B76">
        <v>1350</v>
      </c>
      <c r="C76" s="79" t="str">
        <f>VLOOKUP(B76,Hist_TransAid!C:D,2,FALSE)</f>
        <v>Collins-Maxwell</v>
      </c>
      <c r="D76" s="86">
        <v>466</v>
      </c>
      <c r="E76" s="40"/>
      <c r="F76" s="40"/>
      <c r="G76" s="40"/>
      <c r="H76" s="40"/>
      <c r="I76" s="87">
        <v>162423.18</v>
      </c>
      <c r="J76" s="81"/>
      <c r="K76" s="6"/>
      <c r="L76" s="6">
        <f t="shared" si="15"/>
        <v>0</v>
      </c>
      <c r="M76" s="35">
        <f t="shared" si="22"/>
        <v>348.55</v>
      </c>
      <c r="N76" s="5">
        <f t="shared" si="16"/>
        <v>0</v>
      </c>
      <c r="O76" s="5">
        <f t="shared" si="17"/>
        <v>466</v>
      </c>
      <c r="P76" s="5">
        <f t="shared" si="18"/>
        <v>388.13</v>
      </c>
      <c r="Q76" s="5">
        <f t="shared" si="29"/>
        <v>2020</v>
      </c>
      <c r="R76" s="5">
        <f t="shared" si="19"/>
        <v>0</v>
      </c>
      <c r="S76" s="5">
        <f t="shared" si="20"/>
        <v>0</v>
      </c>
      <c r="T76" s="5">
        <f t="shared" si="21"/>
        <v>0</v>
      </c>
      <c r="U76" s="31"/>
      <c r="V76" s="31">
        <f t="shared" si="23"/>
        <v>348.54759656652357</v>
      </c>
      <c r="W76" s="31"/>
      <c r="X76" s="75">
        <f t="shared" si="24"/>
        <v>0</v>
      </c>
      <c r="Y76" s="72">
        <f t="shared" si="25"/>
        <v>348.54759656652357</v>
      </c>
      <c r="AC76" s="83">
        <f t="shared" si="26"/>
        <v>348.55</v>
      </c>
      <c r="AD76">
        <f t="shared" si="27"/>
        <v>0</v>
      </c>
      <c r="AE76" s="84">
        <f t="shared" si="28"/>
        <v>0</v>
      </c>
    </row>
    <row r="77" spans="1:31" x14ac:dyDescent="0.2">
      <c r="A77" s="40">
        <v>71</v>
      </c>
      <c r="B77">
        <v>1359</v>
      </c>
      <c r="C77" s="79" t="str">
        <f>VLOOKUP(B77,Hist_TransAid!C:D,2,FALSE)</f>
        <v>Colo-Nesco</v>
      </c>
      <c r="D77" s="86">
        <v>482</v>
      </c>
      <c r="E77" s="40"/>
      <c r="F77" s="40"/>
      <c r="G77" s="40"/>
      <c r="H77" s="40"/>
      <c r="I77" s="87">
        <v>299118.37</v>
      </c>
      <c r="J77" s="81"/>
      <c r="K77" s="6"/>
      <c r="L77" s="6">
        <f t="shared" si="15"/>
        <v>0</v>
      </c>
      <c r="M77" s="35">
        <f t="shared" si="22"/>
        <v>620.58000000000004</v>
      </c>
      <c r="N77" s="5">
        <f t="shared" si="16"/>
        <v>0</v>
      </c>
      <c r="O77" s="5">
        <f t="shared" si="17"/>
        <v>482</v>
      </c>
      <c r="P77" s="5">
        <f t="shared" si="18"/>
        <v>388.13</v>
      </c>
      <c r="Q77" s="5">
        <f t="shared" si="29"/>
        <v>2020</v>
      </c>
      <c r="R77" s="5">
        <f t="shared" si="19"/>
        <v>216.07692971958102</v>
      </c>
      <c r="S77" s="5">
        <f t="shared" si="20"/>
        <v>104149.08012483804</v>
      </c>
      <c r="T77" s="5">
        <f t="shared" si="21"/>
        <v>1</v>
      </c>
      <c r="U77" s="31"/>
      <c r="V77" s="31">
        <f t="shared" si="23"/>
        <v>404.50060140075095</v>
      </c>
      <c r="W77" s="31"/>
      <c r="X77" s="75">
        <f t="shared" si="24"/>
        <v>0</v>
      </c>
      <c r="Y77" s="72">
        <f t="shared" si="25"/>
        <v>404.50060140075095</v>
      </c>
      <c r="AC77" s="83">
        <f t="shared" si="26"/>
        <v>620.58000000000004</v>
      </c>
      <c r="AD77">
        <f t="shared" si="27"/>
        <v>261.04278157476699</v>
      </c>
      <c r="AE77" s="84">
        <f t="shared" si="28"/>
        <v>125822.62071903769</v>
      </c>
    </row>
    <row r="78" spans="1:31" x14ac:dyDescent="0.2">
      <c r="A78" s="40">
        <v>72</v>
      </c>
      <c r="B78">
        <v>1368</v>
      </c>
      <c r="C78" s="79" t="str">
        <f>VLOOKUP(B78,Hist_TransAid!C:D,2,FALSE)</f>
        <v>Columbus</v>
      </c>
      <c r="D78" s="86">
        <v>756.8</v>
      </c>
      <c r="E78" s="40"/>
      <c r="F78" s="40"/>
      <c r="G78" s="40"/>
      <c r="H78" s="40"/>
      <c r="I78" s="87">
        <v>259576.72</v>
      </c>
      <c r="J78" s="81"/>
      <c r="K78" s="6"/>
      <c r="L78" s="6">
        <f t="shared" si="15"/>
        <v>0</v>
      </c>
      <c r="M78" s="35">
        <f t="shared" si="22"/>
        <v>342.99</v>
      </c>
      <c r="N78" s="5">
        <f t="shared" si="16"/>
        <v>0</v>
      </c>
      <c r="O78" s="5">
        <f t="shared" si="17"/>
        <v>756.8</v>
      </c>
      <c r="P78" s="5">
        <f t="shared" si="18"/>
        <v>388.13</v>
      </c>
      <c r="Q78" s="5">
        <f t="shared" si="29"/>
        <v>2020</v>
      </c>
      <c r="R78" s="5">
        <f t="shared" si="19"/>
        <v>0</v>
      </c>
      <c r="S78" s="5">
        <f t="shared" si="20"/>
        <v>0</v>
      </c>
      <c r="T78" s="5">
        <f t="shared" si="21"/>
        <v>0</v>
      </c>
      <c r="U78" s="31"/>
      <c r="V78" s="31">
        <f t="shared" si="23"/>
        <v>342.99249471458774</v>
      </c>
      <c r="W78" s="31"/>
      <c r="X78" s="75">
        <f t="shared" si="24"/>
        <v>0</v>
      </c>
      <c r="Y78" s="72">
        <f t="shared" si="25"/>
        <v>342.99249471458774</v>
      </c>
      <c r="AC78" s="83">
        <f t="shared" si="26"/>
        <v>342.99</v>
      </c>
      <c r="AD78">
        <f t="shared" si="27"/>
        <v>0</v>
      </c>
      <c r="AE78" s="84">
        <f t="shared" si="28"/>
        <v>0</v>
      </c>
    </row>
    <row r="79" spans="1:31" x14ac:dyDescent="0.2">
      <c r="A79" s="40">
        <v>73</v>
      </c>
      <c r="B79">
        <v>1413</v>
      </c>
      <c r="C79" s="79" t="str">
        <f>VLOOKUP(B79,Hist_TransAid!C:D,2,FALSE)</f>
        <v>Coon Rapids-Bayard</v>
      </c>
      <c r="D79" s="86">
        <v>427</v>
      </c>
      <c r="E79" s="40"/>
      <c r="F79" s="40"/>
      <c r="G79" s="40"/>
      <c r="H79" s="40"/>
      <c r="I79" s="87">
        <v>252693.83</v>
      </c>
      <c r="J79" s="81"/>
      <c r="K79" s="6"/>
      <c r="L79" s="6">
        <f t="shared" si="15"/>
        <v>0</v>
      </c>
      <c r="M79" s="35">
        <f t="shared" si="22"/>
        <v>591.79</v>
      </c>
      <c r="N79" s="5">
        <f t="shared" si="16"/>
        <v>0</v>
      </c>
      <c r="O79" s="5">
        <f t="shared" si="17"/>
        <v>427</v>
      </c>
      <c r="P79" s="5">
        <f t="shared" si="18"/>
        <v>388.13</v>
      </c>
      <c r="Q79" s="5">
        <f t="shared" si="29"/>
        <v>2020</v>
      </c>
      <c r="R79" s="5">
        <f t="shared" si="19"/>
        <v>187.28692971958094</v>
      </c>
      <c r="S79" s="5">
        <f t="shared" si="20"/>
        <v>79971.518990261058</v>
      </c>
      <c r="T79" s="5">
        <f t="shared" si="21"/>
        <v>1</v>
      </c>
      <c r="U79" s="31"/>
      <c r="V79" s="31">
        <f t="shared" si="23"/>
        <v>404.5018993202317</v>
      </c>
      <c r="W79" s="31"/>
      <c r="X79" s="75">
        <f t="shared" si="24"/>
        <v>0</v>
      </c>
      <c r="Y79" s="72">
        <f t="shared" si="25"/>
        <v>404.5018993202317</v>
      </c>
      <c r="AC79" s="83">
        <f t="shared" si="26"/>
        <v>591.79</v>
      </c>
      <c r="AD79">
        <f t="shared" si="27"/>
        <v>232.25278157476691</v>
      </c>
      <c r="AE79" s="84">
        <f t="shared" si="28"/>
        <v>99171.937732425475</v>
      </c>
    </row>
    <row r="80" spans="1:31" x14ac:dyDescent="0.2">
      <c r="A80" s="40">
        <v>74</v>
      </c>
      <c r="B80">
        <v>1431</v>
      </c>
      <c r="C80" s="79" t="str">
        <f>VLOOKUP(B80,Hist_TransAid!C:D,2,FALSE)</f>
        <v>Corning</v>
      </c>
      <c r="D80" s="86">
        <v>412.4</v>
      </c>
      <c r="E80" s="40"/>
      <c r="F80" s="40"/>
      <c r="G80" s="40"/>
      <c r="H80" s="40"/>
      <c r="I80" s="87">
        <v>274241.90999999997</v>
      </c>
      <c r="J80" s="81"/>
      <c r="K80" s="6"/>
      <c r="L80" s="6">
        <f t="shared" si="15"/>
        <v>0</v>
      </c>
      <c r="M80" s="35">
        <f t="shared" si="22"/>
        <v>664.99</v>
      </c>
      <c r="N80" s="5">
        <f t="shared" si="16"/>
        <v>0</v>
      </c>
      <c r="O80" s="5">
        <f t="shared" si="17"/>
        <v>412.4</v>
      </c>
      <c r="P80" s="5">
        <f t="shared" si="18"/>
        <v>388.13</v>
      </c>
      <c r="Q80" s="5">
        <f t="shared" si="29"/>
        <v>2020</v>
      </c>
      <c r="R80" s="5">
        <f t="shared" si="19"/>
        <v>260.48692971958098</v>
      </c>
      <c r="S80" s="5">
        <f t="shared" si="20"/>
        <v>107424.80981635519</v>
      </c>
      <c r="T80" s="5">
        <f t="shared" si="21"/>
        <v>1</v>
      </c>
      <c r="U80" s="31"/>
      <c r="V80" s="31">
        <f t="shared" si="23"/>
        <v>404.50315272464792</v>
      </c>
      <c r="W80" s="31"/>
      <c r="X80" s="75">
        <f t="shared" si="24"/>
        <v>0</v>
      </c>
      <c r="Y80" s="72">
        <f t="shared" si="25"/>
        <v>404.50315272464792</v>
      </c>
      <c r="AC80" s="83">
        <f t="shared" si="26"/>
        <v>664.99</v>
      </c>
      <c r="AD80">
        <f t="shared" si="27"/>
        <v>305.45278157476696</v>
      </c>
      <c r="AE80" s="84">
        <f t="shared" si="28"/>
        <v>125968.72712143388</v>
      </c>
    </row>
    <row r="81" spans="1:31" x14ac:dyDescent="0.2">
      <c r="A81" s="40">
        <v>75</v>
      </c>
      <c r="B81">
        <v>1476</v>
      </c>
      <c r="C81" s="79" t="str">
        <f>VLOOKUP(B81,Hist_TransAid!C:D,2,FALSE)</f>
        <v>Council Bluffs</v>
      </c>
      <c r="D81" s="86">
        <v>8687.6</v>
      </c>
      <c r="E81" s="40"/>
      <c r="F81" s="40"/>
      <c r="G81" s="40"/>
      <c r="H81" s="40"/>
      <c r="I81" s="87">
        <v>4389206.6399999997</v>
      </c>
      <c r="J81" s="81"/>
      <c r="K81" s="6"/>
      <c r="L81" s="6">
        <f t="shared" si="15"/>
        <v>0</v>
      </c>
      <c r="M81" s="35">
        <f t="shared" si="22"/>
        <v>505.23</v>
      </c>
      <c r="N81" s="5">
        <f t="shared" si="16"/>
        <v>0</v>
      </c>
      <c r="O81" s="5">
        <f t="shared" si="17"/>
        <v>8687.6</v>
      </c>
      <c r="P81" s="5">
        <f t="shared" si="18"/>
        <v>388.13</v>
      </c>
      <c r="Q81" s="5">
        <f t="shared" si="29"/>
        <v>2020</v>
      </c>
      <c r="R81" s="5">
        <f t="shared" si="19"/>
        <v>100.72692971958099</v>
      </c>
      <c r="S81" s="5">
        <f t="shared" si="20"/>
        <v>875075.27463183191</v>
      </c>
      <c r="T81" s="5">
        <f t="shared" si="21"/>
        <v>1</v>
      </c>
      <c r="U81" s="31"/>
      <c r="V81" s="31">
        <f t="shared" si="23"/>
        <v>404.49967371519955</v>
      </c>
      <c r="W81" s="31"/>
      <c r="X81" s="75">
        <f t="shared" si="24"/>
        <v>0</v>
      </c>
      <c r="Y81" s="72">
        <f t="shared" si="25"/>
        <v>404.49967371519955</v>
      </c>
      <c r="AC81" s="83">
        <f t="shared" si="26"/>
        <v>505.23</v>
      </c>
      <c r="AD81">
        <f t="shared" si="27"/>
        <v>145.69278157476697</v>
      </c>
      <c r="AE81" s="84">
        <f t="shared" si="28"/>
        <v>1265720.6092089457</v>
      </c>
    </row>
    <row r="82" spans="1:31" x14ac:dyDescent="0.2">
      <c r="A82" s="40">
        <v>76</v>
      </c>
      <c r="B82">
        <v>1503</v>
      </c>
      <c r="C82" s="79" t="str">
        <f>VLOOKUP(B82,Hist_TransAid!C:D,2,FALSE)</f>
        <v>Creston</v>
      </c>
      <c r="D82" s="86">
        <v>1401.5</v>
      </c>
      <c r="E82" s="40"/>
      <c r="F82" s="40"/>
      <c r="G82" s="40"/>
      <c r="H82" s="40"/>
      <c r="I82" s="87">
        <v>459896.05</v>
      </c>
      <c r="J82" s="81"/>
      <c r="K82" s="6"/>
      <c r="L82" s="6">
        <f t="shared" si="15"/>
        <v>0</v>
      </c>
      <c r="M82" s="35">
        <f t="shared" si="22"/>
        <v>328.15</v>
      </c>
      <c r="N82" s="5">
        <f t="shared" si="16"/>
        <v>0</v>
      </c>
      <c r="O82" s="5">
        <f t="shared" si="17"/>
        <v>1401.5</v>
      </c>
      <c r="P82" s="5">
        <f t="shared" si="18"/>
        <v>388.13</v>
      </c>
      <c r="Q82" s="5">
        <f t="shared" si="29"/>
        <v>2020</v>
      </c>
      <c r="R82" s="5">
        <f t="shared" si="19"/>
        <v>0</v>
      </c>
      <c r="S82" s="5">
        <f t="shared" si="20"/>
        <v>0</v>
      </c>
      <c r="T82" s="5">
        <f t="shared" si="21"/>
        <v>0</v>
      </c>
      <c r="U82" s="31"/>
      <c r="V82" s="31">
        <f t="shared" si="23"/>
        <v>328.14559400642167</v>
      </c>
      <c r="W82" s="31"/>
      <c r="X82" s="75">
        <f t="shared" si="24"/>
        <v>0</v>
      </c>
      <c r="Y82" s="72">
        <f t="shared" si="25"/>
        <v>328.14559400642167</v>
      </c>
      <c r="AC82" s="83">
        <f t="shared" si="26"/>
        <v>328.15</v>
      </c>
      <c r="AD82">
        <f t="shared" si="27"/>
        <v>0</v>
      </c>
      <c r="AE82" s="84">
        <f t="shared" si="28"/>
        <v>0</v>
      </c>
    </row>
    <row r="83" spans="1:31" x14ac:dyDescent="0.2">
      <c r="A83" s="40">
        <v>77</v>
      </c>
      <c r="B83">
        <v>1576</v>
      </c>
      <c r="C83" s="79" t="str">
        <f>VLOOKUP(B83,Hist_TransAid!C:D,2,FALSE)</f>
        <v>Dallas Center-Grimes</v>
      </c>
      <c r="D83" s="86">
        <v>3394.1</v>
      </c>
      <c r="E83" s="40"/>
      <c r="F83" s="40"/>
      <c r="G83" s="40"/>
      <c r="H83" s="40"/>
      <c r="I83" s="87">
        <v>1296349.5</v>
      </c>
      <c r="J83" s="81"/>
      <c r="K83" s="6"/>
      <c r="L83" s="6">
        <f t="shared" si="15"/>
        <v>0</v>
      </c>
      <c r="M83" s="35">
        <f t="shared" si="22"/>
        <v>381.94</v>
      </c>
      <c r="N83" s="5">
        <f t="shared" si="16"/>
        <v>0</v>
      </c>
      <c r="O83" s="5">
        <f t="shared" si="17"/>
        <v>3394.1</v>
      </c>
      <c r="P83" s="5">
        <f t="shared" si="18"/>
        <v>388.13</v>
      </c>
      <c r="Q83" s="5">
        <f t="shared" si="29"/>
        <v>2020</v>
      </c>
      <c r="R83" s="5">
        <f t="shared" si="19"/>
        <v>0</v>
      </c>
      <c r="S83" s="5">
        <f t="shared" si="20"/>
        <v>0</v>
      </c>
      <c r="T83" s="5">
        <f t="shared" si="21"/>
        <v>0</v>
      </c>
      <c r="U83" s="31"/>
      <c r="V83" s="31">
        <f t="shared" si="23"/>
        <v>381.94204649244278</v>
      </c>
      <c r="W83" s="31"/>
      <c r="X83" s="75">
        <f t="shared" si="24"/>
        <v>0</v>
      </c>
      <c r="Y83" s="72">
        <f t="shared" si="25"/>
        <v>381.94204649244278</v>
      </c>
      <c r="AC83" s="83">
        <f t="shared" si="26"/>
        <v>381.94</v>
      </c>
      <c r="AD83">
        <f t="shared" si="27"/>
        <v>22.402781574766948</v>
      </c>
      <c r="AE83" s="84">
        <f t="shared" si="28"/>
        <v>76037.280942916492</v>
      </c>
    </row>
    <row r="84" spans="1:31" x14ac:dyDescent="0.2">
      <c r="A84" s="40">
        <v>78</v>
      </c>
      <c r="B84">
        <v>1602</v>
      </c>
      <c r="C84" s="79" t="str">
        <f>VLOOKUP(B84,Hist_TransAid!C:D,2,FALSE)</f>
        <v>Danville</v>
      </c>
      <c r="D84" s="86">
        <v>468.9</v>
      </c>
      <c r="E84" s="40"/>
      <c r="F84" s="40"/>
      <c r="G84" s="40"/>
      <c r="H84" s="40"/>
      <c r="I84" s="87">
        <v>277060.94</v>
      </c>
      <c r="J84" s="81"/>
      <c r="K84" s="6"/>
      <c r="L84" s="6">
        <f t="shared" si="15"/>
        <v>0</v>
      </c>
      <c r="M84" s="35">
        <f t="shared" si="22"/>
        <v>590.87</v>
      </c>
      <c r="N84" s="5">
        <f t="shared" si="16"/>
        <v>0</v>
      </c>
      <c r="O84" s="5">
        <f t="shared" si="17"/>
        <v>468.9</v>
      </c>
      <c r="P84" s="5">
        <f t="shared" si="18"/>
        <v>388.13</v>
      </c>
      <c r="Q84" s="5">
        <f t="shared" si="29"/>
        <v>2020</v>
      </c>
      <c r="R84" s="5">
        <f t="shared" si="19"/>
        <v>186.36692971958098</v>
      </c>
      <c r="S84" s="5">
        <f t="shared" si="20"/>
        <v>87387.453345511516</v>
      </c>
      <c r="T84" s="5">
        <f t="shared" si="21"/>
        <v>1</v>
      </c>
      <c r="U84" s="31"/>
      <c r="V84" s="31">
        <f t="shared" si="23"/>
        <v>404.50732918423648</v>
      </c>
      <c r="W84" s="31"/>
      <c r="X84" s="75">
        <f t="shared" si="24"/>
        <v>0</v>
      </c>
      <c r="Y84" s="72">
        <f t="shared" si="25"/>
        <v>404.50732918423648</v>
      </c>
      <c r="AC84" s="83">
        <f t="shared" si="26"/>
        <v>590.87</v>
      </c>
      <c r="AD84">
        <f t="shared" si="27"/>
        <v>231.33278157476695</v>
      </c>
      <c r="AE84" s="84">
        <f t="shared" si="28"/>
        <v>108471.94128040822</v>
      </c>
    </row>
    <row r="85" spans="1:31" x14ac:dyDescent="0.2">
      <c r="A85" s="40">
        <v>79</v>
      </c>
      <c r="B85">
        <v>1611</v>
      </c>
      <c r="C85" s="79" t="str">
        <f>VLOOKUP(B85,Hist_TransAid!C:D,2,FALSE)</f>
        <v>Davenport</v>
      </c>
      <c r="D85" s="86">
        <v>14409.9</v>
      </c>
      <c r="E85" s="40"/>
      <c r="F85" s="40"/>
      <c r="G85" s="40"/>
      <c r="H85" s="40"/>
      <c r="I85" s="87">
        <v>5661620.2599999998</v>
      </c>
      <c r="J85" s="81"/>
      <c r="K85" s="6"/>
      <c r="L85" s="6">
        <f t="shared" si="15"/>
        <v>0</v>
      </c>
      <c r="M85" s="35">
        <f t="shared" si="22"/>
        <v>392.9</v>
      </c>
      <c r="N85" s="5">
        <f t="shared" si="16"/>
        <v>0</v>
      </c>
      <c r="O85" s="5">
        <f t="shared" si="17"/>
        <v>14409.9</v>
      </c>
      <c r="P85" s="5">
        <f t="shared" si="18"/>
        <v>388.13</v>
      </c>
      <c r="Q85" s="5">
        <f t="shared" si="29"/>
        <v>2020</v>
      </c>
      <c r="R85" s="5">
        <f t="shared" si="19"/>
        <v>0</v>
      </c>
      <c r="S85" s="5">
        <f t="shared" si="20"/>
        <v>0</v>
      </c>
      <c r="T85" s="5">
        <f t="shared" si="21"/>
        <v>0</v>
      </c>
      <c r="U85" s="31"/>
      <c r="V85" s="31">
        <f t="shared" si="23"/>
        <v>392.89795626617808</v>
      </c>
      <c r="W85" s="31"/>
      <c r="X85" s="75">
        <f t="shared" si="24"/>
        <v>0</v>
      </c>
      <c r="Y85" s="72">
        <f t="shared" si="25"/>
        <v>392.89795626617808</v>
      </c>
      <c r="AC85" s="83">
        <f t="shared" si="26"/>
        <v>392.9</v>
      </c>
      <c r="AD85">
        <f t="shared" si="27"/>
        <v>33.362781574766927</v>
      </c>
      <c r="AE85" s="84">
        <f t="shared" si="28"/>
        <v>480754.34621423396</v>
      </c>
    </row>
    <row r="86" spans="1:31" x14ac:dyDescent="0.2">
      <c r="A86" s="40">
        <v>80</v>
      </c>
      <c r="B86">
        <v>1619</v>
      </c>
      <c r="C86" s="79" t="str">
        <f>VLOOKUP(B86,Hist_TransAid!C:D,2,FALSE)</f>
        <v>Davis County</v>
      </c>
      <c r="D86" s="86">
        <v>1182.5</v>
      </c>
      <c r="E86" s="40"/>
      <c r="F86" s="40"/>
      <c r="G86" s="40"/>
      <c r="H86" s="40"/>
      <c r="I86" s="87">
        <v>1333962.98</v>
      </c>
      <c r="J86" s="81"/>
      <c r="K86" s="6"/>
      <c r="L86" s="6">
        <f t="shared" si="15"/>
        <v>0</v>
      </c>
      <c r="M86" s="35">
        <f t="shared" si="22"/>
        <v>1128.0899999999999</v>
      </c>
      <c r="N86" s="5">
        <f t="shared" si="16"/>
        <v>0</v>
      </c>
      <c r="O86" s="5">
        <f t="shared" si="17"/>
        <v>1182.5</v>
      </c>
      <c r="P86" s="5">
        <f t="shared" si="18"/>
        <v>388.13</v>
      </c>
      <c r="Q86" s="5">
        <f t="shared" si="29"/>
        <v>2020</v>
      </c>
      <c r="R86" s="5">
        <f t="shared" si="19"/>
        <v>723.58692971958089</v>
      </c>
      <c r="S86" s="5">
        <f t="shared" si="20"/>
        <v>855641.54439340439</v>
      </c>
      <c r="T86" s="5">
        <f t="shared" si="21"/>
        <v>1</v>
      </c>
      <c r="U86" s="31"/>
      <c r="V86" s="31">
        <f t="shared" si="23"/>
        <v>404.50015696118021</v>
      </c>
      <c r="W86" s="31"/>
      <c r="X86" s="75">
        <f t="shared" si="24"/>
        <v>0</v>
      </c>
      <c r="Y86" s="72">
        <f t="shared" si="25"/>
        <v>404.50015696118021</v>
      </c>
      <c r="AC86" s="83">
        <f t="shared" si="26"/>
        <v>1128.0899999999999</v>
      </c>
      <c r="AD86">
        <f t="shared" si="27"/>
        <v>768.55278157476687</v>
      </c>
      <c r="AE86" s="84">
        <f t="shared" si="28"/>
        <v>908813.66421216179</v>
      </c>
    </row>
    <row r="87" spans="1:31" x14ac:dyDescent="0.2">
      <c r="A87" s="40">
        <v>81</v>
      </c>
      <c r="B87">
        <v>1638</v>
      </c>
      <c r="C87" s="79" t="str">
        <f>VLOOKUP(B87,Hist_TransAid!C:D,2,FALSE)</f>
        <v>Decorah</v>
      </c>
      <c r="D87" s="86">
        <v>1530.5</v>
      </c>
      <c r="E87" s="40"/>
      <c r="F87" s="40"/>
      <c r="G87" s="40"/>
      <c r="H87" s="40"/>
      <c r="I87" s="87">
        <v>1015567.17</v>
      </c>
      <c r="J87" s="81"/>
      <c r="K87" s="6"/>
      <c r="L87" s="6">
        <f t="shared" si="15"/>
        <v>0</v>
      </c>
      <c r="M87" s="35">
        <f t="shared" si="22"/>
        <v>663.55</v>
      </c>
      <c r="N87" s="5">
        <f t="shared" si="16"/>
        <v>0</v>
      </c>
      <c r="O87" s="5">
        <f t="shared" si="17"/>
        <v>1530.5</v>
      </c>
      <c r="P87" s="5">
        <f t="shared" si="18"/>
        <v>388.13</v>
      </c>
      <c r="Q87" s="5">
        <f t="shared" si="29"/>
        <v>2020</v>
      </c>
      <c r="R87" s="5">
        <f t="shared" si="19"/>
        <v>259.04692971958093</v>
      </c>
      <c r="S87" s="5">
        <f t="shared" si="20"/>
        <v>396471.3259358186</v>
      </c>
      <c r="T87" s="5">
        <f t="shared" si="21"/>
        <v>1</v>
      </c>
      <c r="U87" s="31"/>
      <c r="V87" s="31">
        <f t="shared" si="23"/>
        <v>404.50561520037991</v>
      </c>
      <c r="W87" s="31"/>
      <c r="X87" s="75">
        <f t="shared" si="24"/>
        <v>0</v>
      </c>
      <c r="Y87" s="72">
        <f t="shared" si="25"/>
        <v>404.50561520037991</v>
      </c>
      <c r="AC87" s="83">
        <f t="shared" si="26"/>
        <v>663.55</v>
      </c>
      <c r="AD87">
        <f t="shared" si="27"/>
        <v>304.0127815747669</v>
      </c>
      <c r="AE87" s="84">
        <f t="shared" si="28"/>
        <v>465291.56220018072</v>
      </c>
    </row>
    <row r="88" spans="1:31" x14ac:dyDescent="0.2">
      <c r="A88" s="40">
        <v>82</v>
      </c>
      <c r="B88">
        <v>1675</v>
      </c>
      <c r="C88" s="79" t="str">
        <f>VLOOKUP(B88,Hist_TransAid!C:D,2,FALSE)</f>
        <v>Delwood</v>
      </c>
      <c r="D88" s="86">
        <v>190</v>
      </c>
      <c r="E88" s="40"/>
      <c r="F88" s="40"/>
      <c r="G88" s="40"/>
      <c r="H88" s="40"/>
      <c r="I88" s="87">
        <v>215918.18</v>
      </c>
      <c r="J88" s="81"/>
      <c r="K88" s="6"/>
      <c r="L88" s="6">
        <f t="shared" si="15"/>
        <v>0</v>
      </c>
      <c r="M88" s="35">
        <f t="shared" si="22"/>
        <v>1136.4100000000001</v>
      </c>
      <c r="N88" s="5">
        <f t="shared" si="16"/>
        <v>0</v>
      </c>
      <c r="O88" s="5">
        <f t="shared" si="17"/>
        <v>190</v>
      </c>
      <c r="P88" s="5">
        <f t="shared" si="18"/>
        <v>388.13</v>
      </c>
      <c r="Q88" s="5">
        <f t="shared" si="29"/>
        <v>2020</v>
      </c>
      <c r="R88" s="5">
        <f t="shared" si="19"/>
        <v>731.90692971958106</v>
      </c>
      <c r="S88" s="5">
        <f t="shared" si="20"/>
        <v>139062.3166467204</v>
      </c>
      <c r="T88" s="5">
        <f t="shared" si="21"/>
        <v>1</v>
      </c>
      <c r="U88" s="31"/>
      <c r="V88" s="31">
        <f t="shared" si="23"/>
        <v>404.50454396462942</v>
      </c>
      <c r="W88" s="31"/>
      <c r="X88" s="75">
        <f t="shared" si="24"/>
        <v>0</v>
      </c>
      <c r="Y88" s="72">
        <f t="shared" si="25"/>
        <v>404.50454396462942</v>
      </c>
      <c r="AC88" s="83">
        <f t="shared" si="26"/>
        <v>1136.4100000000001</v>
      </c>
      <c r="AD88">
        <f t="shared" si="27"/>
        <v>776.87278157476703</v>
      </c>
      <c r="AE88" s="84">
        <f t="shared" si="28"/>
        <v>147605.82849920573</v>
      </c>
    </row>
    <row r="89" spans="1:31" x14ac:dyDescent="0.2">
      <c r="A89" s="40">
        <v>83</v>
      </c>
      <c r="B89">
        <v>1701</v>
      </c>
      <c r="C89" s="79" t="str">
        <f>VLOOKUP(B89,Hist_TransAid!C:D,2,FALSE)</f>
        <v>Denison</v>
      </c>
      <c r="D89" s="86">
        <v>2044.8</v>
      </c>
      <c r="E89" s="40"/>
      <c r="F89" s="40"/>
      <c r="G89" s="40"/>
      <c r="H89" s="40"/>
      <c r="I89" s="87">
        <v>913237.3</v>
      </c>
      <c r="J89" s="81"/>
      <c r="K89" s="6"/>
      <c r="L89" s="6">
        <f t="shared" si="15"/>
        <v>0</v>
      </c>
      <c r="M89" s="35">
        <f t="shared" si="22"/>
        <v>446.61</v>
      </c>
      <c r="N89" s="5">
        <f t="shared" si="16"/>
        <v>0</v>
      </c>
      <c r="O89" s="5">
        <f t="shared" si="17"/>
        <v>2044.8</v>
      </c>
      <c r="P89" s="5">
        <f t="shared" si="18"/>
        <v>388.13</v>
      </c>
      <c r="Q89" s="5">
        <f t="shared" si="29"/>
        <v>2020</v>
      </c>
      <c r="R89" s="5">
        <f t="shared" si="19"/>
        <v>42.10692971958099</v>
      </c>
      <c r="S89" s="5">
        <f t="shared" si="20"/>
        <v>86100.249890599211</v>
      </c>
      <c r="T89" s="5">
        <f t="shared" si="21"/>
        <v>1</v>
      </c>
      <c r="U89" s="31"/>
      <c r="V89" s="31">
        <f t="shared" si="23"/>
        <v>404.50755580467569</v>
      </c>
      <c r="W89" s="31"/>
      <c r="X89" s="75">
        <f t="shared" si="24"/>
        <v>0</v>
      </c>
      <c r="Y89" s="72">
        <f t="shared" si="25"/>
        <v>404.50755580467569</v>
      </c>
      <c r="AC89" s="83">
        <f t="shared" si="26"/>
        <v>446.61</v>
      </c>
      <c r="AD89">
        <f t="shared" si="27"/>
        <v>87.072781574766964</v>
      </c>
      <c r="AE89" s="84">
        <f t="shared" si="28"/>
        <v>178046.42376408348</v>
      </c>
    </row>
    <row r="90" spans="1:31" x14ac:dyDescent="0.2">
      <c r="A90" s="40">
        <v>84</v>
      </c>
      <c r="B90">
        <v>1719</v>
      </c>
      <c r="C90" s="79" t="str">
        <f>VLOOKUP(B90,Hist_TransAid!C:D,2,FALSE)</f>
        <v>Denver</v>
      </c>
      <c r="D90" s="86">
        <v>863.6</v>
      </c>
      <c r="E90" s="40"/>
      <c r="F90" s="40"/>
      <c r="G90" s="40"/>
      <c r="H90" s="40"/>
      <c r="I90" s="87">
        <v>149409.97</v>
      </c>
      <c r="J90" s="81"/>
      <c r="K90" s="6"/>
      <c r="L90" s="6">
        <f t="shared" si="15"/>
        <v>0</v>
      </c>
      <c r="M90" s="35">
        <f t="shared" si="22"/>
        <v>173.01</v>
      </c>
      <c r="N90" s="5">
        <f t="shared" si="16"/>
        <v>0</v>
      </c>
      <c r="O90" s="5">
        <f t="shared" si="17"/>
        <v>863.6</v>
      </c>
      <c r="P90" s="5">
        <f t="shared" si="18"/>
        <v>388.13</v>
      </c>
      <c r="Q90" s="5">
        <f t="shared" si="29"/>
        <v>2020</v>
      </c>
      <c r="R90" s="5">
        <f t="shared" si="19"/>
        <v>0</v>
      </c>
      <c r="S90" s="5">
        <f t="shared" si="20"/>
        <v>0</v>
      </c>
      <c r="T90" s="5">
        <f t="shared" si="21"/>
        <v>0</v>
      </c>
      <c r="U90" s="31"/>
      <c r="V90" s="31">
        <f t="shared" si="23"/>
        <v>173.00830245484019</v>
      </c>
      <c r="W90" s="31"/>
      <c r="X90" s="75">
        <f t="shared" si="24"/>
        <v>0</v>
      </c>
      <c r="Y90" s="72">
        <f t="shared" si="25"/>
        <v>173.00830245484019</v>
      </c>
      <c r="AC90" s="83">
        <f t="shared" si="26"/>
        <v>173.01</v>
      </c>
      <c r="AD90">
        <f t="shared" si="27"/>
        <v>0</v>
      </c>
      <c r="AE90" s="84">
        <f t="shared" si="28"/>
        <v>0</v>
      </c>
    </row>
    <row r="91" spans="1:31" x14ac:dyDescent="0.2">
      <c r="A91" s="40">
        <v>85</v>
      </c>
      <c r="B91">
        <v>1737</v>
      </c>
      <c r="C91" s="79" t="str">
        <f>VLOOKUP(B91,Hist_TransAid!C:D,2,FALSE)</f>
        <v>Des Moines</v>
      </c>
      <c r="D91" s="86">
        <v>31019.3</v>
      </c>
      <c r="E91" s="40"/>
      <c r="F91" s="40"/>
      <c r="G91" s="40"/>
      <c r="H91" s="40"/>
      <c r="I91" s="87">
        <v>6384735.9199999999</v>
      </c>
      <c r="J91" s="81"/>
      <c r="K91" s="6"/>
      <c r="L91" s="6">
        <f t="shared" si="15"/>
        <v>0</v>
      </c>
      <c r="M91" s="35">
        <f t="shared" si="22"/>
        <v>205.83</v>
      </c>
      <c r="N91" s="5">
        <f t="shared" si="16"/>
        <v>0</v>
      </c>
      <c r="O91" s="5">
        <f t="shared" si="17"/>
        <v>31019.3</v>
      </c>
      <c r="P91" s="5">
        <f t="shared" si="18"/>
        <v>388.13</v>
      </c>
      <c r="Q91" s="5">
        <f t="shared" si="29"/>
        <v>2020</v>
      </c>
      <c r="R91" s="5">
        <f t="shared" si="19"/>
        <v>0</v>
      </c>
      <c r="S91" s="5">
        <f t="shared" si="20"/>
        <v>0</v>
      </c>
      <c r="T91" s="5">
        <f t="shared" si="21"/>
        <v>0</v>
      </c>
      <c r="U91" s="31"/>
      <c r="V91" s="31">
        <f t="shared" si="23"/>
        <v>205.83107678122974</v>
      </c>
      <c r="W91" s="31"/>
      <c r="X91" s="75">
        <f t="shared" si="24"/>
        <v>0</v>
      </c>
      <c r="Y91" s="72">
        <f t="shared" si="25"/>
        <v>205.83107678122974</v>
      </c>
      <c r="AC91" s="83">
        <f t="shared" si="26"/>
        <v>205.83</v>
      </c>
      <c r="AD91">
        <f t="shared" si="27"/>
        <v>0</v>
      </c>
      <c r="AE91" s="84">
        <f t="shared" si="28"/>
        <v>0</v>
      </c>
    </row>
    <row r="92" spans="1:31" x14ac:dyDescent="0.2">
      <c r="A92" s="40">
        <v>86</v>
      </c>
      <c r="B92">
        <v>1782</v>
      </c>
      <c r="C92" s="79" t="str">
        <f>VLOOKUP(B92,Hist_TransAid!C:D,2,FALSE)</f>
        <v>Diagonal</v>
      </c>
      <c r="D92" s="86">
        <v>109</v>
      </c>
      <c r="E92" s="40"/>
      <c r="F92" s="40"/>
      <c r="G92" s="40"/>
      <c r="H92" s="40"/>
      <c r="I92" s="87">
        <v>78077.289999999994</v>
      </c>
      <c r="J92" s="81"/>
      <c r="K92" s="6"/>
      <c r="L92" s="6">
        <f t="shared" si="15"/>
        <v>0</v>
      </c>
      <c r="M92" s="35">
        <f t="shared" si="22"/>
        <v>716.31</v>
      </c>
      <c r="N92" s="5">
        <f t="shared" si="16"/>
        <v>0</v>
      </c>
      <c r="O92" s="5">
        <f t="shared" si="17"/>
        <v>109</v>
      </c>
      <c r="P92" s="5">
        <f t="shared" si="18"/>
        <v>388.13</v>
      </c>
      <c r="Q92" s="5">
        <f t="shared" si="29"/>
        <v>2020</v>
      </c>
      <c r="R92" s="5">
        <f t="shared" si="19"/>
        <v>311.80692971958092</v>
      </c>
      <c r="S92" s="5">
        <f t="shared" si="20"/>
        <v>33986.955339434324</v>
      </c>
      <c r="T92" s="5">
        <f t="shared" si="21"/>
        <v>1</v>
      </c>
      <c r="U92" s="31"/>
      <c r="V92" s="31">
        <f t="shared" si="23"/>
        <v>404.49848312445567</v>
      </c>
      <c r="W92" s="31"/>
      <c r="X92" s="75">
        <f t="shared" si="24"/>
        <v>0</v>
      </c>
      <c r="Y92" s="72">
        <f t="shared" si="25"/>
        <v>404.49848312445567</v>
      </c>
      <c r="AC92" s="83">
        <f t="shared" si="26"/>
        <v>716.31</v>
      </c>
      <c r="AD92">
        <f t="shared" si="27"/>
        <v>356.7727815747669</v>
      </c>
      <c r="AE92" s="84">
        <f t="shared" si="28"/>
        <v>38888.23319164959</v>
      </c>
    </row>
    <row r="93" spans="1:31" x14ac:dyDescent="0.2">
      <c r="A93" s="40">
        <v>87</v>
      </c>
      <c r="B93">
        <v>1791</v>
      </c>
      <c r="C93" s="79" t="str">
        <f>VLOOKUP(B93,Hist_TransAid!C:D,2,FALSE)</f>
        <v>Dike-New Hartford</v>
      </c>
      <c r="D93" s="86">
        <v>875.7</v>
      </c>
      <c r="E93" s="40"/>
      <c r="F93" s="40"/>
      <c r="G93" s="40"/>
      <c r="H93" s="40"/>
      <c r="I93" s="87">
        <v>330732.39</v>
      </c>
      <c r="J93" s="81"/>
      <c r="K93" s="6"/>
      <c r="L93" s="6">
        <f t="shared" si="15"/>
        <v>0</v>
      </c>
      <c r="M93" s="35">
        <f t="shared" si="22"/>
        <v>377.68</v>
      </c>
      <c r="N93" s="5">
        <f t="shared" si="16"/>
        <v>0</v>
      </c>
      <c r="O93" s="5">
        <f t="shared" si="17"/>
        <v>875.7</v>
      </c>
      <c r="P93" s="5">
        <f t="shared" si="18"/>
        <v>388.13</v>
      </c>
      <c r="Q93" s="5">
        <f t="shared" si="29"/>
        <v>2020</v>
      </c>
      <c r="R93" s="5">
        <f t="shared" si="19"/>
        <v>0</v>
      </c>
      <c r="S93" s="5">
        <f t="shared" si="20"/>
        <v>0</v>
      </c>
      <c r="T93" s="5">
        <f t="shared" si="21"/>
        <v>0</v>
      </c>
      <c r="U93" s="31"/>
      <c r="V93" s="31">
        <f t="shared" si="23"/>
        <v>377.67773210003423</v>
      </c>
      <c r="W93" s="31"/>
      <c r="X93" s="75">
        <f t="shared" si="24"/>
        <v>0</v>
      </c>
      <c r="Y93" s="72">
        <f t="shared" si="25"/>
        <v>377.67773210003423</v>
      </c>
      <c r="AC93" s="83">
        <f t="shared" si="26"/>
        <v>377.68</v>
      </c>
      <c r="AD93">
        <f t="shared" si="27"/>
        <v>18.142781574766957</v>
      </c>
      <c r="AE93" s="84">
        <f t="shared" si="28"/>
        <v>15887.633825023426</v>
      </c>
    </row>
    <row r="94" spans="1:31" x14ac:dyDescent="0.2">
      <c r="A94" s="40">
        <v>88</v>
      </c>
      <c r="B94">
        <v>1863</v>
      </c>
      <c r="C94" s="79" t="str">
        <f>VLOOKUP(B94,Hist_TransAid!C:D,2,FALSE)</f>
        <v>Dubuque</v>
      </c>
      <c r="D94" s="86">
        <v>10118.599999999999</v>
      </c>
      <c r="E94" s="40"/>
      <c r="F94" s="40"/>
      <c r="G94" s="40"/>
      <c r="H94" s="40"/>
      <c r="I94" s="87">
        <v>3325905.09</v>
      </c>
      <c r="J94" s="81"/>
      <c r="K94" s="6"/>
      <c r="L94" s="6">
        <f t="shared" si="15"/>
        <v>0</v>
      </c>
      <c r="M94" s="35">
        <f t="shared" si="22"/>
        <v>328.69</v>
      </c>
      <c r="N94" s="5">
        <f t="shared" si="16"/>
        <v>0</v>
      </c>
      <c r="O94" s="5">
        <f t="shared" si="17"/>
        <v>10118.599999999999</v>
      </c>
      <c r="P94" s="5">
        <f t="shared" si="18"/>
        <v>388.13</v>
      </c>
      <c r="Q94" s="5">
        <f t="shared" si="29"/>
        <v>2020</v>
      </c>
      <c r="R94" s="5">
        <f t="shared" si="19"/>
        <v>0</v>
      </c>
      <c r="S94" s="5">
        <f t="shared" si="20"/>
        <v>0</v>
      </c>
      <c r="T94" s="5">
        <f t="shared" si="21"/>
        <v>0</v>
      </c>
      <c r="U94" s="31"/>
      <c r="V94" s="31">
        <f t="shared" si="23"/>
        <v>328.692219279347</v>
      </c>
      <c r="W94" s="31"/>
      <c r="X94" s="75">
        <f t="shared" si="24"/>
        <v>0</v>
      </c>
      <c r="Y94" s="72">
        <f t="shared" si="25"/>
        <v>328.692219279347</v>
      </c>
      <c r="AC94" s="83">
        <f t="shared" si="26"/>
        <v>328.69</v>
      </c>
      <c r="AD94">
        <f t="shared" si="27"/>
        <v>0</v>
      </c>
      <c r="AE94" s="84">
        <f t="shared" si="28"/>
        <v>0</v>
      </c>
    </row>
    <row r="95" spans="1:31" x14ac:dyDescent="0.2">
      <c r="A95" s="40">
        <v>89</v>
      </c>
      <c r="B95">
        <v>1908</v>
      </c>
      <c r="C95" s="79" t="str">
        <f>VLOOKUP(B95,Hist_TransAid!C:D,2,FALSE)</f>
        <v>Dunkerton</v>
      </c>
      <c r="D95" s="86">
        <v>381.1</v>
      </c>
      <c r="E95" s="40"/>
      <c r="F95" s="40"/>
      <c r="G95" s="40"/>
      <c r="H95" s="40"/>
      <c r="I95" s="87">
        <v>144366.35</v>
      </c>
      <c r="J95" s="81"/>
      <c r="K95" s="6"/>
      <c r="L95" s="6">
        <f t="shared" si="15"/>
        <v>0</v>
      </c>
      <c r="M95" s="35">
        <f t="shared" si="22"/>
        <v>378.81</v>
      </c>
      <c r="N95" s="5">
        <f t="shared" si="16"/>
        <v>0</v>
      </c>
      <c r="O95" s="5">
        <f t="shared" si="17"/>
        <v>381.1</v>
      </c>
      <c r="P95" s="5">
        <f t="shared" si="18"/>
        <v>388.13</v>
      </c>
      <c r="Q95" s="5">
        <f t="shared" si="29"/>
        <v>2020</v>
      </c>
      <c r="R95" s="5">
        <f t="shared" si="19"/>
        <v>0</v>
      </c>
      <c r="S95" s="5">
        <f t="shared" si="20"/>
        <v>0</v>
      </c>
      <c r="T95" s="5">
        <f t="shared" si="21"/>
        <v>0</v>
      </c>
      <c r="U95" s="31"/>
      <c r="V95" s="31">
        <f t="shared" si="23"/>
        <v>378.81487798478088</v>
      </c>
      <c r="W95" s="31"/>
      <c r="X95" s="75">
        <f t="shared" si="24"/>
        <v>0</v>
      </c>
      <c r="Y95" s="72">
        <f t="shared" si="25"/>
        <v>378.81487798478088</v>
      </c>
      <c r="AC95" s="83">
        <f t="shared" si="26"/>
        <v>378.81</v>
      </c>
      <c r="AD95">
        <f t="shared" si="27"/>
        <v>19.272781574766952</v>
      </c>
      <c r="AE95" s="84">
        <f t="shared" si="28"/>
        <v>7344.8570581436861</v>
      </c>
    </row>
    <row r="96" spans="1:31" x14ac:dyDescent="0.2">
      <c r="A96" s="40">
        <v>90</v>
      </c>
      <c r="B96">
        <v>1926</v>
      </c>
      <c r="C96" s="79" t="str">
        <f>VLOOKUP(B96,Hist_TransAid!C:D,2,FALSE)</f>
        <v>Durant</v>
      </c>
      <c r="D96" s="86">
        <v>531</v>
      </c>
      <c r="E96" s="40"/>
      <c r="F96" s="40"/>
      <c r="G96" s="40"/>
      <c r="H96" s="40"/>
      <c r="I96" s="87">
        <v>294448.15999999997</v>
      </c>
      <c r="J96" s="81"/>
      <c r="K96" s="6"/>
      <c r="L96" s="6">
        <f t="shared" si="15"/>
        <v>0</v>
      </c>
      <c r="M96" s="35">
        <f t="shared" si="22"/>
        <v>554.52</v>
      </c>
      <c r="N96" s="5">
        <f t="shared" si="16"/>
        <v>0</v>
      </c>
      <c r="O96" s="5">
        <f t="shared" si="17"/>
        <v>531</v>
      </c>
      <c r="P96" s="5">
        <f t="shared" si="18"/>
        <v>388.13</v>
      </c>
      <c r="Q96" s="5">
        <f t="shared" si="29"/>
        <v>2020</v>
      </c>
      <c r="R96" s="5">
        <f t="shared" si="19"/>
        <v>150.01692971958096</v>
      </c>
      <c r="S96" s="5">
        <f t="shared" si="20"/>
        <v>79658.98968109749</v>
      </c>
      <c r="T96" s="5">
        <f t="shared" si="21"/>
        <v>1</v>
      </c>
      <c r="U96" s="31"/>
      <c r="V96" s="31">
        <f t="shared" si="23"/>
        <v>404.49937913164308</v>
      </c>
      <c r="W96" s="31"/>
      <c r="X96" s="75">
        <f t="shared" si="24"/>
        <v>0</v>
      </c>
      <c r="Y96" s="72">
        <f t="shared" si="25"/>
        <v>404.49937913164308</v>
      </c>
      <c r="AC96" s="83">
        <f t="shared" si="26"/>
        <v>554.52</v>
      </c>
      <c r="AD96">
        <f t="shared" si="27"/>
        <v>194.98278157476693</v>
      </c>
      <c r="AE96" s="84">
        <f t="shared" si="28"/>
        <v>103535.85701620125</v>
      </c>
    </row>
    <row r="97" spans="1:31" x14ac:dyDescent="0.2">
      <c r="A97" s="40">
        <v>91</v>
      </c>
      <c r="B97">
        <v>1944</v>
      </c>
      <c r="C97" s="79" t="str">
        <f>VLOOKUP(B97,Hist_TransAid!C:D,2,FALSE)</f>
        <v>Eagle Grove</v>
      </c>
      <c r="D97" s="86">
        <v>972</v>
      </c>
      <c r="E97" s="40"/>
      <c r="F97" s="40"/>
      <c r="G97" s="40"/>
      <c r="H97" s="40"/>
      <c r="I97" s="87">
        <v>335037.86</v>
      </c>
      <c r="J97" s="81"/>
      <c r="K97" s="6"/>
      <c r="L97" s="6">
        <f t="shared" si="15"/>
        <v>0</v>
      </c>
      <c r="M97" s="35">
        <f t="shared" si="22"/>
        <v>344.69</v>
      </c>
      <c r="N97" s="5">
        <f t="shared" si="16"/>
        <v>0</v>
      </c>
      <c r="O97" s="5">
        <f t="shared" si="17"/>
        <v>972</v>
      </c>
      <c r="P97" s="5">
        <f t="shared" si="18"/>
        <v>388.13</v>
      </c>
      <c r="Q97" s="5">
        <f t="shared" si="29"/>
        <v>2020</v>
      </c>
      <c r="R97" s="5">
        <f t="shared" si="19"/>
        <v>0</v>
      </c>
      <c r="S97" s="5">
        <f t="shared" si="20"/>
        <v>0</v>
      </c>
      <c r="T97" s="5">
        <f t="shared" si="21"/>
        <v>0</v>
      </c>
      <c r="U97" s="31"/>
      <c r="V97" s="31">
        <f t="shared" si="23"/>
        <v>344.68915637860079</v>
      </c>
      <c r="W97" s="31"/>
      <c r="X97" s="75">
        <f t="shared" si="24"/>
        <v>0</v>
      </c>
      <c r="Y97" s="72">
        <f t="shared" si="25"/>
        <v>344.68915637860079</v>
      </c>
      <c r="AC97" s="83">
        <f t="shared" si="26"/>
        <v>344.69</v>
      </c>
      <c r="AD97">
        <f t="shared" si="27"/>
        <v>0</v>
      </c>
      <c r="AE97" s="84">
        <f t="shared" si="28"/>
        <v>0</v>
      </c>
    </row>
    <row r="98" spans="1:31" x14ac:dyDescent="0.2">
      <c r="A98" s="40">
        <v>92</v>
      </c>
      <c r="B98">
        <v>1953</v>
      </c>
      <c r="C98" s="79" t="str">
        <f>VLOOKUP(B98,Hist_TransAid!C:D,2,FALSE)</f>
        <v>Earlham</v>
      </c>
      <c r="D98" s="86">
        <v>580.79999999999995</v>
      </c>
      <c r="E98" s="40"/>
      <c r="F98" s="40"/>
      <c r="G98" s="40"/>
      <c r="H98" s="40"/>
      <c r="I98" s="87">
        <v>169376.06</v>
      </c>
      <c r="J98" s="81"/>
      <c r="K98" s="6"/>
      <c r="L98" s="6">
        <f t="shared" si="15"/>
        <v>0</v>
      </c>
      <c r="M98" s="35">
        <f t="shared" si="22"/>
        <v>291.63</v>
      </c>
      <c r="N98" s="5">
        <f t="shared" si="16"/>
        <v>0</v>
      </c>
      <c r="O98" s="5">
        <f t="shared" si="17"/>
        <v>580.79999999999995</v>
      </c>
      <c r="P98" s="5">
        <f t="shared" si="18"/>
        <v>388.13</v>
      </c>
      <c r="Q98" s="5">
        <f t="shared" si="29"/>
        <v>2020</v>
      </c>
      <c r="R98" s="5">
        <f t="shared" si="19"/>
        <v>0</v>
      </c>
      <c r="S98" s="5">
        <f t="shared" si="20"/>
        <v>0</v>
      </c>
      <c r="T98" s="5">
        <f t="shared" si="21"/>
        <v>0</v>
      </c>
      <c r="U98" s="31"/>
      <c r="V98" s="31">
        <f t="shared" si="23"/>
        <v>291.62544765840221</v>
      </c>
      <c r="W98" s="31"/>
      <c r="X98" s="75">
        <f t="shared" si="24"/>
        <v>0</v>
      </c>
      <c r="Y98" s="72">
        <f t="shared" si="25"/>
        <v>291.62544765840221</v>
      </c>
      <c r="AC98" s="83">
        <f t="shared" si="26"/>
        <v>291.63</v>
      </c>
      <c r="AD98">
        <f t="shared" si="27"/>
        <v>0</v>
      </c>
      <c r="AE98" s="84">
        <f t="shared" si="28"/>
        <v>0</v>
      </c>
    </row>
    <row r="99" spans="1:31" x14ac:dyDescent="0.2">
      <c r="A99" s="40">
        <v>93</v>
      </c>
      <c r="B99">
        <v>1963</v>
      </c>
      <c r="C99" s="79" t="str">
        <f>VLOOKUP(B99,Hist_TransAid!C:D,2,FALSE)</f>
        <v>East Buchanan</v>
      </c>
      <c r="D99" s="86">
        <v>552.5</v>
      </c>
      <c r="E99" s="40"/>
      <c r="F99" s="40"/>
      <c r="G99" s="40"/>
      <c r="H99" s="40"/>
      <c r="I99" s="87">
        <v>381948.85</v>
      </c>
      <c r="J99" s="81"/>
      <c r="K99" s="6"/>
      <c r="L99" s="6">
        <f t="shared" si="15"/>
        <v>0</v>
      </c>
      <c r="M99" s="35">
        <f t="shared" si="22"/>
        <v>691.31</v>
      </c>
      <c r="N99" s="5">
        <f t="shared" si="16"/>
        <v>0</v>
      </c>
      <c r="O99" s="5">
        <f t="shared" si="17"/>
        <v>552.5</v>
      </c>
      <c r="P99" s="5">
        <f t="shared" si="18"/>
        <v>388.13</v>
      </c>
      <c r="Q99" s="5">
        <f t="shared" si="29"/>
        <v>2020</v>
      </c>
      <c r="R99" s="5">
        <f t="shared" si="19"/>
        <v>286.80692971958092</v>
      </c>
      <c r="S99" s="5">
        <f t="shared" si="20"/>
        <v>158460.82867006847</v>
      </c>
      <c r="T99" s="5">
        <f t="shared" si="21"/>
        <v>1</v>
      </c>
      <c r="U99" s="31"/>
      <c r="V99" s="31">
        <f t="shared" si="23"/>
        <v>404.50320602702533</v>
      </c>
      <c r="W99" s="31"/>
      <c r="X99" s="75">
        <f t="shared" si="24"/>
        <v>0</v>
      </c>
      <c r="Y99" s="72">
        <f t="shared" si="25"/>
        <v>404.50320602702533</v>
      </c>
      <c r="AC99" s="83">
        <f t="shared" si="26"/>
        <v>691.31</v>
      </c>
      <c r="AD99">
        <f t="shared" si="27"/>
        <v>331.7727815747669</v>
      </c>
      <c r="AE99" s="84">
        <f t="shared" si="28"/>
        <v>183304.4618200587</v>
      </c>
    </row>
    <row r="100" spans="1:31" x14ac:dyDescent="0.2">
      <c r="A100" s="40">
        <v>94</v>
      </c>
      <c r="B100">
        <v>1968</v>
      </c>
      <c r="C100" s="79" t="str">
        <f>VLOOKUP(B100,Hist_TransAid!C:D,2,FALSE)</f>
        <v>East Marshall</v>
      </c>
      <c r="D100" s="86">
        <v>567.20000000000005</v>
      </c>
      <c r="E100" s="40"/>
      <c r="F100" s="40"/>
      <c r="G100" s="40"/>
      <c r="H100" s="40"/>
      <c r="I100" s="87">
        <v>551114.48</v>
      </c>
      <c r="J100" s="81"/>
      <c r="K100" s="6"/>
      <c r="L100" s="6">
        <f t="shared" si="15"/>
        <v>0</v>
      </c>
      <c r="M100" s="35">
        <f t="shared" si="22"/>
        <v>971.64</v>
      </c>
      <c r="N100" s="5">
        <f t="shared" si="16"/>
        <v>0</v>
      </c>
      <c r="O100" s="5">
        <f t="shared" si="17"/>
        <v>567.20000000000005</v>
      </c>
      <c r="P100" s="5">
        <f t="shared" si="18"/>
        <v>388.13</v>
      </c>
      <c r="Q100" s="5">
        <f t="shared" si="29"/>
        <v>2020</v>
      </c>
      <c r="R100" s="5">
        <f t="shared" si="19"/>
        <v>567.13692971958096</v>
      </c>
      <c r="S100" s="5">
        <f t="shared" si="20"/>
        <v>321680.06653694634</v>
      </c>
      <c r="T100" s="5">
        <f t="shared" si="21"/>
        <v>1</v>
      </c>
      <c r="U100" s="31"/>
      <c r="V100" s="31">
        <f t="shared" si="23"/>
        <v>404.50354982907902</v>
      </c>
      <c r="W100" s="31"/>
      <c r="X100" s="75">
        <f t="shared" si="24"/>
        <v>0</v>
      </c>
      <c r="Y100" s="72">
        <f t="shared" si="25"/>
        <v>404.50354982907902</v>
      </c>
      <c r="AC100" s="83">
        <f t="shared" si="26"/>
        <v>971.64</v>
      </c>
      <c r="AD100">
        <f t="shared" si="27"/>
        <v>612.10278157476694</v>
      </c>
      <c r="AE100" s="84">
        <f t="shared" si="28"/>
        <v>347184.69770920783</v>
      </c>
    </row>
    <row r="101" spans="1:31" x14ac:dyDescent="0.2">
      <c r="A101" s="40">
        <v>95</v>
      </c>
      <c r="B101">
        <v>3978</v>
      </c>
      <c r="C101" s="79" t="str">
        <f>VLOOKUP(B101,Hist_TransAid!C:D,2,FALSE)</f>
        <v>East Mills</v>
      </c>
      <c r="D101" s="86">
        <v>527.1</v>
      </c>
      <c r="E101" s="40"/>
      <c r="F101" s="40"/>
      <c r="G101" s="40"/>
      <c r="H101" s="40"/>
      <c r="I101" s="87">
        <v>458100.32</v>
      </c>
      <c r="J101" s="81"/>
      <c r="K101" s="6"/>
      <c r="L101" s="6">
        <f t="shared" si="15"/>
        <v>0</v>
      </c>
      <c r="M101" s="35">
        <f t="shared" si="22"/>
        <v>869.1</v>
      </c>
      <c r="N101" s="5">
        <f t="shared" si="16"/>
        <v>0</v>
      </c>
      <c r="O101" s="5">
        <f t="shared" si="17"/>
        <v>527.1</v>
      </c>
      <c r="P101" s="5">
        <f t="shared" si="18"/>
        <v>388.13</v>
      </c>
      <c r="Q101" s="5">
        <f t="shared" si="29"/>
        <v>2020</v>
      </c>
      <c r="R101" s="5">
        <f t="shared" si="19"/>
        <v>464.596929719581</v>
      </c>
      <c r="S101" s="5">
        <f t="shared" si="20"/>
        <v>244889.04165519116</v>
      </c>
      <c r="T101" s="5">
        <f t="shared" si="21"/>
        <v>1</v>
      </c>
      <c r="U101" s="31"/>
      <c r="V101" s="31">
        <f t="shared" si="23"/>
        <v>404.49872575376367</v>
      </c>
      <c r="W101" s="31"/>
      <c r="X101" s="75">
        <f t="shared" si="24"/>
        <v>0</v>
      </c>
      <c r="Y101" s="72">
        <f t="shared" si="25"/>
        <v>404.49872575376367</v>
      </c>
      <c r="AC101" s="83">
        <f t="shared" si="26"/>
        <v>869.1</v>
      </c>
      <c r="AD101">
        <f t="shared" si="27"/>
        <v>509.56278157476697</v>
      </c>
      <c r="AE101" s="84">
        <f t="shared" si="28"/>
        <v>268590.54216805968</v>
      </c>
    </row>
    <row r="102" spans="1:31" x14ac:dyDescent="0.2">
      <c r="A102" s="40">
        <v>96</v>
      </c>
      <c r="B102">
        <v>6741</v>
      </c>
      <c r="C102" s="79" t="str">
        <f>VLOOKUP(B102,Hist_TransAid!C:D,2,FALSE)</f>
        <v>East Sac County</v>
      </c>
      <c r="D102" s="86">
        <v>809.4</v>
      </c>
      <c r="E102" s="40"/>
      <c r="F102" s="40"/>
      <c r="G102" s="40"/>
      <c r="H102" s="40"/>
      <c r="I102" s="87">
        <v>388287.52</v>
      </c>
      <c r="J102" s="81"/>
      <c r="K102" s="6"/>
      <c r="L102" s="6">
        <f t="shared" si="15"/>
        <v>0</v>
      </c>
      <c r="M102" s="35">
        <f t="shared" si="22"/>
        <v>479.72</v>
      </c>
      <c r="N102" s="5">
        <f t="shared" si="16"/>
        <v>0</v>
      </c>
      <c r="O102" s="5">
        <f t="shared" si="17"/>
        <v>809.4</v>
      </c>
      <c r="P102" s="5">
        <f t="shared" si="18"/>
        <v>388.13</v>
      </c>
      <c r="Q102" s="5">
        <f t="shared" si="29"/>
        <v>2020</v>
      </c>
      <c r="R102" s="5">
        <f t="shared" si="19"/>
        <v>75.216929719581003</v>
      </c>
      <c r="S102" s="5">
        <f t="shared" si="20"/>
        <v>60880.582915028863</v>
      </c>
      <c r="T102" s="5">
        <f t="shared" si="21"/>
        <v>1</v>
      </c>
      <c r="U102" s="31"/>
      <c r="V102" s="31">
        <f t="shared" si="23"/>
        <v>404.50572903999404</v>
      </c>
      <c r="W102" s="31"/>
      <c r="X102" s="75">
        <f t="shared" si="24"/>
        <v>0</v>
      </c>
      <c r="Y102" s="72">
        <f t="shared" si="25"/>
        <v>404.50572903999404</v>
      </c>
      <c r="AC102" s="83">
        <f t="shared" si="26"/>
        <v>479.72</v>
      </c>
      <c r="AD102">
        <f t="shared" si="27"/>
        <v>120.18278157476698</v>
      </c>
      <c r="AE102" s="84">
        <f t="shared" si="28"/>
        <v>97275.943406616396</v>
      </c>
    </row>
    <row r="103" spans="1:31" x14ac:dyDescent="0.2">
      <c r="A103" s="40">
        <v>97</v>
      </c>
      <c r="B103">
        <v>1970</v>
      </c>
      <c r="C103" s="79" t="str">
        <f>VLOOKUP(B103,Hist_TransAid!C:D,2,FALSE)</f>
        <v>East Union</v>
      </c>
      <c r="D103" s="86">
        <v>482</v>
      </c>
      <c r="E103" s="40"/>
      <c r="F103" s="40"/>
      <c r="G103" s="40"/>
      <c r="H103" s="40"/>
      <c r="I103" s="87">
        <v>373123.99</v>
      </c>
      <c r="J103" s="81"/>
      <c r="K103" s="6"/>
      <c r="L103" s="6">
        <f t="shared" si="15"/>
        <v>0</v>
      </c>
      <c r="M103" s="35">
        <f t="shared" si="22"/>
        <v>774.12</v>
      </c>
      <c r="N103" s="5">
        <f t="shared" si="16"/>
        <v>0</v>
      </c>
      <c r="O103" s="5">
        <f t="shared" si="17"/>
        <v>482</v>
      </c>
      <c r="P103" s="5">
        <f t="shared" si="18"/>
        <v>388.13</v>
      </c>
      <c r="Q103" s="5">
        <f t="shared" si="29"/>
        <v>2020</v>
      </c>
      <c r="R103" s="5">
        <f t="shared" si="19"/>
        <v>369.61692971958098</v>
      </c>
      <c r="S103" s="5">
        <f t="shared" si="20"/>
        <v>178155.36012483804</v>
      </c>
      <c r="T103" s="5">
        <f t="shared" si="21"/>
        <v>1</v>
      </c>
      <c r="U103" s="31"/>
      <c r="V103" s="31">
        <f t="shared" si="23"/>
        <v>404.49923210614514</v>
      </c>
      <c r="W103" s="31"/>
      <c r="X103" s="75">
        <f t="shared" si="24"/>
        <v>0</v>
      </c>
      <c r="Y103" s="72">
        <f t="shared" si="25"/>
        <v>404.49923210614514</v>
      </c>
      <c r="AC103" s="83">
        <f t="shared" si="26"/>
        <v>774.12</v>
      </c>
      <c r="AD103">
        <f t="shared" si="27"/>
        <v>414.58278157476695</v>
      </c>
      <c r="AE103" s="84">
        <f t="shared" si="28"/>
        <v>199828.90071903766</v>
      </c>
    </row>
    <row r="104" spans="1:31" x14ac:dyDescent="0.2">
      <c r="A104" s="40">
        <v>98</v>
      </c>
      <c r="B104">
        <v>1972</v>
      </c>
      <c r="C104" s="79" t="str">
        <f>VLOOKUP(B104,Hist_TransAid!C:D,2,FALSE)</f>
        <v>Eastern Allamakee</v>
      </c>
      <c r="D104" s="86">
        <v>330.3</v>
      </c>
      <c r="E104" s="40"/>
      <c r="F104" s="40"/>
      <c r="G104" s="40"/>
      <c r="H104" s="40"/>
      <c r="I104" s="87">
        <v>340817.95</v>
      </c>
      <c r="J104" s="81"/>
      <c r="K104" s="6"/>
      <c r="L104" s="6">
        <f t="shared" si="15"/>
        <v>0</v>
      </c>
      <c r="M104" s="35">
        <f t="shared" si="22"/>
        <v>1031.8399999999999</v>
      </c>
      <c r="N104" s="5">
        <f t="shared" si="16"/>
        <v>0</v>
      </c>
      <c r="O104" s="5">
        <f t="shared" si="17"/>
        <v>330.3</v>
      </c>
      <c r="P104" s="5">
        <f t="shared" si="18"/>
        <v>388.13</v>
      </c>
      <c r="Q104" s="5">
        <f t="shared" si="29"/>
        <v>2020</v>
      </c>
      <c r="R104" s="5">
        <f t="shared" si="19"/>
        <v>627.33692971958089</v>
      </c>
      <c r="S104" s="5">
        <f t="shared" si="20"/>
        <v>207209.38788637758</v>
      </c>
      <c r="T104" s="5">
        <f t="shared" si="21"/>
        <v>1</v>
      </c>
      <c r="U104" s="31"/>
      <c r="V104" s="31">
        <f t="shared" si="23"/>
        <v>404.50669728617146</v>
      </c>
      <c r="W104" s="31"/>
      <c r="X104" s="75">
        <f t="shared" si="24"/>
        <v>0</v>
      </c>
      <c r="Y104" s="72">
        <f t="shared" si="25"/>
        <v>404.50669728617146</v>
      </c>
      <c r="AC104" s="83">
        <f t="shared" si="26"/>
        <v>1031.8399999999999</v>
      </c>
      <c r="AD104">
        <f t="shared" si="27"/>
        <v>672.30278157476687</v>
      </c>
      <c r="AE104" s="84">
        <f t="shared" si="28"/>
        <v>222061.60875414551</v>
      </c>
    </row>
    <row r="105" spans="1:31" x14ac:dyDescent="0.2">
      <c r="A105" s="40">
        <v>99</v>
      </c>
      <c r="B105">
        <v>1965</v>
      </c>
      <c r="C105" s="79" t="str">
        <f>VLOOKUP(B105,Hist_TransAid!C:D,2,FALSE)</f>
        <v>Easton Valley</v>
      </c>
      <c r="D105" s="86">
        <v>558.9</v>
      </c>
      <c r="E105" s="40"/>
      <c r="F105" s="40"/>
      <c r="G105" s="40"/>
      <c r="H105" s="40"/>
      <c r="I105" s="87">
        <v>409217.57</v>
      </c>
      <c r="J105" s="81"/>
      <c r="K105" s="6"/>
      <c r="L105" s="6">
        <f t="shared" si="15"/>
        <v>0</v>
      </c>
      <c r="M105" s="35">
        <f t="shared" si="22"/>
        <v>732.18</v>
      </c>
      <c r="N105" s="5">
        <f t="shared" si="16"/>
        <v>0</v>
      </c>
      <c r="O105" s="5">
        <f t="shared" si="17"/>
        <v>558.9</v>
      </c>
      <c r="P105" s="5">
        <f t="shared" si="18"/>
        <v>388.13</v>
      </c>
      <c r="Q105" s="5">
        <f t="shared" si="29"/>
        <v>2020</v>
      </c>
      <c r="R105" s="5">
        <f t="shared" si="19"/>
        <v>327.67692971958093</v>
      </c>
      <c r="S105" s="5">
        <f t="shared" si="20"/>
        <v>183138.63602027379</v>
      </c>
      <c r="T105" s="5">
        <f t="shared" si="21"/>
        <v>1</v>
      </c>
      <c r="U105" s="31"/>
      <c r="V105" s="31">
        <f t="shared" si="23"/>
        <v>404.50694932854935</v>
      </c>
      <c r="W105" s="31"/>
      <c r="X105" s="75">
        <f t="shared" si="24"/>
        <v>0</v>
      </c>
      <c r="Y105" s="72">
        <f t="shared" si="25"/>
        <v>404.50694932854935</v>
      </c>
      <c r="AC105" s="83">
        <f t="shared" si="26"/>
        <v>732.18</v>
      </c>
      <c r="AD105">
        <f t="shared" si="27"/>
        <v>372.6427815747669</v>
      </c>
      <c r="AE105" s="84">
        <f t="shared" si="28"/>
        <v>208270.05062213721</v>
      </c>
    </row>
    <row r="106" spans="1:31" x14ac:dyDescent="0.2">
      <c r="A106" s="40">
        <v>100</v>
      </c>
      <c r="B106">
        <v>657</v>
      </c>
      <c r="C106" s="79" t="str">
        <f>VLOOKUP(B106,Hist_TransAid!C:D,2,FALSE)</f>
        <v>Eddyville-Blakesburg-Fremont</v>
      </c>
      <c r="D106" s="86">
        <v>864.7</v>
      </c>
      <c r="E106" s="40"/>
      <c r="F106" s="40"/>
      <c r="G106" s="40"/>
      <c r="H106" s="40"/>
      <c r="I106" s="87">
        <v>735667.12</v>
      </c>
      <c r="J106" s="81"/>
      <c r="K106" s="6"/>
      <c r="L106" s="6">
        <f t="shared" si="15"/>
        <v>0</v>
      </c>
      <c r="M106" s="35">
        <f t="shared" si="22"/>
        <v>850.78</v>
      </c>
      <c r="N106" s="5">
        <f t="shared" si="16"/>
        <v>0</v>
      </c>
      <c r="O106" s="5">
        <f t="shared" si="17"/>
        <v>864.7</v>
      </c>
      <c r="P106" s="5">
        <f t="shared" si="18"/>
        <v>388.13</v>
      </c>
      <c r="Q106" s="5">
        <f t="shared" si="29"/>
        <v>2020</v>
      </c>
      <c r="R106" s="5">
        <f t="shared" si="19"/>
        <v>446.27692971958095</v>
      </c>
      <c r="S106" s="5">
        <f t="shared" si="20"/>
        <v>385895.66112852166</v>
      </c>
      <c r="T106" s="5">
        <f t="shared" si="21"/>
        <v>1</v>
      </c>
      <c r="U106" s="31"/>
      <c r="V106" s="31">
        <f t="shared" si="23"/>
        <v>404.50035720073816</v>
      </c>
      <c r="W106" s="31"/>
      <c r="X106" s="75">
        <f t="shared" si="24"/>
        <v>0</v>
      </c>
      <c r="Y106" s="72">
        <f t="shared" si="25"/>
        <v>404.50035720073816</v>
      </c>
      <c r="AC106" s="83">
        <f t="shared" si="26"/>
        <v>850.78</v>
      </c>
      <c r="AD106">
        <f t="shared" si="27"/>
        <v>491.24278157476692</v>
      </c>
      <c r="AE106" s="84">
        <f t="shared" si="28"/>
        <v>424777.63322770101</v>
      </c>
    </row>
    <row r="107" spans="1:31" x14ac:dyDescent="0.2">
      <c r="A107" s="40">
        <v>101</v>
      </c>
      <c r="B107">
        <v>1989</v>
      </c>
      <c r="C107" s="79" t="str">
        <f>VLOOKUP(B107,Hist_TransAid!C:D,2,FALSE)</f>
        <v>Edgewood-Colesburg</v>
      </c>
      <c r="D107" s="86">
        <v>399</v>
      </c>
      <c r="E107" s="40"/>
      <c r="F107" s="40"/>
      <c r="G107" s="40"/>
      <c r="H107" s="40"/>
      <c r="I107" s="87">
        <v>353206.23</v>
      </c>
      <c r="J107" s="81"/>
      <c r="K107" s="6"/>
      <c r="L107" s="6">
        <f t="shared" si="15"/>
        <v>0</v>
      </c>
      <c r="M107" s="35">
        <f t="shared" si="22"/>
        <v>885.23</v>
      </c>
      <c r="N107" s="5">
        <f t="shared" si="16"/>
        <v>0</v>
      </c>
      <c r="O107" s="5">
        <f t="shared" si="17"/>
        <v>399</v>
      </c>
      <c r="P107" s="5">
        <f t="shared" si="18"/>
        <v>388.13</v>
      </c>
      <c r="Q107" s="5">
        <f t="shared" si="29"/>
        <v>2020</v>
      </c>
      <c r="R107" s="5">
        <f t="shared" si="19"/>
        <v>480.72692971958099</v>
      </c>
      <c r="S107" s="5">
        <f t="shared" si="20"/>
        <v>191810.04495811282</v>
      </c>
      <c r="T107" s="5">
        <f t="shared" si="21"/>
        <v>1</v>
      </c>
      <c r="U107" s="31"/>
      <c r="V107" s="31">
        <f t="shared" si="23"/>
        <v>404.50171689696032</v>
      </c>
      <c r="W107" s="31"/>
      <c r="X107" s="75">
        <f t="shared" si="24"/>
        <v>0</v>
      </c>
      <c r="Y107" s="72">
        <f t="shared" si="25"/>
        <v>404.50171689696032</v>
      </c>
      <c r="AC107" s="83">
        <f t="shared" si="26"/>
        <v>885.23</v>
      </c>
      <c r="AD107">
        <f t="shared" si="27"/>
        <v>525.69278157476697</v>
      </c>
      <c r="AE107" s="84">
        <f t="shared" si="28"/>
        <v>209751.41984833201</v>
      </c>
    </row>
    <row r="108" spans="1:31" x14ac:dyDescent="0.2">
      <c r="A108" s="40">
        <v>102</v>
      </c>
      <c r="B108">
        <v>2007</v>
      </c>
      <c r="C108" s="79" t="str">
        <f>VLOOKUP(B108,Hist_TransAid!C:D,2,FALSE)</f>
        <v>Eldora-New Providence</v>
      </c>
      <c r="D108" s="86">
        <v>532.1</v>
      </c>
      <c r="E108" s="40"/>
      <c r="F108" s="40"/>
      <c r="G108" s="40"/>
      <c r="H108" s="40"/>
      <c r="I108" s="87">
        <v>330397.76</v>
      </c>
      <c r="J108" s="81"/>
      <c r="K108" s="6"/>
      <c r="L108" s="6">
        <f t="shared" si="15"/>
        <v>0</v>
      </c>
      <c r="M108" s="35">
        <f t="shared" si="22"/>
        <v>620.92999999999995</v>
      </c>
      <c r="N108" s="5">
        <f t="shared" si="16"/>
        <v>0</v>
      </c>
      <c r="O108" s="5">
        <f t="shared" si="17"/>
        <v>532.1</v>
      </c>
      <c r="P108" s="5">
        <f t="shared" si="18"/>
        <v>388.13</v>
      </c>
      <c r="Q108" s="5">
        <f t="shared" si="29"/>
        <v>2020</v>
      </c>
      <c r="R108" s="5">
        <f t="shared" si="19"/>
        <v>216.42692971958093</v>
      </c>
      <c r="S108" s="5">
        <f t="shared" si="20"/>
        <v>115160.76930378901</v>
      </c>
      <c r="T108" s="5">
        <f t="shared" si="21"/>
        <v>1</v>
      </c>
      <c r="U108" s="31"/>
      <c r="V108" s="31">
        <f t="shared" si="23"/>
        <v>404.50477484722984</v>
      </c>
      <c r="W108" s="31"/>
      <c r="X108" s="75">
        <f t="shared" si="24"/>
        <v>0</v>
      </c>
      <c r="Y108" s="72">
        <f t="shared" si="25"/>
        <v>404.50477484722984</v>
      </c>
      <c r="AC108" s="83">
        <f t="shared" si="26"/>
        <v>620.92999999999995</v>
      </c>
      <c r="AD108">
        <f t="shared" si="27"/>
        <v>261.3927815747669</v>
      </c>
      <c r="AE108" s="84">
        <f t="shared" si="28"/>
        <v>139087.09907593348</v>
      </c>
    </row>
    <row r="109" spans="1:31" x14ac:dyDescent="0.2">
      <c r="A109" s="40">
        <v>103</v>
      </c>
      <c r="B109">
        <v>2088</v>
      </c>
      <c r="C109" s="79" t="str">
        <f>VLOOKUP(B109,Hist_TransAid!C:D,2,FALSE)</f>
        <v>Emmetsburg</v>
      </c>
      <c r="D109" s="86">
        <v>647</v>
      </c>
      <c r="E109" s="40"/>
      <c r="F109" s="40"/>
      <c r="G109" s="40"/>
      <c r="H109" s="40"/>
      <c r="I109" s="87">
        <v>308365.59000000003</v>
      </c>
      <c r="J109" s="81"/>
      <c r="K109" s="6"/>
      <c r="L109" s="6">
        <f t="shared" si="15"/>
        <v>0</v>
      </c>
      <c r="M109" s="35">
        <f t="shared" si="22"/>
        <v>476.61</v>
      </c>
      <c r="N109" s="5">
        <f t="shared" si="16"/>
        <v>0</v>
      </c>
      <c r="O109" s="5">
        <f t="shared" si="17"/>
        <v>647</v>
      </c>
      <c r="P109" s="5">
        <f t="shared" si="18"/>
        <v>388.13</v>
      </c>
      <c r="Q109" s="5">
        <f t="shared" si="29"/>
        <v>2020</v>
      </c>
      <c r="R109" s="5">
        <f t="shared" si="19"/>
        <v>72.10692971958099</v>
      </c>
      <c r="S109" s="5">
        <f t="shared" si="20"/>
        <v>46653.183528568901</v>
      </c>
      <c r="T109" s="5">
        <f t="shared" si="21"/>
        <v>1</v>
      </c>
      <c r="U109" s="31"/>
      <c r="V109" s="31">
        <f t="shared" si="23"/>
        <v>404.50140103776067</v>
      </c>
      <c r="W109" s="31"/>
      <c r="X109" s="75">
        <f t="shared" si="24"/>
        <v>0</v>
      </c>
      <c r="Y109" s="72">
        <f t="shared" si="25"/>
        <v>404.50140103776067</v>
      </c>
      <c r="AC109" s="83">
        <f t="shared" si="26"/>
        <v>476.61</v>
      </c>
      <c r="AD109">
        <f t="shared" si="27"/>
        <v>117.07278157476696</v>
      </c>
      <c r="AE109" s="84">
        <f t="shared" si="28"/>
        <v>75746.089678874225</v>
      </c>
    </row>
    <row r="110" spans="1:31" x14ac:dyDescent="0.2">
      <c r="A110" s="40">
        <v>104</v>
      </c>
      <c r="B110">
        <v>2097</v>
      </c>
      <c r="C110" s="79" t="str">
        <f>VLOOKUP(B110,Hist_TransAid!C:D,2,FALSE)</f>
        <v>English Valleys</v>
      </c>
      <c r="D110" s="86">
        <v>481.4</v>
      </c>
      <c r="E110" s="40"/>
      <c r="F110" s="40"/>
      <c r="G110" s="40"/>
      <c r="H110" s="40"/>
      <c r="I110" s="87">
        <v>275856.75</v>
      </c>
      <c r="J110" s="81"/>
      <c r="K110" s="6"/>
      <c r="L110" s="6">
        <f t="shared" si="15"/>
        <v>0</v>
      </c>
      <c r="M110" s="35">
        <f t="shared" si="22"/>
        <v>573.03</v>
      </c>
      <c r="N110" s="5">
        <f t="shared" si="16"/>
        <v>0</v>
      </c>
      <c r="O110" s="5">
        <f t="shared" si="17"/>
        <v>481.4</v>
      </c>
      <c r="P110" s="5">
        <f t="shared" si="18"/>
        <v>388.13</v>
      </c>
      <c r="Q110" s="5">
        <f t="shared" si="29"/>
        <v>2020</v>
      </c>
      <c r="R110" s="5">
        <f t="shared" si="19"/>
        <v>168.52692971958095</v>
      </c>
      <c r="S110" s="5">
        <f t="shared" si="20"/>
        <v>81128.863967006269</v>
      </c>
      <c r="T110" s="5">
        <f t="shared" si="21"/>
        <v>1</v>
      </c>
      <c r="U110" s="31"/>
      <c r="V110" s="31">
        <f t="shared" si="23"/>
        <v>404.50329462607755</v>
      </c>
      <c r="W110" s="31"/>
      <c r="X110" s="75">
        <f t="shared" si="24"/>
        <v>0</v>
      </c>
      <c r="Y110" s="72">
        <f t="shared" si="25"/>
        <v>404.50329462607755</v>
      </c>
      <c r="AC110" s="83">
        <f t="shared" si="26"/>
        <v>573.03</v>
      </c>
      <c r="AD110">
        <f t="shared" si="27"/>
        <v>213.49278157476692</v>
      </c>
      <c r="AE110" s="84">
        <f t="shared" si="28"/>
        <v>102775.42505009279</v>
      </c>
    </row>
    <row r="111" spans="1:31" x14ac:dyDescent="0.2">
      <c r="A111" s="40">
        <v>105</v>
      </c>
      <c r="B111">
        <v>2113</v>
      </c>
      <c r="C111" s="79" t="str">
        <f>VLOOKUP(B111,Hist_TransAid!C:D,2,FALSE)</f>
        <v>Essex</v>
      </c>
      <c r="D111" s="86">
        <v>183.4</v>
      </c>
      <c r="E111" s="40"/>
      <c r="F111" s="40"/>
      <c r="G111" s="40"/>
      <c r="H111" s="40"/>
      <c r="I111" s="87">
        <v>66138.77</v>
      </c>
      <c r="J111" s="81"/>
      <c r="K111" s="6"/>
      <c r="L111" s="6">
        <f t="shared" si="15"/>
        <v>0</v>
      </c>
      <c r="M111" s="35">
        <f t="shared" si="22"/>
        <v>360.63</v>
      </c>
      <c r="N111" s="5">
        <f t="shared" si="16"/>
        <v>0</v>
      </c>
      <c r="O111" s="5">
        <f t="shared" si="17"/>
        <v>183.4</v>
      </c>
      <c r="P111" s="5">
        <f t="shared" si="18"/>
        <v>388.13</v>
      </c>
      <c r="Q111" s="5">
        <f t="shared" si="29"/>
        <v>2020</v>
      </c>
      <c r="R111" s="5">
        <f t="shared" si="19"/>
        <v>0</v>
      </c>
      <c r="S111" s="5">
        <f t="shared" si="20"/>
        <v>0</v>
      </c>
      <c r="T111" s="5">
        <f t="shared" si="21"/>
        <v>0</v>
      </c>
      <c r="U111" s="31"/>
      <c r="V111" s="31">
        <f t="shared" si="23"/>
        <v>360.62579062159216</v>
      </c>
      <c r="W111" s="31"/>
      <c r="X111" s="75">
        <f t="shared" si="24"/>
        <v>0</v>
      </c>
      <c r="Y111" s="72">
        <f t="shared" si="25"/>
        <v>360.62579062159216</v>
      </c>
      <c r="AC111" s="83">
        <f t="shared" si="26"/>
        <v>360.63</v>
      </c>
      <c r="AD111">
        <f t="shared" si="27"/>
        <v>1.0927815747669456</v>
      </c>
      <c r="AE111" s="84">
        <f t="shared" si="28"/>
        <v>200.41614081225782</v>
      </c>
    </row>
    <row r="112" spans="1:31" x14ac:dyDescent="0.2">
      <c r="A112" s="40">
        <v>106</v>
      </c>
      <c r="B112">
        <v>2124</v>
      </c>
      <c r="C112" s="79" t="str">
        <f>VLOOKUP(B112,Hist_TransAid!C:D,2,FALSE)</f>
        <v>Estherville-Lincoln Central</v>
      </c>
      <c r="D112" s="86">
        <v>1222.0999999999999</v>
      </c>
      <c r="E112" s="40"/>
      <c r="F112" s="40"/>
      <c r="G112" s="40"/>
      <c r="H112" s="40"/>
      <c r="I112" s="87">
        <v>270178.34000000003</v>
      </c>
      <c r="J112" s="81"/>
      <c r="K112" s="6"/>
      <c r="L112" s="6">
        <f t="shared" si="15"/>
        <v>0</v>
      </c>
      <c r="M112" s="35">
        <f t="shared" si="22"/>
        <v>221.08</v>
      </c>
      <c r="N112" s="5">
        <f t="shared" si="16"/>
        <v>0</v>
      </c>
      <c r="O112" s="5">
        <f t="shared" si="17"/>
        <v>1222.0999999999999</v>
      </c>
      <c r="P112" s="5">
        <f t="shared" si="18"/>
        <v>388.13</v>
      </c>
      <c r="Q112" s="5">
        <f t="shared" si="29"/>
        <v>2020</v>
      </c>
      <c r="R112" s="5">
        <f t="shared" si="19"/>
        <v>0</v>
      </c>
      <c r="S112" s="5">
        <f t="shared" si="20"/>
        <v>0</v>
      </c>
      <c r="T112" s="5">
        <f t="shared" si="21"/>
        <v>0</v>
      </c>
      <c r="U112" s="31"/>
      <c r="V112" s="31">
        <f t="shared" si="23"/>
        <v>221.07711316586207</v>
      </c>
      <c r="W112" s="31"/>
      <c r="X112" s="75">
        <f t="shared" si="24"/>
        <v>0</v>
      </c>
      <c r="Y112" s="72">
        <f t="shared" si="25"/>
        <v>221.07711316586207</v>
      </c>
      <c r="AC112" s="83">
        <f t="shared" si="26"/>
        <v>221.08</v>
      </c>
      <c r="AD112">
        <f t="shared" si="27"/>
        <v>0</v>
      </c>
      <c r="AE112" s="84">
        <f t="shared" si="28"/>
        <v>0</v>
      </c>
    </row>
    <row r="113" spans="1:31" x14ac:dyDescent="0.2">
      <c r="A113" s="40">
        <v>107</v>
      </c>
      <c r="B113">
        <v>2151</v>
      </c>
      <c r="C113" s="79" t="str">
        <f>VLOOKUP(B113,Hist_TransAid!C:D,2,FALSE)</f>
        <v>Exira-Elk Horn-Kimball</v>
      </c>
      <c r="D113" s="86">
        <v>407</v>
      </c>
      <c r="E113" s="40"/>
      <c r="F113" s="40"/>
      <c r="G113" s="40"/>
      <c r="H113" s="40"/>
      <c r="I113" s="87">
        <v>280253.63</v>
      </c>
      <c r="J113" s="81"/>
      <c r="K113" s="6"/>
      <c r="L113" s="6">
        <f t="shared" si="15"/>
        <v>0</v>
      </c>
      <c r="M113" s="35">
        <f t="shared" si="22"/>
        <v>688.58</v>
      </c>
      <c r="N113" s="5">
        <f t="shared" si="16"/>
        <v>0</v>
      </c>
      <c r="O113" s="5">
        <f t="shared" si="17"/>
        <v>407</v>
      </c>
      <c r="P113" s="5">
        <f t="shared" si="18"/>
        <v>388.13</v>
      </c>
      <c r="Q113" s="5">
        <f t="shared" si="29"/>
        <v>2020</v>
      </c>
      <c r="R113" s="5">
        <f t="shared" si="19"/>
        <v>284.07692971958102</v>
      </c>
      <c r="S113" s="5">
        <f t="shared" si="20"/>
        <v>115619.31039586947</v>
      </c>
      <c r="T113" s="5">
        <f t="shared" si="21"/>
        <v>1</v>
      </c>
      <c r="U113" s="31"/>
      <c r="V113" s="31">
        <f t="shared" si="23"/>
        <v>404.50692777427645</v>
      </c>
      <c r="W113" s="31"/>
      <c r="X113" s="75">
        <f t="shared" si="24"/>
        <v>0</v>
      </c>
      <c r="Y113" s="72">
        <f t="shared" si="25"/>
        <v>404.50692777427645</v>
      </c>
      <c r="AC113" s="83">
        <f t="shared" si="26"/>
        <v>688.58</v>
      </c>
      <c r="AD113">
        <f t="shared" si="27"/>
        <v>329.04278157476699</v>
      </c>
      <c r="AE113" s="84">
        <f t="shared" si="28"/>
        <v>133920.41210093017</v>
      </c>
    </row>
    <row r="114" spans="1:31" x14ac:dyDescent="0.2">
      <c r="A114" s="40">
        <v>108</v>
      </c>
      <c r="B114">
        <v>2169</v>
      </c>
      <c r="C114" s="79" t="str">
        <f>VLOOKUP(B114,Hist_TransAid!C:D,2,FALSE)</f>
        <v>Fairfield</v>
      </c>
      <c r="D114" s="86">
        <v>1607.4</v>
      </c>
      <c r="E114" s="40"/>
      <c r="F114" s="40"/>
      <c r="G114" s="40"/>
      <c r="H114" s="40"/>
      <c r="I114" s="87">
        <v>609186.35</v>
      </c>
      <c r="J114" s="81"/>
      <c r="K114" s="6"/>
      <c r="L114" s="6">
        <f t="shared" si="15"/>
        <v>0</v>
      </c>
      <c r="M114" s="35">
        <f t="shared" si="22"/>
        <v>378.99</v>
      </c>
      <c r="N114" s="5">
        <f t="shared" si="16"/>
        <v>0</v>
      </c>
      <c r="O114" s="5">
        <f t="shared" si="17"/>
        <v>1607.4</v>
      </c>
      <c r="P114" s="5">
        <f t="shared" si="18"/>
        <v>388.13</v>
      </c>
      <c r="Q114" s="5">
        <f t="shared" si="29"/>
        <v>2020</v>
      </c>
      <c r="R114" s="5">
        <f t="shared" si="19"/>
        <v>0</v>
      </c>
      <c r="S114" s="5">
        <f t="shared" si="20"/>
        <v>0</v>
      </c>
      <c r="T114" s="5">
        <f t="shared" si="21"/>
        <v>0</v>
      </c>
      <c r="U114" s="31"/>
      <c r="V114" s="31">
        <f t="shared" si="23"/>
        <v>378.98864626104262</v>
      </c>
      <c r="W114" s="31"/>
      <c r="X114" s="75">
        <f t="shared" si="24"/>
        <v>0</v>
      </c>
      <c r="Y114" s="72">
        <f t="shared" si="25"/>
        <v>378.98864626104262</v>
      </c>
      <c r="AC114" s="83">
        <f t="shared" si="26"/>
        <v>378.99</v>
      </c>
      <c r="AD114">
        <f t="shared" si="27"/>
        <v>19.452781574766959</v>
      </c>
      <c r="AE114" s="84">
        <f t="shared" si="28"/>
        <v>31268.401103280412</v>
      </c>
    </row>
    <row r="115" spans="1:31" x14ac:dyDescent="0.2">
      <c r="A115" s="40">
        <v>109</v>
      </c>
      <c r="B115">
        <v>2295</v>
      </c>
      <c r="C115" s="79" t="str">
        <f>VLOOKUP(B115,Hist_TransAid!C:D,2,FALSE)</f>
        <v>Forest City</v>
      </c>
      <c r="D115" s="86">
        <v>1058</v>
      </c>
      <c r="E115" s="40"/>
      <c r="F115" s="40"/>
      <c r="G115" s="40"/>
      <c r="H115" s="40"/>
      <c r="I115" s="87">
        <v>494861.44</v>
      </c>
      <c r="J115" s="81"/>
      <c r="K115" s="6"/>
      <c r="L115" s="6">
        <f t="shared" si="15"/>
        <v>0</v>
      </c>
      <c r="M115" s="35">
        <f t="shared" si="22"/>
        <v>467.73</v>
      </c>
      <c r="N115" s="5">
        <f t="shared" si="16"/>
        <v>0</v>
      </c>
      <c r="O115" s="5">
        <f t="shared" si="17"/>
        <v>1058</v>
      </c>
      <c r="P115" s="5">
        <f t="shared" si="18"/>
        <v>388.13</v>
      </c>
      <c r="Q115" s="5">
        <f t="shared" si="29"/>
        <v>2020</v>
      </c>
      <c r="R115" s="5">
        <f t="shared" si="19"/>
        <v>63.226929719580994</v>
      </c>
      <c r="S115" s="5">
        <f t="shared" si="20"/>
        <v>66894.091643316686</v>
      </c>
      <c r="T115" s="5">
        <f t="shared" si="21"/>
        <v>1</v>
      </c>
      <c r="U115" s="31"/>
      <c r="V115" s="31">
        <f t="shared" si="23"/>
        <v>404.50600033712982</v>
      </c>
      <c r="W115" s="31"/>
      <c r="X115" s="75">
        <f t="shared" si="24"/>
        <v>0</v>
      </c>
      <c r="Y115" s="72">
        <f t="shared" si="25"/>
        <v>404.50600033712982</v>
      </c>
      <c r="AC115" s="83">
        <f t="shared" si="26"/>
        <v>467.73</v>
      </c>
      <c r="AD115">
        <f t="shared" si="27"/>
        <v>108.19278157476697</v>
      </c>
      <c r="AE115" s="84">
        <f t="shared" si="28"/>
        <v>114467.96290610345</v>
      </c>
    </row>
    <row r="116" spans="1:31" x14ac:dyDescent="0.2">
      <c r="A116" s="40">
        <v>110</v>
      </c>
      <c r="B116">
        <v>2313</v>
      </c>
      <c r="C116" s="79" t="str">
        <f>VLOOKUP(B116,Hist_TransAid!C:D,2,FALSE)</f>
        <v>Fort Dodge</v>
      </c>
      <c r="D116" s="86">
        <v>3648.9</v>
      </c>
      <c r="E116" s="40"/>
      <c r="F116" s="40"/>
      <c r="G116" s="40"/>
      <c r="H116" s="40"/>
      <c r="I116" s="87">
        <v>890476.24</v>
      </c>
      <c r="J116" s="81"/>
      <c r="K116" s="6"/>
      <c r="L116" s="6">
        <f t="shared" si="15"/>
        <v>0</v>
      </c>
      <c r="M116" s="35">
        <f t="shared" si="22"/>
        <v>244.04</v>
      </c>
      <c r="N116" s="5">
        <f t="shared" si="16"/>
        <v>0</v>
      </c>
      <c r="O116" s="5">
        <f t="shared" si="17"/>
        <v>3648.9</v>
      </c>
      <c r="P116" s="5">
        <f t="shared" si="18"/>
        <v>388.13</v>
      </c>
      <c r="Q116" s="5">
        <f t="shared" si="29"/>
        <v>2020</v>
      </c>
      <c r="R116" s="5">
        <f t="shared" si="19"/>
        <v>0</v>
      </c>
      <c r="S116" s="5">
        <f t="shared" si="20"/>
        <v>0</v>
      </c>
      <c r="T116" s="5">
        <f t="shared" si="21"/>
        <v>0</v>
      </c>
      <c r="U116" s="31"/>
      <c r="V116" s="31">
        <f t="shared" si="23"/>
        <v>244.03963934336375</v>
      </c>
      <c r="W116" s="31"/>
      <c r="X116" s="75">
        <f t="shared" si="24"/>
        <v>0</v>
      </c>
      <c r="Y116" s="72">
        <f t="shared" si="25"/>
        <v>244.03963934336375</v>
      </c>
      <c r="AC116" s="83">
        <f t="shared" si="26"/>
        <v>244.04</v>
      </c>
      <c r="AD116">
        <f t="shared" si="27"/>
        <v>0</v>
      </c>
      <c r="AE116" s="84">
        <f t="shared" si="28"/>
        <v>0</v>
      </c>
    </row>
    <row r="117" spans="1:31" x14ac:dyDescent="0.2">
      <c r="A117" s="40">
        <v>111</v>
      </c>
      <c r="B117">
        <v>2322</v>
      </c>
      <c r="C117" s="79" t="str">
        <f>VLOOKUP(B117,Hist_TransAid!C:D,2,FALSE)</f>
        <v>Fort Madison</v>
      </c>
      <c r="D117" s="86">
        <v>2042.5</v>
      </c>
      <c r="E117" s="40"/>
      <c r="F117" s="40"/>
      <c r="G117" s="40"/>
      <c r="H117" s="40"/>
      <c r="I117" s="87">
        <v>744772.1</v>
      </c>
      <c r="J117" s="81"/>
      <c r="K117" s="6"/>
      <c r="L117" s="6">
        <f t="shared" si="15"/>
        <v>0</v>
      </c>
      <c r="M117" s="35">
        <f t="shared" si="22"/>
        <v>364.64</v>
      </c>
      <c r="N117" s="5">
        <f t="shared" si="16"/>
        <v>0</v>
      </c>
      <c r="O117" s="5">
        <f t="shared" si="17"/>
        <v>2042.5</v>
      </c>
      <c r="P117" s="5">
        <f t="shared" si="18"/>
        <v>388.13</v>
      </c>
      <c r="Q117" s="5">
        <f t="shared" si="29"/>
        <v>2020</v>
      </c>
      <c r="R117" s="5">
        <f t="shared" si="19"/>
        <v>0</v>
      </c>
      <c r="S117" s="5">
        <f t="shared" si="20"/>
        <v>0</v>
      </c>
      <c r="T117" s="5">
        <f t="shared" si="21"/>
        <v>0</v>
      </c>
      <c r="U117" s="31"/>
      <c r="V117" s="31">
        <f t="shared" si="23"/>
        <v>364.63750305997553</v>
      </c>
      <c r="W117" s="31"/>
      <c r="X117" s="75">
        <f t="shared" si="24"/>
        <v>0</v>
      </c>
      <c r="Y117" s="72">
        <f t="shared" si="25"/>
        <v>364.63750305997553</v>
      </c>
      <c r="AC117" s="83">
        <f t="shared" si="26"/>
        <v>364.64</v>
      </c>
      <c r="AD117">
        <f t="shared" si="27"/>
        <v>5.1027815747669365</v>
      </c>
      <c r="AE117" s="84">
        <f t="shared" si="28"/>
        <v>10422.431366461467</v>
      </c>
    </row>
    <row r="118" spans="1:31" x14ac:dyDescent="0.2">
      <c r="A118" s="40">
        <v>112</v>
      </c>
      <c r="B118">
        <v>2369</v>
      </c>
      <c r="C118" s="79" t="str">
        <f>VLOOKUP(B118,Hist_TransAid!C:D,2,FALSE)</f>
        <v>Fremont-Mills</v>
      </c>
      <c r="D118" s="86">
        <v>436</v>
      </c>
      <c r="E118" s="40"/>
      <c r="F118" s="40"/>
      <c r="G118" s="40"/>
      <c r="H118" s="40"/>
      <c r="I118" s="87">
        <v>215009.05</v>
      </c>
      <c r="J118" s="81"/>
      <c r="K118" s="6"/>
      <c r="L118" s="6">
        <f t="shared" si="15"/>
        <v>0</v>
      </c>
      <c r="M118" s="35">
        <f t="shared" si="22"/>
        <v>493.14</v>
      </c>
      <c r="N118" s="5">
        <f t="shared" si="16"/>
        <v>0</v>
      </c>
      <c r="O118" s="5">
        <f t="shared" si="17"/>
        <v>436</v>
      </c>
      <c r="P118" s="5">
        <f t="shared" si="18"/>
        <v>388.13</v>
      </c>
      <c r="Q118" s="5">
        <f t="shared" si="29"/>
        <v>2020</v>
      </c>
      <c r="R118" s="5">
        <f t="shared" si="19"/>
        <v>88.636929719580962</v>
      </c>
      <c r="S118" s="5">
        <f t="shared" si="20"/>
        <v>38645.7013577373</v>
      </c>
      <c r="T118" s="5">
        <f t="shared" si="21"/>
        <v>1</v>
      </c>
      <c r="U118" s="31"/>
      <c r="V118" s="31">
        <f t="shared" si="23"/>
        <v>404.50309321619881</v>
      </c>
      <c r="W118" s="31"/>
      <c r="X118" s="75">
        <f t="shared" si="24"/>
        <v>0</v>
      </c>
      <c r="Y118" s="72">
        <f t="shared" si="25"/>
        <v>404.50309321619881</v>
      </c>
      <c r="AC118" s="83">
        <f t="shared" si="26"/>
        <v>493.14</v>
      </c>
      <c r="AD118">
        <f t="shared" si="27"/>
        <v>133.60278157476694</v>
      </c>
      <c r="AE118" s="84">
        <f t="shared" si="28"/>
        <v>58250.812766598385</v>
      </c>
    </row>
    <row r="119" spans="1:31" x14ac:dyDescent="0.2">
      <c r="A119" s="40">
        <v>113</v>
      </c>
      <c r="B119">
        <v>2376</v>
      </c>
      <c r="C119" s="79" t="str">
        <f>VLOOKUP(B119,Hist_TransAid!C:D,2,FALSE)</f>
        <v>Galva-Holstein</v>
      </c>
      <c r="D119" s="86">
        <v>472</v>
      </c>
      <c r="E119" s="40"/>
      <c r="F119" s="40"/>
      <c r="G119" s="40"/>
      <c r="H119" s="40"/>
      <c r="I119" s="87">
        <v>295724.87</v>
      </c>
      <c r="J119" s="81"/>
      <c r="K119" s="6"/>
      <c r="L119" s="6">
        <f t="shared" si="15"/>
        <v>0</v>
      </c>
      <c r="M119" s="35">
        <f t="shared" si="22"/>
        <v>626.54</v>
      </c>
      <c r="N119" s="5">
        <f t="shared" si="16"/>
        <v>0</v>
      </c>
      <c r="O119" s="5">
        <f t="shared" si="17"/>
        <v>472</v>
      </c>
      <c r="P119" s="5">
        <f t="shared" si="18"/>
        <v>388.13</v>
      </c>
      <c r="Q119" s="5">
        <f t="shared" si="29"/>
        <v>2020</v>
      </c>
      <c r="R119" s="5">
        <f t="shared" si="19"/>
        <v>222.03692971958094</v>
      </c>
      <c r="S119" s="5">
        <f t="shared" si="20"/>
        <v>104801.43082764221</v>
      </c>
      <c r="T119" s="5">
        <f t="shared" si="21"/>
        <v>1</v>
      </c>
      <c r="U119" s="31"/>
      <c r="V119" s="31">
        <f t="shared" si="23"/>
        <v>404.49881180584276</v>
      </c>
      <c r="W119" s="31"/>
      <c r="X119" s="75">
        <f t="shared" si="24"/>
        <v>0</v>
      </c>
      <c r="Y119" s="72">
        <f t="shared" si="25"/>
        <v>404.49881180584276</v>
      </c>
      <c r="AC119" s="83">
        <f t="shared" si="26"/>
        <v>626.54</v>
      </c>
      <c r="AD119">
        <f t="shared" si="27"/>
        <v>267.00278157476691</v>
      </c>
      <c r="AE119" s="84">
        <f t="shared" si="28"/>
        <v>126025.31290328999</v>
      </c>
    </row>
    <row r="120" spans="1:31" x14ac:dyDescent="0.2">
      <c r="A120" s="40">
        <v>114</v>
      </c>
      <c r="B120">
        <v>2403</v>
      </c>
      <c r="C120" s="79" t="str">
        <f>VLOOKUP(B120,Hist_TransAid!C:D,2,FALSE)</f>
        <v>Garner-Hayfield-Ventura</v>
      </c>
      <c r="D120" s="86">
        <v>836.4</v>
      </c>
      <c r="E120" s="40"/>
      <c r="F120" s="40"/>
      <c r="G120" s="40"/>
      <c r="H120" s="40"/>
      <c r="I120" s="87">
        <v>412576.78</v>
      </c>
      <c r="J120" s="81"/>
      <c r="K120" s="6"/>
      <c r="L120" s="6">
        <f t="shared" si="15"/>
        <v>0</v>
      </c>
      <c r="M120" s="35">
        <f t="shared" si="22"/>
        <v>493.28</v>
      </c>
      <c r="N120" s="5">
        <f t="shared" si="16"/>
        <v>0</v>
      </c>
      <c r="O120" s="5">
        <f t="shared" si="17"/>
        <v>836.4</v>
      </c>
      <c r="P120" s="5">
        <f t="shared" si="18"/>
        <v>388.13</v>
      </c>
      <c r="Q120" s="5">
        <f t="shared" si="29"/>
        <v>2020</v>
      </c>
      <c r="R120" s="5">
        <f t="shared" si="19"/>
        <v>88.776929719580949</v>
      </c>
      <c r="S120" s="5">
        <f t="shared" si="20"/>
        <v>74253.024017457501</v>
      </c>
      <c r="T120" s="5">
        <f t="shared" si="21"/>
        <v>1</v>
      </c>
      <c r="U120" s="31"/>
      <c r="V120" s="31">
        <f t="shared" si="23"/>
        <v>404.49994737271942</v>
      </c>
      <c r="W120" s="31"/>
      <c r="X120" s="75">
        <f t="shared" si="24"/>
        <v>0</v>
      </c>
      <c r="Y120" s="72">
        <f t="shared" si="25"/>
        <v>404.49994737271942</v>
      </c>
      <c r="AC120" s="83">
        <f t="shared" si="26"/>
        <v>493.28</v>
      </c>
      <c r="AD120">
        <f t="shared" si="27"/>
        <v>133.74278157476692</v>
      </c>
      <c r="AE120" s="84">
        <f t="shared" si="28"/>
        <v>111862.46250913505</v>
      </c>
    </row>
    <row r="121" spans="1:31" x14ac:dyDescent="0.2">
      <c r="A121" s="40">
        <v>115</v>
      </c>
      <c r="B121">
        <v>2457</v>
      </c>
      <c r="C121" s="79" t="str">
        <f>VLOOKUP(B121,Hist_TransAid!C:D,2,FALSE)</f>
        <v>George-Little Rock</v>
      </c>
      <c r="D121" s="86">
        <v>455.7</v>
      </c>
      <c r="E121" s="40"/>
      <c r="F121" s="40"/>
      <c r="G121" s="40"/>
      <c r="H121" s="40"/>
      <c r="I121" s="87">
        <v>295402.03000000003</v>
      </c>
      <c r="J121" s="81"/>
      <c r="K121" s="6"/>
      <c r="L121" s="6">
        <f t="shared" si="15"/>
        <v>0</v>
      </c>
      <c r="M121" s="35">
        <f t="shared" si="22"/>
        <v>648.24</v>
      </c>
      <c r="N121" s="5">
        <f t="shared" si="16"/>
        <v>0</v>
      </c>
      <c r="O121" s="5">
        <f t="shared" si="17"/>
        <v>455.7</v>
      </c>
      <c r="P121" s="5">
        <f t="shared" si="18"/>
        <v>388.13</v>
      </c>
      <c r="Q121" s="5">
        <f t="shared" si="29"/>
        <v>2020</v>
      </c>
      <c r="R121" s="5">
        <f t="shared" si="19"/>
        <v>243.73692971958098</v>
      </c>
      <c r="S121" s="5">
        <f t="shared" si="20"/>
        <v>111070.91887321306</v>
      </c>
      <c r="T121" s="5">
        <f t="shared" si="21"/>
        <v>1</v>
      </c>
      <c r="U121" s="31"/>
      <c r="V121" s="31">
        <f t="shared" si="23"/>
        <v>404.50101190868327</v>
      </c>
      <c r="W121" s="31"/>
      <c r="X121" s="75">
        <f t="shared" si="24"/>
        <v>0</v>
      </c>
      <c r="Y121" s="72">
        <f t="shared" si="25"/>
        <v>404.50101190868327</v>
      </c>
      <c r="AC121" s="83">
        <f t="shared" si="26"/>
        <v>648.24</v>
      </c>
      <c r="AD121">
        <f t="shared" si="27"/>
        <v>288.70278157476696</v>
      </c>
      <c r="AE121" s="84">
        <f t="shared" si="28"/>
        <v>131561.85756362131</v>
      </c>
    </row>
    <row r="122" spans="1:31" x14ac:dyDescent="0.2">
      <c r="A122" s="40">
        <v>116</v>
      </c>
      <c r="B122">
        <v>2466</v>
      </c>
      <c r="C122" s="79" t="str">
        <f>VLOOKUP(B122,Hist_TransAid!C:D,2,FALSE)</f>
        <v>Gilbert</v>
      </c>
      <c r="D122" s="86">
        <v>1562.7</v>
      </c>
      <c r="E122" s="40"/>
      <c r="F122" s="40"/>
      <c r="G122" s="40"/>
      <c r="H122" s="40"/>
      <c r="I122" s="87">
        <v>443702.46</v>
      </c>
      <c r="J122" s="81"/>
      <c r="K122" s="6"/>
      <c r="L122" s="6">
        <f t="shared" si="15"/>
        <v>0</v>
      </c>
      <c r="M122" s="35">
        <f t="shared" si="22"/>
        <v>283.93</v>
      </c>
      <c r="N122" s="5">
        <f t="shared" si="16"/>
        <v>0</v>
      </c>
      <c r="O122" s="5">
        <f t="shared" si="17"/>
        <v>1562.7</v>
      </c>
      <c r="P122" s="5">
        <f t="shared" si="18"/>
        <v>388.13</v>
      </c>
      <c r="Q122" s="5">
        <f t="shared" si="29"/>
        <v>2020</v>
      </c>
      <c r="R122" s="5">
        <f t="shared" si="19"/>
        <v>0</v>
      </c>
      <c r="S122" s="5">
        <f t="shared" si="20"/>
        <v>0</v>
      </c>
      <c r="T122" s="5">
        <f t="shared" si="21"/>
        <v>0</v>
      </c>
      <c r="U122" s="31"/>
      <c r="V122" s="31">
        <f t="shared" si="23"/>
        <v>283.93323094643887</v>
      </c>
      <c r="W122" s="31"/>
      <c r="X122" s="75">
        <f t="shared" si="24"/>
        <v>0</v>
      </c>
      <c r="Y122" s="72">
        <f t="shared" si="25"/>
        <v>283.93323094643887</v>
      </c>
      <c r="AC122" s="83">
        <f t="shared" si="26"/>
        <v>283.93</v>
      </c>
      <c r="AD122">
        <f t="shared" si="27"/>
        <v>0</v>
      </c>
      <c r="AE122" s="84">
        <f t="shared" si="28"/>
        <v>0</v>
      </c>
    </row>
    <row r="123" spans="1:31" x14ac:dyDescent="0.2">
      <c r="A123" s="40">
        <v>117</v>
      </c>
      <c r="B123">
        <v>2493</v>
      </c>
      <c r="C123" s="79" t="str">
        <f>VLOOKUP(B123,Hist_TransAid!C:D,2,FALSE)</f>
        <v>Gilmore City-Bradgate</v>
      </c>
      <c r="D123" s="86">
        <v>164</v>
      </c>
      <c r="E123" s="40"/>
      <c r="F123" s="40"/>
      <c r="G123" s="40"/>
      <c r="H123" s="40"/>
      <c r="I123" s="87">
        <v>87896.72</v>
      </c>
      <c r="J123" s="81"/>
      <c r="K123" s="6"/>
      <c r="L123" s="6">
        <f t="shared" si="15"/>
        <v>0</v>
      </c>
      <c r="M123" s="35">
        <f t="shared" si="22"/>
        <v>535.96</v>
      </c>
      <c r="N123" s="5">
        <f t="shared" si="16"/>
        <v>0</v>
      </c>
      <c r="O123" s="5">
        <f t="shared" si="17"/>
        <v>164</v>
      </c>
      <c r="P123" s="5">
        <f t="shared" si="18"/>
        <v>388.13</v>
      </c>
      <c r="Q123" s="5">
        <f t="shared" si="29"/>
        <v>2020</v>
      </c>
      <c r="R123" s="5">
        <f t="shared" si="19"/>
        <v>131.45692971958101</v>
      </c>
      <c r="S123" s="5">
        <f t="shared" si="20"/>
        <v>21558.936474011287</v>
      </c>
      <c r="T123" s="5">
        <f t="shared" si="21"/>
        <v>1</v>
      </c>
      <c r="U123" s="31"/>
      <c r="V123" s="31">
        <f t="shared" si="23"/>
        <v>404.49868003651659</v>
      </c>
      <c r="W123" s="31"/>
      <c r="X123" s="75">
        <f t="shared" si="24"/>
        <v>0</v>
      </c>
      <c r="Y123" s="72">
        <f t="shared" si="25"/>
        <v>404.49868003651659</v>
      </c>
      <c r="AC123" s="83">
        <f t="shared" si="26"/>
        <v>535.96</v>
      </c>
      <c r="AD123">
        <f t="shared" si="27"/>
        <v>176.42278157476699</v>
      </c>
      <c r="AE123" s="84">
        <f t="shared" si="28"/>
        <v>28933.336178261787</v>
      </c>
    </row>
    <row r="124" spans="1:31" x14ac:dyDescent="0.2">
      <c r="A124" s="40">
        <v>118</v>
      </c>
      <c r="B124">
        <v>2502</v>
      </c>
      <c r="C124" s="79" t="str">
        <f>VLOOKUP(B124,Hist_TransAid!C:D,2,FALSE)</f>
        <v>Gladbrook-Reinbeck</v>
      </c>
      <c r="D124" s="86">
        <v>616.79999999999995</v>
      </c>
      <c r="E124" s="40"/>
      <c r="F124" s="40"/>
      <c r="G124" s="40"/>
      <c r="H124" s="40"/>
      <c r="I124" s="87">
        <v>280717.71000000002</v>
      </c>
      <c r="J124" s="81"/>
      <c r="K124" s="6"/>
      <c r="L124" s="6">
        <f t="shared" si="15"/>
        <v>0</v>
      </c>
      <c r="M124" s="35">
        <f t="shared" si="22"/>
        <v>455.12</v>
      </c>
      <c r="N124" s="5">
        <f t="shared" si="16"/>
        <v>0</v>
      </c>
      <c r="O124" s="5">
        <f t="shared" si="17"/>
        <v>616.79999999999995</v>
      </c>
      <c r="P124" s="5">
        <f t="shared" si="18"/>
        <v>388.13</v>
      </c>
      <c r="Q124" s="5">
        <f t="shared" si="29"/>
        <v>2020</v>
      </c>
      <c r="R124" s="5">
        <f t="shared" si="19"/>
        <v>50.61692971958098</v>
      </c>
      <c r="S124" s="5">
        <f t="shared" si="20"/>
        <v>31220.522251037546</v>
      </c>
      <c r="T124" s="5">
        <f t="shared" si="21"/>
        <v>1</v>
      </c>
      <c r="U124" s="31"/>
      <c r="V124" s="31">
        <f t="shared" si="23"/>
        <v>404.50257417146969</v>
      </c>
      <c r="W124" s="31"/>
      <c r="X124" s="75">
        <f t="shared" si="24"/>
        <v>0</v>
      </c>
      <c r="Y124" s="72">
        <f t="shared" si="25"/>
        <v>404.50257417146969</v>
      </c>
      <c r="AC124" s="83">
        <f t="shared" si="26"/>
        <v>455.12</v>
      </c>
      <c r="AD124">
        <f t="shared" si="27"/>
        <v>95.582781574766955</v>
      </c>
      <c r="AE124" s="84">
        <f t="shared" si="28"/>
        <v>58955.459675316255</v>
      </c>
    </row>
    <row r="125" spans="1:31" x14ac:dyDescent="0.2">
      <c r="A125" s="40">
        <v>119</v>
      </c>
      <c r="B125">
        <v>2511</v>
      </c>
      <c r="C125" s="79" t="str">
        <f>VLOOKUP(B125,Hist_TransAid!C:D,2,FALSE)</f>
        <v>Glenwood</v>
      </c>
      <c r="D125" s="86">
        <v>1933.5</v>
      </c>
      <c r="E125" s="40"/>
      <c r="F125" s="40"/>
      <c r="G125" s="40"/>
      <c r="H125" s="40"/>
      <c r="I125" s="87">
        <v>723382.2</v>
      </c>
      <c r="J125" s="81"/>
      <c r="K125" s="6"/>
      <c r="L125" s="6">
        <f t="shared" si="15"/>
        <v>0</v>
      </c>
      <c r="M125" s="35">
        <f t="shared" si="22"/>
        <v>374.13</v>
      </c>
      <c r="N125" s="5">
        <f t="shared" si="16"/>
        <v>0</v>
      </c>
      <c r="O125" s="5">
        <f t="shared" si="17"/>
        <v>1933.5</v>
      </c>
      <c r="P125" s="5">
        <f t="shared" si="18"/>
        <v>388.13</v>
      </c>
      <c r="Q125" s="5">
        <f t="shared" si="29"/>
        <v>2020</v>
      </c>
      <c r="R125" s="5">
        <f t="shared" si="19"/>
        <v>0</v>
      </c>
      <c r="S125" s="5">
        <f t="shared" si="20"/>
        <v>0</v>
      </c>
      <c r="T125" s="5">
        <f t="shared" si="21"/>
        <v>0</v>
      </c>
      <c r="U125" s="31"/>
      <c r="V125" s="31">
        <f t="shared" si="23"/>
        <v>374.13095422808374</v>
      </c>
      <c r="W125" s="31"/>
      <c r="X125" s="75">
        <f t="shared" si="24"/>
        <v>0</v>
      </c>
      <c r="Y125" s="72">
        <f t="shared" si="25"/>
        <v>374.13095422808374</v>
      </c>
      <c r="AC125" s="83">
        <f t="shared" si="26"/>
        <v>374.13</v>
      </c>
      <c r="AD125">
        <f t="shared" si="27"/>
        <v>14.592781574766946</v>
      </c>
      <c r="AE125" s="84">
        <f t="shared" si="28"/>
        <v>28215.143174811888</v>
      </c>
    </row>
    <row r="126" spans="1:31" x14ac:dyDescent="0.2">
      <c r="A126" s="40">
        <v>120</v>
      </c>
      <c r="B126">
        <v>2520</v>
      </c>
      <c r="C126" s="79" t="str">
        <f>VLOOKUP(B126,Hist_TransAid!C:D,2,FALSE)</f>
        <v>Glidden-Ralston</v>
      </c>
      <c r="D126" s="86">
        <v>279</v>
      </c>
      <c r="E126" s="40"/>
      <c r="F126" s="40"/>
      <c r="G126" s="40"/>
      <c r="H126" s="40"/>
      <c r="I126" s="87">
        <v>114311.49</v>
      </c>
      <c r="J126" s="81"/>
      <c r="K126" s="6"/>
      <c r="L126" s="6">
        <f t="shared" si="15"/>
        <v>0</v>
      </c>
      <c r="M126" s="35">
        <f t="shared" si="22"/>
        <v>409.72</v>
      </c>
      <c r="N126" s="5">
        <f t="shared" si="16"/>
        <v>0</v>
      </c>
      <c r="O126" s="5">
        <f t="shared" si="17"/>
        <v>279</v>
      </c>
      <c r="P126" s="5">
        <f t="shared" si="18"/>
        <v>388.13</v>
      </c>
      <c r="Q126" s="5">
        <f t="shared" si="29"/>
        <v>2020</v>
      </c>
      <c r="R126" s="5">
        <f t="shared" si="19"/>
        <v>5.2169297195810032</v>
      </c>
      <c r="S126" s="5">
        <f t="shared" si="20"/>
        <v>1455.5233917630999</v>
      </c>
      <c r="T126" s="5">
        <f t="shared" si="21"/>
        <v>1</v>
      </c>
      <c r="U126" s="31"/>
      <c r="V126" s="31">
        <f t="shared" si="23"/>
        <v>404.50167243095666</v>
      </c>
      <c r="W126" s="31"/>
      <c r="X126" s="75">
        <f t="shared" si="24"/>
        <v>0</v>
      </c>
      <c r="Y126" s="72">
        <f t="shared" si="25"/>
        <v>404.50167243095666</v>
      </c>
      <c r="AC126" s="83">
        <f t="shared" si="26"/>
        <v>409.72</v>
      </c>
      <c r="AD126">
        <f t="shared" si="27"/>
        <v>50.182781574766977</v>
      </c>
      <c r="AE126" s="84">
        <f t="shared" si="28"/>
        <v>14000.996059359986</v>
      </c>
    </row>
    <row r="127" spans="1:31" x14ac:dyDescent="0.2">
      <c r="A127" s="40">
        <v>121</v>
      </c>
      <c r="B127">
        <v>2682</v>
      </c>
      <c r="C127" s="79" t="str">
        <f>VLOOKUP(B127,Hist_TransAid!C:D,2,FALSE)</f>
        <v>GMG</v>
      </c>
      <c r="D127" s="86">
        <v>255.2</v>
      </c>
      <c r="E127" s="40"/>
      <c r="F127" s="40"/>
      <c r="G127" s="40"/>
      <c r="H127" s="40"/>
      <c r="I127" s="87">
        <v>279141.03999999998</v>
      </c>
      <c r="J127" s="81"/>
      <c r="K127" s="6"/>
      <c r="L127" s="6">
        <f t="shared" si="15"/>
        <v>0</v>
      </c>
      <c r="M127" s="35">
        <f t="shared" si="22"/>
        <v>1093.81</v>
      </c>
      <c r="N127" s="5">
        <f t="shared" si="16"/>
        <v>0</v>
      </c>
      <c r="O127" s="5">
        <f t="shared" si="17"/>
        <v>255.2</v>
      </c>
      <c r="P127" s="5">
        <f t="shared" si="18"/>
        <v>388.13</v>
      </c>
      <c r="Q127" s="5">
        <f t="shared" si="29"/>
        <v>2020</v>
      </c>
      <c r="R127" s="5">
        <f t="shared" si="19"/>
        <v>689.30692971958092</v>
      </c>
      <c r="S127" s="5">
        <f t="shared" si="20"/>
        <v>175911.12846443703</v>
      </c>
      <c r="T127" s="5">
        <f t="shared" si="21"/>
        <v>1</v>
      </c>
      <c r="U127" s="31"/>
      <c r="V127" s="31">
        <f t="shared" si="23"/>
        <v>404.50592294499592</v>
      </c>
      <c r="W127" s="31"/>
      <c r="X127" s="75">
        <f t="shared" si="24"/>
        <v>0</v>
      </c>
      <c r="Y127" s="72">
        <f t="shared" si="25"/>
        <v>404.50592294499592</v>
      </c>
      <c r="AC127" s="83">
        <f t="shared" si="26"/>
        <v>1093.81</v>
      </c>
      <c r="AD127">
        <f t="shared" si="27"/>
        <v>734.2727815747669</v>
      </c>
      <c r="AE127" s="84">
        <f t="shared" si="28"/>
        <v>187386.41385788051</v>
      </c>
    </row>
    <row r="128" spans="1:31" x14ac:dyDescent="0.2">
      <c r="A128" s="40">
        <v>122</v>
      </c>
      <c r="B128">
        <v>2556</v>
      </c>
      <c r="C128" s="79" t="str">
        <f>VLOOKUP(B128,Hist_TransAid!C:D,2,FALSE)</f>
        <v>Graettinger-Terril</v>
      </c>
      <c r="D128" s="86">
        <v>385.2</v>
      </c>
      <c r="E128" s="40"/>
      <c r="F128" s="40"/>
      <c r="G128" s="40"/>
      <c r="H128" s="40"/>
      <c r="I128" s="87">
        <v>185472.05</v>
      </c>
      <c r="J128" s="81"/>
      <c r="K128" s="6"/>
      <c r="L128" s="6">
        <f t="shared" si="15"/>
        <v>0</v>
      </c>
      <c r="M128" s="35">
        <f t="shared" si="22"/>
        <v>481.5</v>
      </c>
      <c r="N128" s="5">
        <f t="shared" si="16"/>
        <v>0</v>
      </c>
      <c r="O128" s="5">
        <f t="shared" si="17"/>
        <v>385.2</v>
      </c>
      <c r="P128" s="5">
        <f t="shared" si="18"/>
        <v>388.13</v>
      </c>
      <c r="Q128" s="5">
        <f t="shared" si="29"/>
        <v>2020</v>
      </c>
      <c r="R128" s="5">
        <f t="shared" si="19"/>
        <v>76.996929719580976</v>
      </c>
      <c r="S128" s="5">
        <f t="shared" si="20"/>
        <v>29659.217327982591</v>
      </c>
      <c r="T128" s="5">
        <f t="shared" si="21"/>
        <v>1</v>
      </c>
      <c r="U128" s="31"/>
      <c r="V128" s="31">
        <f t="shared" si="23"/>
        <v>404.49852718592263</v>
      </c>
      <c r="W128" s="31"/>
      <c r="X128" s="75">
        <f t="shared" si="24"/>
        <v>0</v>
      </c>
      <c r="Y128" s="72">
        <f t="shared" si="25"/>
        <v>404.49852718592263</v>
      </c>
      <c r="AC128" s="83">
        <f t="shared" si="26"/>
        <v>481.5</v>
      </c>
      <c r="AD128">
        <f t="shared" si="27"/>
        <v>121.96278157476695</v>
      </c>
      <c r="AE128" s="84">
        <f t="shared" si="28"/>
        <v>46980.063462600228</v>
      </c>
    </row>
    <row r="129" spans="1:31" x14ac:dyDescent="0.2">
      <c r="A129" s="40">
        <v>123</v>
      </c>
      <c r="B129">
        <v>3195</v>
      </c>
      <c r="C129" s="79" t="str">
        <f>VLOOKUP(B129,Hist_TransAid!C:D,2,FALSE)</f>
        <v>Greene County</v>
      </c>
      <c r="D129" s="86">
        <v>1187.4000000000001</v>
      </c>
      <c r="E129" s="40"/>
      <c r="F129" s="40"/>
      <c r="G129" s="40"/>
      <c r="H129" s="40"/>
      <c r="I129" s="87">
        <v>822603.62</v>
      </c>
      <c r="J129" s="81"/>
      <c r="K129" s="6"/>
      <c r="L129" s="6">
        <f t="shared" si="15"/>
        <v>0</v>
      </c>
      <c r="M129" s="35">
        <f t="shared" si="22"/>
        <v>692.78</v>
      </c>
      <c r="N129" s="5">
        <f t="shared" si="16"/>
        <v>0</v>
      </c>
      <c r="O129" s="5">
        <f t="shared" si="17"/>
        <v>1187.4000000000001</v>
      </c>
      <c r="P129" s="5">
        <f t="shared" si="18"/>
        <v>388.13</v>
      </c>
      <c r="Q129" s="5">
        <f t="shared" si="29"/>
        <v>2020</v>
      </c>
      <c r="R129" s="5">
        <f t="shared" si="19"/>
        <v>288.27692971958095</v>
      </c>
      <c r="S129" s="5">
        <f t="shared" si="20"/>
        <v>342300.02634903044</v>
      </c>
      <c r="T129" s="5">
        <f t="shared" si="21"/>
        <v>1</v>
      </c>
      <c r="U129" s="31"/>
      <c r="V129" s="31">
        <f t="shared" si="23"/>
        <v>404.50024730585272</v>
      </c>
      <c r="W129" s="31"/>
      <c r="X129" s="75">
        <f t="shared" si="24"/>
        <v>0</v>
      </c>
      <c r="Y129" s="72">
        <f t="shared" si="25"/>
        <v>404.50024730585272</v>
      </c>
      <c r="AC129" s="83">
        <f t="shared" si="26"/>
        <v>692.78</v>
      </c>
      <c r="AD129">
        <f t="shared" si="27"/>
        <v>333.24278157476692</v>
      </c>
      <c r="AE129" s="84">
        <f t="shared" si="28"/>
        <v>395692.4788418783</v>
      </c>
    </row>
    <row r="130" spans="1:31" x14ac:dyDescent="0.2">
      <c r="A130" s="40">
        <v>124</v>
      </c>
      <c r="B130">
        <v>2709</v>
      </c>
      <c r="C130" s="79" t="str">
        <f>VLOOKUP(B130,Hist_TransAid!C:D,2,FALSE)</f>
        <v>Grinnell-Newburg</v>
      </c>
      <c r="D130" s="86">
        <v>1521.7</v>
      </c>
      <c r="E130" s="40"/>
      <c r="F130" s="40"/>
      <c r="G130" s="40"/>
      <c r="H130" s="40"/>
      <c r="I130" s="87">
        <v>552714.43000000005</v>
      </c>
      <c r="J130" s="81"/>
      <c r="K130" s="6"/>
      <c r="L130" s="6">
        <f t="shared" si="15"/>
        <v>0</v>
      </c>
      <c r="M130" s="35">
        <f t="shared" si="22"/>
        <v>363.22</v>
      </c>
      <c r="N130" s="5">
        <f t="shared" si="16"/>
        <v>0</v>
      </c>
      <c r="O130" s="5">
        <f t="shared" si="17"/>
        <v>1521.7</v>
      </c>
      <c r="P130" s="5">
        <f t="shared" si="18"/>
        <v>388.13</v>
      </c>
      <c r="Q130" s="5">
        <f t="shared" si="29"/>
        <v>2020</v>
      </c>
      <c r="R130" s="5">
        <f t="shared" si="19"/>
        <v>0</v>
      </c>
      <c r="S130" s="5">
        <f t="shared" si="20"/>
        <v>0</v>
      </c>
      <c r="T130" s="5">
        <f t="shared" si="21"/>
        <v>0</v>
      </c>
      <c r="U130" s="31"/>
      <c r="V130" s="31">
        <f t="shared" si="23"/>
        <v>363.22167970033519</v>
      </c>
      <c r="W130" s="31"/>
      <c r="X130" s="75">
        <f t="shared" si="24"/>
        <v>0</v>
      </c>
      <c r="Y130" s="72">
        <f t="shared" si="25"/>
        <v>363.22167970033519</v>
      </c>
      <c r="AC130" s="83">
        <f t="shared" si="26"/>
        <v>363.22</v>
      </c>
      <c r="AD130">
        <f t="shared" si="27"/>
        <v>3.6827815747669774</v>
      </c>
      <c r="AE130" s="84">
        <f t="shared" si="28"/>
        <v>5604.0887223229101</v>
      </c>
    </row>
    <row r="131" spans="1:31" x14ac:dyDescent="0.2">
      <c r="A131" s="40">
        <v>125</v>
      </c>
      <c r="B131">
        <v>2718</v>
      </c>
      <c r="C131" s="79" t="str">
        <f>VLOOKUP(B131,Hist_TransAid!C:D,2,FALSE)</f>
        <v>Griswold</v>
      </c>
      <c r="D131" s="86">
        <v>456.7</v>
      </c>
      <c r="E131" s="40"/>
      <c r="F131" s="40"/>
      <c r="G131" s="40"/>
      <c r="H131" s="40"/>
      <c r="I131" s="87">
        <v>348638.49</v>
      </c>
      <c r="J131" s="81"/>
      <c r="K131" s="6"/>
      <c r="L131" s="6">
        <f t="shared" si="15"/>
        <v>0</v>
      </c>
      <c r="M131" s="35">
        <f t="shared" si="22"/>
        <v>763.39</v>
      </c>
      <c r="N131" s="5">
        <f t="shared" si="16"/>
        <v>0</v>
      </c>
      <c r="O131" s="5">
        <f t="shared" si="17"/>
        <v>456.7</v>
      </c>
      <c r="P131" s="5">
        <f t="shared" si="18"/>
        <v>388.13</v>
      </c>
      <c r="Q131" s="5">
        <f t="shared" si="29"/>
        <v>2020</v>
      </c>
      <c r="R131" s="5">
        <f t="shared" si="19"/>
        <v>358.88692971958096</v>
      </c>
      <c r="S131" s="5">
        <f t="shared" si="20"/>
        <v>163903.66080293263</v>
      </c>
      <c r="T131" s="5">
        <f t="shared" si="21"/>
        <v>1</v>
      </c>
      <c r="U131" s="31"/>
      <c r="V131" s="31">
        <f t="shared" si="23"/>
        <v>404.49929756309911</v>
      </c>
      <c r="W131" s="31"/>
      <c r="X131" s="75">
        <f t="shared" si="24"/>
        <v>0</v>
      </c>
      <c r="Y131" s="72">
        <f t="shared" si="25"/>
        <v>404.49929756309911</v>
      </c>
      <c r="AC131" s="83">
        <f t="shared" si="26"/>
        <v>763.39</v>
      </c>
      <c r="AD131">
        <f t="shared" si="27"/>
        <v>403.85278157476694</v>
      </c>
      <c r="AE131" s="84">
        <f t="shared" si="28"/>
        <v>184439.56534519605</v>
      </c>
    </row>
    <row r="132" spans="1:31" x14ac:dyDescent="0.2">
      <c r="A132" s="40">
        <v>126</v>
      </c>
      <c r="B132">
        <v>2727</v>
      </c>
      <c r="C132" s="79" t="str">
        <f>VLOOKUP(B132,Hist_TransAid!C:D,2,FALSE)</f>
        <v>Grundy Center</v>
      </c>
      <c r="D132" s="86">
        <v>668.2</v>
      </c>
      <c r="E132" s="40"/>
      <c r="F132" s="40"/>
      <c r="G132" s="40"/>
      <c r="H132" s="40"/>
      <c r="I132" s="87">
        <v>210225.39</v>
      </c>
      <c r="J132" s="81"/>
      <c r="K132" s="6"/>
      <c r="L132" s="6">
        <f t="shared" si="15"/>
        <v>0</v>
      </c>
      <c r="M132" s="35">
        <f t="shared" si="22"/>
        <v>314.61</v>
      </c>
      <c r="N132" s="5">
        <f t="shared" si="16"/>
        <v>0</v>
      </c>
      <c r="O132" s="5">
        <f t="shared" si="17"/>
        <v>668.2</v>
      </c>
      <c r="P132" s="5">
        <f t="shared" si="18"/>
        <v>388.13</v>
      </c>
      <c r="Q132" s="5">
        <f t="shared" si="29"/>
        <v>2020</v>
      </c>
      <c r="R132" s="5">
        <f t="shared" si="19"/>
        <v>0</v>
      </c>
      <c r="S132" s="5">
        <f t="shared" si="20"/>
        <v>0</v>
      </c>
      <c r="T132" s="5">
        <f t="shared" si="21"/>
        <v>0</v>
      </c>
      <c r="U132" s="31"/>
      <c r="V132" s="31">
        <f t="shared" si="23"/>
        <v>314.61447171505534</v>
      </c>
      <c r="W132" s="31"/>
      <c r="X132" s="75">
        <f t="shared" si="24"/>
        <v>0</v>
      </c>
      <c r="Y132" s="72">
        <f t="shared" si="25"/>
        <v>314.61447171505534</v>
      </c>
      <c r="AC132" s="83">
        <f t="shared" si="26"/>
        <v>314.61</v>
      </c>
      <c r="AD132">
        <f t="shared" si="27"/>
        <v>0</v>
      </c>
      <c r="AE132" s="84">
        <f t="shared" si="28"/>
        <v>0</v>
      </c>
    </row>
    <row r="133" spans="1:31" x14ac:dyDescent="0.2">
      <c r="A133" s="40">
        <v>127</v>
      </c>
      <c r="B133">
        <v>2754</v>
      </c>
      <c r="C133" s="79" t="str">
        <f>VLOOKUP(B133,Hist_TransAid!C:D,2,FALSE)</f>
        <v>Guthrie Center</v>
      </c>
      <c r="D133" s="86">
        <v>396.2</v>
      </c>
      <c r="E133" s="40"/>
      <c r="F133" s="40"/>
      <c r="G133" s="40"/>
      <c r="H133" s="40"/>
      <c r="I133" s="87">
        <v>243219.92</v>
      </c>
      <c r="J133" s="81"/>
      <c r="K133" s="6"/>
      <c r="L133" s="6">
        <f t="shared" si="15"/>
        <v>0</v>
      </c>
      <c r="M133" s="35">
        <f t="shared" si="22"/>
        <v>613.88</v>
      </c>
      <c r="N133" s="5">
        <f t="shared" si="16"/>
        <v>0</v>
      </c>
      <c r="O133" s="5">
        <f t="shared" si="17"/>
        <v>396.2</v>
      </c>
      <c r="P133" s="5">
        <f t="shared" si="18"/>
        <v>388.13</v>
      </c>
      <c r="Q133" s="5">
        <f t="shared" si="29"/>
        <v>2020</v>
      </c>
      <c r="R133" s="5">
        <f t="shared" si="19"/>
        <v>209.37692971958097</v>
      </c>
      <c r="S133" s="5">
        <f t="shared" si="20"/>
        <v>82955.139554897978</v>
      </c>
      <c r="T133" s="5">
        <f t="shared" si="21"/>
        <v>1</v>
      </c>
      <c r="U133" s="31"/>
      <c r="V133" s="31">
        <f t="shared" si="23"/>
        <v>404.50474620167091</v>
      </c>
      <c r="W133" s="31"/>
      <c r="X133" s="75">
        <f t="shared" si="24"/>
        <v>0</v>
      </c>
      <c r="Y133" s="72">
        <f t="shared" si="25"/>
        <v>404.50474620167091</v>
      </c>
      <c r="AC133" s="83">
        <f t="shared" si="26"/>
        <v>613.88</v>
      </c>
      <c r="AD133">
        <f t="shared" si="27"/>
        <v>254.34278157476695</v>
      </c>
      <c r="AE133" s="84">
        <f t="shared" si="28"/>
        <v>100770.61005992266</v>
      </c>
    </row>
    <row r="134" spans="1:31" x14ac:dyDescent="0.2">
      <c r="A134" s="40">
        <v>128</v>
      </c>
      <c r="B134">
        <v>2772</v>
      </c>
      <c r="C134" s="79" t="str">
        <f>VLOOKUP(B134,Hist_TransAid!C:D,2,FALSE)</f>
        <v>Hamburg</v>
      </c>
      <c r="D134" s="86">
        <v>227</v>
      </c>
      <c r="E134" s="40"/>
      <c r="F134" s="40"/>
      <c r="G134" s="40"/>
      <c r="H134" s="40"/>
      <c r="I134" s="87">
        <v>56610.16</v>
      </c>
      <c r="J134" s="81"/>
      <c r="K134" s="6"/>
      <c r="L134" s="6">
        <f t="shared" si="15"/>
        <v>0</v>
      </c>
      <c r="M134" s="35">
        <f t="shared" si="22"/>
        <v>249.38</v>
      </c>
      <c r="N134" s="5">
        <f t="shared" si="16"/>
        <v>0</v>
      </c>
      <c r="O134" s="5">
        <f t="shared" si="17"/>
        <v>227</v>
      </c>
      <c r="P134" s="5">
        <f t="shared" si="18"/>
        <v>388.13</v>
      </c>
      <c r="Q134" s="5">
        <f t="shared" si="29"/>
        <v>2020</v>
      </c>
      <c r="R134" s="5">
        <f t="shared" si="19"/>
        <v>0</v>
      </c>
      <c r="S134" s="5">
        <f t="shared" si="20"/>
        <v>0</v>
      </c>
      <c r="T134" s="5">
        <f t="shared" si="21"/>
        <v>0</v>
      </c>
      <c r="U134" s="31"/>
      <c r="V134" s="31">
        <f t="shared" si="23"/>
        <v>249.38396475770926</v>
      </c>
      <c r="W134" s="31"/>
      <c r="X134" s="75">
        <f t="shared" si="24"/>
        <v>0</v>
      </c>
      <c r="Y134" s="72">
        <f t="shared" si="25"/>
        <v>249.38396475770926</v>
      </c>
      <c r="AC134" s="83">
        <f t="shared" si="26"/>
        <v>249.38</v>
      </c>
      <c r="AD134">
        <f t="shared" si="27"/>
        <v>0</v>
      </c>
      <c r="AE134" s="84">
        <f t="shared" si="28"/>
        <v>0</v>
      </c>
    </row>
    <row r="135" spans="1:31" x14ac:dyDescent="0.2">
      <c r="A135" s="40">
        <v>129</v>
      </c>
      <c r="B135">
        <v>2781</v>
      </c>
      <c r="C135" s="79" t="str">
        <f>VLOOKUP(B135,Hist_TransAid!C:D,2,FALSE)</f>
        <v>Hampton-Dumont</v>
      </c>
      <c r="D135" s="86">
        <v>1107.8999999999999</v>
      </c>
      <c r="E135" s="40"/>
      <c r="F135" s="40"/>
      <c r="G135" s="40"/>
      <c r="H135" s="40"/>
      <c r="I135" s="87">
        <v>446602.18</v>
      </c>
      <c r="J135" s="81"/>
      <c r="K135" s="6"/>
      <c r="L135" s="6">
        <f t="shared" ref="L135:L198" si="30">G135/D135</f>
        <v>0</v>
      </c>
      <c r="M135" s="35">
        <f t="shared" si="22"/>
        <v>403.11</v>
      </c>
      <c r="N135" s="5">
        <f t="shared" ref="N135:N198" si="31">J135</f>
        <v>0</v>
      </c>
      <c r="O135" s="5">
        <f t="shared" ref="O135:O198" si="32">D135</f>
        <v>1107.8999999999999</v>
      </c>
      <c r="P135" s="5">
        <f t="shared" ref="P135:P198" si="33">ROUND($I$334,2)</f>
        <v>388.13</v>
      </c>
      <c r="Q135" s="5">
        <f t="shared" si="29"/>
        <v>2020</v>
      </c>
      <c r="R135" s="5">
        <f t="shared" ref="R135:R198" si="34">IF(M135&gt;$R$4,M135-$R$4,0)</f>
        <v>0</v>
      </c>
      <c r="S135" s="5">
        <f t="shared" ref="S135:S198" si="35">R135*O135</f>
        <v>0</v>
      </c>
      <c r="T135" s="5">
        <f t="shared" ref="T135:T198" si="36">IF(S135&gt;0,1,0)</f>
        <v>0</v>
      </c>
      <c r="U135" s="31"/>
      <c r="V135" s="31">
        <f t="shared" si="23"/>
        <v>403.10694105966246</v>
      </c>
      <c r="W135" s="31"/>
      <c r="X135" s="75">
        <f t="shared" si="24"/>
        <v>0</v>
      </c>
      <c r="Y135" s="72">
        <f t="shared" si="25"/>
        <v>403.10694105966246</v>
      </c>
      <c r="AC135" s="83">
        <f t="shared" si="26"/>
        <v>403.11</v>
      </c>
      <c r="AD135">
        <f t="shared" si="27"/>
        <v>43.572781574766964</v>
      </c>
      <c r="AE135" s="84">
        <f t="shared" si="28"/>
        <v>48274.28470668431</v>
      </c>
    </row>
    <row r="136" spans="1:31" x14ac:dyDescent="0.2">
      <c r="A136" s="40">
        <v>130</v>
      </c>
      <c r="B136">
        <v>2826</v>
      </c>
      <c r="C136" s="79" t="str">
        <f>VLOOKUP(B136,Hist_TransAid!C:D,2,FALSE)</f>
        <v>Harlan</v>
      </c>
      <c r="D136" s="86">
        <v>1350.8</v>
      </c>
      <c r="E136" s="40"/>
      <c r="F136" s="40"/>
      <c r="G136" s="40"/>
      <c r="H136" s="40"/>
      <c r="I136" s="87">
        <v>577055.32999999996</v>
      </c>
      <c r="J136" s="81"/>
      <c r="K136" s="6"/>
      <c r="L136" s="6">
        <f t="shared" si="30"/>
        <v>0</v>
      </c>
      <c r="M136" s="35">
        <f t="shared" ref="M136:M199" si="37">ROUND(I136/D136,2)</f>
        <v>427.2</v>
      </c>
      <c r="N136" s="5">
        <f t="shared" si="31"/>
        <v>0</v>
      </c>
      <c r="O136" s="5">
        <f t="shared" si="32"/>
        <v>1350.8</v>
      </c>
      <c r="P136" s="5">
        <f t="shared" si="33"/>
        <v>388.13</v>
      </c>
      <c r="Q136" s="5">
        <f t="shared" si="29"/>
        <v>2020</v>
      </c>
      <c r="R136" s="5">
        <f t="shared" si="34"/>
        <v>22.696929719580965</v>
      </c>
      <c r="S136" s="5">
        <f t="shared" si="35"/>
        <v>30659.012665209964</v>
      </c>
      <c r="T136" s="5">
        <f t="shared" si="36"/>
        <v>1</v>
      </c>
      <c r="U136" s="31"/>
      <c r="V136" s="31">
        <f t="shared" ref="V136:V199" si="38">(I136-S136)/D136</f>
        <v>404.49831013828106</v>
      </c>
      <c r="W136" s="31"/>
      <c r="X136" s="75">
        <f t="shared" ref="X136:X199" si="39">O136*$AA$6</f>
        <v>0</v>
      </c>
      <c r="Y136" s="72">
        <f t="shared" ref="Y136:Y199" si="40">(I136-S136-X136)/D136</f>
        <v>404.49831013828106</v>
      </c>
      <c r="AC136" s="83">
        <f t="shared" ref="AC136:AC199" si="41">M136</f>
        <v>427.2</v>
      </c>
      <c r="AD136">
        <f t="shared" ref="AD136:AD199" si="42">IF(AC136&gt;$AD$4,AC136-$AD$4,0)</f>
        <v>67.662781574766939</v>
      </c>
      <c r="AE136" s="84">
        <f t="shared" ref="AE136:AE199" si="43">AD136*D136</f>
        <v>91398.885351195175</v>
      </c>
    </row>
    <row r="137" spans="1:31" x14ac:dyDescent="0.2">
      <c r="A137" s="40">
        <v>131</v>
      </c>
      <c r="B137">
        <v>2846</v>
      </c>
      <c r="C137" s="79" t="str">
        <f>VLOOKUP(B137,Hist_TransAid!C:D,2,FALSE)</f>
        <v>Harris-Lake Park</v>
      </c>
      <c r="D137" s="86">
        <v>293</v>
      </c>
      <c r="E137" s="40"/>
      <c r="F137" s="40"/>
      <c r="G137" s="40"/>
      <c r="H137" s="40"/>
      <c r="I137" s="87">
        <v>95560.11</v>
      </c>
      <c r="J137" s="81"/>
      <c r="K137" s="6"/>
      <c r="L137" s="6">
        <f t="shared" si="30"/>
        <v>0</v>
      </c>
      <c r="M137" s="35">
        <f t="shared" si="37"/>
        <v>326.14</v>
      </c>
      <c r="N137" s="5">
        <f t="shared" si="31"/>
        <v>0</v>
      </c>
      <c r="O137" s="5">
        <f t="shared" si="32"/>
        <v>293</v>
      </c>
      <c r="P137" s="5">
        <f t="shared" si="33"/>
        <v>388.13</v>
      </c>
      <c r="Q137" s="5">
        <f t="shared" si="29"/>
        <v>2020</v>
      </c>
      <c r="R137" s="5">
        <f t="shared" si="34"/>
        <v>0</v>
      </c>
      <c r="S137" s="5">
        <f t="shared" si="35"/>
        <v>0</v>
      </c>
      <c r="T137" s="5">
        <f t="shared" si="36"/>
        <v>0</v>
      </c>
      <c r="U137" s="31"/>
      <c r="V137" s="31">
        <f t="shared" si="38"/>
        <v>326.14372013651877</v>
      </c>
      <c r="W137" s="31"/>
      <c r="X137" s="75">
        <f t="shared" si="39"/>
        <v>0</v>
      </c>
      <c r="Y137" s="72">
        <f t="shared" si="40"/>
        <v>326.14372013651877</v>
      </c>
      <c r="AC137" s="83">
        <f t="shared" si="41"/>
        <v>326.14</v>
      </c>
      <c r="AD137">
        <f t="shared" si="42"/>
        <v>0</v>
      </c>
      <c r="AE137" s="84">
        <f t="shared" si="43"/>
        <v>0</v>
      </c>
    </row>
    <row r="138" spans="1:31" x14ac:dyDescent="0.2">
      <c r="A138" s="40">
        <v>132</v>
      </c>
      <c r="B138">
        <v>2862</v>
      </c>
      <c r="C138" s="79" t="str">
        <f>VLOOKUP(B138,Hist_TransAid!C:D,2,FALSE)</f>
        <v>Hartley-Melvin-Sanborn</v>
      </c>
      <c r="D138" s="86">
        <v>642.79999999999995</v>
      </c>
      <c r="E138" s="40"/>
      <c r="F138" s="40"/>
      <c r="G138" s="40"/>
      <c r="H138" s="40"/>
      <c r="I138" s="87">
        <v>181401.01</v>
      </c>
      <c r="J138" s="81"/>
      <c r="K138" s="6"/>
      <c r="L138" s="6">
        <f t="shared" si="30"/>
        <v>0</v>
      </c>
      <c r="M138" s="35">
        <f t="shared" si="37"/>
        <v>282.2</v>
      </c>
      <c r="N138" s="5">
        <f t="shared" si="31"/>
        <v>0</v>
      </c>
      <c r="O138" s="5">
        <f t="shared" si="32"/>
        <v>642.79999999999995</v>
      </c>
      <c r="P138" s="5">
        <f t="shared" si="33"/>
        <v>388.13</v>
      </c>
      <c r="Q138" s="5">
        <f t="shared" ref="Q138:Q201" si="44">Q137</f>
        <v>2020</v>
      </c>
      <c r="R138" s="5">
        <f t="shared" si="34"/>
        <v>0</v>
      </c>
      <c r="S138" s="5">
        <f t="shared" si="35"/>
        <v>0</v>
      </c>
      <c r="T138" s="5">
        <f t="shared" si="36"/>
        <v>0</v>
      </c>
      <c r="U138" s="31"/>
      <c r="V138" s="31">
        <f t="shared" si="38"/>
        <v>282.20443372744245</v>
      </c>
      <c r="W138" s="31"/>
      <c r="X138" s="75">
        <f t="shared" si="39"/>
        <v>0</v>
      </c>
      <c r="Y138" s="72">
        <f t="shared" si="40"/>
        <v>282.20443372744245</v>
      </c>
      <c r="AC138" s="83">
        <f t="shared" si="41"/>
        <v>282.2</v>
      </c>
      <c r="AD138">
        <f t="shared" si="42"/>
        <v>0</v>
      </c>
      <c r="AE138" s="84">
        <f t="shared" si="43"/>
        <v>0</v>
      </c>
    </row>
    <row r="139" spans="1:31" x14ac:dyDescent="0.2">
      <c r="A139" s="40">
        <v>133</v>
      </c>
      <c r="B139">
        <v>2977</v>
      </c>
      <c r="C139" s="79" t="str">
        <f>VLOOKUP(B139,Hist_TransAid!C:D,2,FALSE)</f>
        <v>Highland</v>
      </c>
      <c r="D139" s="86">
        <v>588.1</v>
      </c>
      <c r="E139" s="40"/>
      <c r="F139" s="40"/>
      <c r="G139" s="40"/>
      <c r="H139" s="40"/>
      <c r="I139" s="87">
        <v>279135.82</v>
      </c>
      <c r="J139" s="81"/>
      <c r="K139" s="6"/>
      <c r="L139" s="6">
        <f t="shared" si="30"/>
        <v>0</v>
      </c>
      <c r="M139" s="35">
        <f t="shared" si="37"/>
        <v>474.64</v>
      </c>
      <c r="N139" s="5">
        <f t="shared" si="31"/>
        <v>0</v>
      </c>
      <c r="O139" s="5">
        <f t="shared" si="32"/>
        <v>588.1</v>
      </c>
      <c r="P139" s="5">
        <f t="shared" si="33"/>
        <v>388.13</v>
      </c>
      <c r="Q139" s="5">
        <f t="shared" si="44"/>
        <v>2020</v>
      </c>
      <c r="R139" s="5">
        <f t="shared" si="34"/>
        <v>70.136929719580962</v>
      </c>
      <c r="S139" s="5">
        <f t="shared" si="35"/>
        <v>41247.528368085565</v>
      </c>
      <c r="T139" s="5">
        <f t="shared" si="36"/>
        <v>1</v>
      </c>
      <c r="U139" s="31"/>
      <c r="V139" s="31">
        <f t="shared" si="38"/>
        <v>404.50313149449829</v>
      </c>
      <c r="W139" s="31"/>
      <c r="X139" s="75">
        <f t="shared" si="39"/>
        <v>0</v>
      </c>
      <c r="Y139" s="72">
        <f t="shared" si="40"/>
        <v>404.50313149449829</v>
      </c>
      <c r="AC139" s="83">
        <f t="shared" si="41"/>
        <v>474.64</v>
      </c>
      <c r="AD139">
        <f t="shared" si="42"/>
        <v>115.10278157476694</v>
      </c>
      <c r="AE139" s="84">
        <f t="shared" si="43"/>
        <v>67691.945844120433</v>
      </c>
    </row>
    <row r="140" spans="1:31" x14ac:dyDescent="0.2">
      <c r="A140" s="40">
        <v>134</v>
      </c>
      <c r="B140">
        <v>2988</v>
      </c>
      <c r="C140" s="79" t="str">
        <f>VLOOKUP(B140,Hist_TransAid!C:D,2,FALSE)</f>
        <v>Hinton</v>
      </c>
      <c r="D140" s="86">
        <v>557.20000000000005</v>
      </c>
      <c r="E140" s="40"/>
      <c r="F140" s="40"/>
      <c r="G140" s="40"/>
      <c r="H140" s="40"/>
      <c r="I140" s="87">
        <v>357011.25</v>
      </c>
      <c r="J140" s="81"/>
      <c r="K140" s="6"/>
      <c r="L140" s="6">
        <f t="shared" si="30"/>
        <v>0</v>
      </c>
      <c r="M140" s="35">
        <f t="shared" si="37"/>
        <v>640.72</v>
      </c>
      <c r="N140" s="5">
        <f t="shared" si="31"/>
        <v>0</v>
      </c>
      <c r="O140" s="5">
        <f t="shared" si="32"/>
        <v>557.20000000000005</v>
      </c>
      <c r="P140" s="5">
        <f t="shared" si="33"/>
        <v>388.13</v>
      </c>
      <c r="Q140" s="5">
        <f t="shared" si="44"/>
        <v>2020</v>
      </c>
      <c r="R140" s="5">
        <f t="shared" si="34"/>
        <v>236.216929719581</v>
      </c>
      <c r="S140" s="5">
        <f t="shared" si="35"/>
        <v>131620.07323975055</v>
      </c>
      <c r="T140" s="5">
        <f t="shared" si="36"/>
        <v>1</v>
      </c>
      <c r="U140" s="31"/>
      <c r="V140" s="31">
        <f t="shared" si="38"/>
        <v>404.50677810525741</v>
      </c>
      <c r="W140" s="31"/>
      <c r="X140" s="75">
        <f t="shared" si="39"/>
        <v>0</v>
      </c>
      <c r="Y140" s="72">
        <f t="shared" si="40"/>
        <v>404.50677810525741</v>
      </c>
      <c r="AC140" s="83">
        <f t="shared" si="41"/>
        <v>640.72</v>
      </c>
      <c r="AD140">
        <f t="shared" si="42"/>
        <v>281.18278157476698</v>
      </c>
      <c r="AE140" s="84">
        <f t="shared" si="43"/>
        <v>156675.04589346016</v>
      </c>
    </row>
    <row r="141" spans="1:31" x14ac:dyDescent="0.2">
      <c r="A141" s="40">
        <v>135</v>
      </c>
      <c r="B141">
        <v>2766</v>
      </c>
      <c r="C141" s="79" t="str">
        <f>VLOOKUP(B141,Hist_TransAid!C:D,2,FALSE)</f>
        <v>HLV</v>
      </c>
      <c r="D141" s="86">
        <v>326.39999999999998</v>
      </c>
      <c r="E141" s="40"/>
      <c r="F141" s="40"/>
      <c r="G141" s="40"/>
      <c r="H141" s="40"/>
      <c r="I141" s="87">
        <v>144977.29999999999</v>
      </c>
      <c r="J141" s="81"/>
      <c r="K141" s="6"/>
      <c r="L141" s="6">
        <f t="shared" si="30"/>
        <v>0</v>
      </c>
      <c r="M141" s="35">
        <f t="shared" si="37"/>
        <v>444.17</v>
      </c>
      <c r="N141" s="5">
        <f t="shared" si="31"/>
        <v>0</v>
      </c>
      <c r="O141" s="5">
        <f t="shared" si="32"/>
        <v>326.39999999999998</v>
      </c>
      <c r="P141" s="5">
        <f t="shared" si="33"/>
        <v>388.13</v>
      </c>
      <c r="Q141" s="5">
        <f t="shared" si="44"/>
        <v>2020</v>
      </c>
      <c r="R141" s="5">
        <f t="shared" si="34"/>
        <v>39.666929719580992</v>
      </c>
      <c r="S141" s="5">
        <f t="shared" si="35"/>
        <v>12947.285860471235</v>
      </c>
      <c r="T141" s="5">
        <f t="shared" si="36"/>
        <v>1</v>
      </c>
      <c r="U141" s="31"/>
      <c r="V141" s="31">
        <f t="shared" si="38"/>
        <v>404.50371979022293</v>
      </c>
      <c r="W141" s="31"/>
      <c r="X141" s="75">
        <f t="shared" si="39"/>
        <v>0</v>
      </c>
      <c r="Y141" s="72">
        <f t="shared" si="40"/>
        <v>404.50371979022293</v>
      </c>
      <c r="AC141" s="83">
        <f t="shared" si="41"/>
        <v>444.17</v>
      </c>
      <c r="AD141">
        <f t="shared" si="42"/>
        <v>84.632781574766966</v>
      </c>
      <c r="AE141" s="84">
        <f t="shared" si="43"/>
        <v>27624.139906003937</v>
      </c>
    </row>
    <row r="142" spans="1:31" x14ac:dyDescent="0.2">
      <c r="A142" s="40">
        <v>136</v>
      </c>
      <c r="B142">
        <v>3029</v>
      </c>
      <c r="C142" s="79" t="str">
        <f>VLOOKUP(B142,Hist_TransAid!C:D,2,FALSE)</f>
        <v>Howard-Winneshiek</v>
      </c>
      <c r="D142" s="86">
        <v>1154.2</v>
      </c>
      <c r="E142" s="40"/>
      <c r="F142" s="40"/>
      <c r="G142" s="40"/>
      <c r="H142" s="40"/>
      <c r="I142" s="87">
        <v>628206.14</v>
      </c>
      <c r="J142" s="81"/>
      <c r="K142" s="6"/>
      <c r="L142" s="6">
        <f t="shared" si="30"/>
        <v>0</v>
      </c>
      <c r="M142" s="35">
        <f t="shared" si="37"/>
        <v>544.28</v>
      </c>
      <c r="N142" s="5">
        <f t="shared" si="31"/>
        <v>0</v>
      </c>
      <c r="O142" s="5">
        <f t="shared" si="32"/>
        <v>1154.2</v>
      </c>
      <c r="P142" s="5">
        <f t="shared" si="33"/>
        <v>388.13</v>
      </c>
      <c r="Q142" s="5">
        <f t="shared" si="44"/>
        <v>2020</v>
      </c>
      <c r="R142" s="5">
        <f t="shared" si="34"/>
        <v>139.77692971958095</v>
      </c>
      <c r="S142" s="5">
        <f t="shared" si="35"/>
        <v>161330.53228234034</v>
      </c>
      <c r="T142" s="5">
        <f t="shared" si="36"/>
        <v>1</v>
      </c>
      <c r="U142" s="31"/>
      <c r="V142" s="31">
        <f t="shared" si="38"/>
        <v>404.50147956823741</v>
      </c>
      <c r="W142" s="31"/>
      <c r="X142" s="75">
        <f t="shared" si="39"/>
        <v>0</v>
      </c>
      <c r="Y142" s="72">
        <f t="shared" si="40"/>
        <v>404.50147956823741</v>
      </c>
      <c r="AC142" s="83">
        <f t="shared" si="41"/>
        <v>544.28</v>
      </c>
      <c r="AD142">
        <f t="shared" si="42"/>
        <v>184.74278157476692</v>
      </c>
      <c r="AE142" s="84">
        <f t="shared" si="43"/>
        <v>213230.118493596</v>
      </c>
    </row>
    <row r="143" spans="1:31" x14ac:dyDescent="0.2">
      <c r="A143" s="40">
        <v>137</v>
      </c>
      <c r="B143">
        <v>3033</v>
      </c>
      <c r="C143" s="79" t="str">
        <f>VLOOKUP(B143,Hist_TransAid!C:D,2,FALSE)</f>
        <v>Hubbard-Radcliffe</v>
      </c>
      <c r="D143" s="86">
        <v>409.1</v>
      </c>
      <c r="E143" s="40"/>
      <c r="F143" s="40"/>
      <c r="G143" s="40"/>
      <c r="H143" s="40"/>
      <c r="I143" s="87">
        <v>235647.24</v>
      </c>
      <c r="J143" s="81"/>
      <c r="K143" s="6"/>
      <c r="L143" s="6">
        <f t="shared" si="30"/>
        <v>0</v>
      </c>
      <c r="M143" s="35">
        <f t="shared" si="37"/>
        <v>576.01</v>
      </c>
      <c r="N143" s="5">
        <f t="shared" si="31"/>
        <v>0</v>
      </c>
      <c r="O143" s="5">
        <f t="shared" si="32"/>
        <v>409.1</v>
      </c>
      <c r="P143" s="5">
        <f t="shared" si="33"/>
        <v>388.13</v>
      </c>
      <c r="Q143" s="5">
        <f t="shared" si="44"/>
        <v>2020</v>
      </c>
      <c r="R143" s="5">
        <f t="shared" si="34"/>
        <v>171.50692971958097</v>
      </c>
      <c r="S143" s="5">
        <f t="shared" si="35"/>
        <v>70163.484948280573</v>
      </c>
      <c r="T143" s="5">
        <f t="shared" si="36"/>
        <v>1</v>
      </c>
      <c r="U143" s="31"/>
      <c r="V143" s="31">
        <f t="shared" si="38"/>
        <v>404.50685664072211</v>
      </c>
      <c r="W143" s="31"/>
      <c r="X143" s="75">
        <f t="shared" si="39"/>
        <v>0</v>
      </c>
      <c r="Y143" s="72">
        <f t="shared" si="40"/>
        <v>404.50685664072211</v>
      </c>
      <c r="AC143" s="83">
        <f t="shared" si="41"/>
        <v>576.01</v>
      </c>
      <c r="AD143">
        <f t="shared" si="42"/>
        <v>216.47278157476694</v>
      </c>
      <c r="AE143" s="84">
        <f t="shared" si="43"/>
        <v>88559.014942237161</v>
      </c>
    </row>
    <row r="144" spans="1:31" x14ac:dyDescent="0.2">
      <c r="A144" s="40">
        <v>138</v>
      </c>
      <c r="B144">
        <v>3042</v>
      </c>
      <c r="C144" s="79" t="str">
        <f>VLOOKUP(B144,Hist_TransAid!C:D,2,FALSE)</f>
        <v>Hudson</v>
      </c>
      <c r="D144" s="86">
        <v>678.2</v>
      </c>
      <c r="E144" s="40"/>
      <c r="F144" s="40"/>
      <c r="G144" s="40"/>
      <c r="H144" s="40"/>
      <c r="I144" s="87">
        <v>268695.76</v>
      </c>
      <c r="J144" s="81"/>
      <c r="K144" s="6"/>
      <c r="L144" s="6">
        <f t="shared" si="30"/>
        <v>0</v>
      </c>
      <c r="M144" s="35">
        <f t="shared" si="37"/>
        <v>396.19</v>
      </c>
      <c r="N144" s="5">
        <f t="shared" si="31"/>
        <v>0</v>
      </c>
      <c r="O144" s="5">
        <f t="shared" si="32"/>
        <v>678.2</v>
      </c>
      <c r="P144" s="5">
        <f t="shared" si="33"/>
        <v>388.13</v>
      </c>
      <c r="Q144" s="5">
        <f t="shared" si="44"/>
        <v>2020</v>
      </c>
      <c r="R144" s="5">
        <f t="shared" si="34"/>
        <v>0</v>
      </c>
      <c r="S144" s="5">
        <f t="shared" si="35"/>
        <v>0</v>
      </c>
      <c r="T144" s="5">
        <f t="shared" si="36"/>
        <v>0</v>
      </c>
      <c r="U144" s="31"/>
      <c r="V144" s="31">
        <f t="shared" si="38"/>
        <v>396.18956060159246</v>
      </c>
      <c r="W144" s="31"/>
      <c r="X144" s="75">
        <f t="shared" si="39"/>
        <v>0</v>
      </c>
      <c r="Y144" s="72">
        <f t="shared" si="40"/>
        <v>396.18956060159246</v>
      </c>
      <c r="AC144" s="83">
        <f t="shared" si="41"/>
        <v>396.19</v>
      </c>
      <c r="AD144">
        <f t="shared" si="42"/>
        <v>36.652781574766948</v>
      </c>
      <c r="AE144" s="84">
        <f t="shared" si="43"/>
        <v>24857.916464006947</v>
      </c>
    </row>
    <row r="145" spans="1:31" x14ac:dyDescent="0.2">
      <c r="A145" s="40">
        <v>139</v>
      </c>
      <c r="B145">
        <v>3060</v>
      </c>
      <c r="C145" s="79" t="str">
        <f>VLOOKUP(B145,Hist_TransAid!C:D,2,FALSE)</f>
        <v>Humboldt</v>
      </c>
      <c r="D145" s="86">
        <v>1235.2</v>
      </c>
      <c r="E145" s="40"/>
      <c r="F145" s="40"/>
      <c r="G145" s="40"/>
      <c r="H145" s="40"/>
      <c r="I145" s="87">
        <v>483244.4</v>
      </c>
      <c r="J145" s="81"/>
      <c r="K145" s="6"/>
      <c r="L145" s="6">
        <f t="shared" si="30"/>
        <v>0</v>
      </c>
      <c r="M145" s="35">
        <f t="shared" si="37"/>
        <v>391.23</v>
      </c>
      <c r="N145" s="5">
        <f t="shared" si="31"/>
        <v>0</v>
      </c>
      <c r="O145" s="5">
        <f t="shared" si="32"/>
        <v>1235.2</v>
      </c>
      <c r="P145" s="5">
        <f t="shared" si="33"/>
        <v>388.13</v>
      </c>
      <c r="Q145" s="5">
        <f t="shared" si="44"/>
        <v>2020</v>
      </c>
      <c r="R145" s="5">
        <f t="shared" si="34"/>
        <v>0</v>
      </c>
      <c r="S145" s="5">
        <f t="shared" si="35"/>
        <v>0</v>
      </c>
      <c r="T145" s="5">
        <f t="shared" si="36"/>
        <v>0</v>
      </c>
      <c r="U145" s="31"/>
      <c r="V145" s="31">
        <f t="shared" si="38"/>
        <v>391.22765544041454</v>
      </c>
      <c r="W145" s="31"/>
      <c r="X145" s="75">
        <f t="shared" si="39"/>
        <v>0</v>
      </c>
      <c r="Y145" s="72">
        <f t="shared" si="40"/>
        <v>391.22765544041454</v>
      </c>
      <c r="AC145" s="83">
        <f t="shared" si="41"/>
        <v>391.23</v>
      </c>
      <c r="AD145">
        <f t="shared" si="42"/>
        <v>31.692781574766968</v>
      </c>
      <c r="AE145" s="84">
        <f t="shared" si="43"/>
        <v>39146.923801152159</v>
      </c>
    </row>
    <row r="146" spans="1:31" x14ac:dyDescent="0.2">
      <c r="A146" s="40">
        <v>140</v>
      </c>
      <c r="B146">
        <v>3168</v>
      </c>
      <c r="C146" s="79" t="str">
        <f>VLOOKUP(B146,Hist_TransAid!C:D,2,FALSE)</f>
        <v>IKM-Manning</v>
      </c>
      <c r="D146" s="86">
        <v>682</v>
      </c>
      <c r="E146" s="40"/>
      <c r="F146" s="40"/>
      <c r="G146" s="40"/>
      <c r="H146" s="40"/>
      <c r="I146" s="87">
        <v>510982.94</v>
      </c>
      <c r="J146" s="81"/>
      <c r="K146" s="6"/>
      <c r="L146" s="6">
        <f t="shared" si="30"/>
        <v>0</v>
      </c>
      <c r="M146" s="35">
        <f t="shared" si="37"/>
        <v>749.24</v>
      </c>
      <c r="N146" s="5">
        <f t="shared" si="31"/>
        <v>0</v>
      </c>
      <c r="O146" s="5">
        <f t="shared" si="32"/>
        <v>682</v>
      </c>
      <c r="P146" s="5">
        <f t="shared" si="33"/>
        <v>388.13</v>
      </c>
      <c r="Q146" s="5">
        <f t="shared" si="44"/>
        <v>2020</v>
      </c>
      <c r="R146" s="5">
        <f t="shared" si="34"/>
        <v>344.73692971958098</v>
      </c>
      <c r="S146" s="5">
        <f t="shared" si="35"/>
        <v>235110.58606875423</v>
      </c>
      <c r="T146" s="5">
        <f t="shared" si="36"/>
        <v>1</v>
      </c>
      <c r="U146" s="31"/>
      <c r="V146" s="31">
        <f t="shared" si="38"/>
        <v>404.50491778775034</v>
      </c>
      <c r="W146" s="31"/>
      <c r="X146" s="75">
        <f t="shared" si="39"/>
        <v>0</v>
      </c>
      <c r="Y146" s="72">
        <f t="shared" si="40"/>
        <v>404.50491778775034</v>
      </c>
      <c r="AC146" s="83">
        <f t="shared" si="41"/>
        <v>749.24</v>
      </c>
      <c r="AD146">
        <f t="shared" si="42"/>
        <v>389.70278157476696</v>
      </c>
      <c r="AE146" s="84">
        <f t="shared" si="43"/>
        <v>265777.29703399108</v>
      </c>
    </row>
    <row r="147" spans="1:31" x14ac:dyDescent="0.2">
      <c r="A147" s="40">
        <v>141</v>
      </c>
      <c r="B147">
        <v>3105</v>
      </c>
      <c r="C147" s="79" t="str">
        <f>VLOOKUP(B147,Hist_TransAid!C:D,2,FALSE)</f>
        <v>Independence</v>
      </c>
      <c r="D147" s="86">
        <v>1402.9</v>
      </c>
      <c r="E147" s="40"/>
      <c r="F147" s="40"/>
      <c r="G147" s="40"/>
      <c r="H147" s="40"/>
      <c r="I147" s="87">
        <v>347174.06</v>
      </c>
      <c r="J147" s="81"/>
      <c r="K147" s="6"/>
      <c r="L147" s="6">
        <f t="shared" si="30"/>
        <v>0</v>
      </c>
      <c r="M147" s="35">
        <f t="shared" si="37"/>
        <v>247.47</v>
      </c>
      <c r="N147" s="5">
        <f t="shared" si="31"/>
        <v>0</v>
      </c>
      <c r="O147" s="5">
        <f t="shared" si="32"/>
        <v>1402.9</v>
      </c>
      <c r="P147" s="5">
        <f t="shared" si="33"/>
        <v>388.13</v>
      </c>
      <c r="Q147" s="5">
        <f t="shared" si="44"/>
        <v>2020</v>
      </c>
      <c r="R147" s="5">
        <f t="shared" si="34"/>
        <v>0</v>
      </c>
      <c r="S147" s="5">
        <f t="shared" si="35"/>
        <v>0</v>
      </c>
      <c r="T147" s="5">
        <f t="shared" si="36"/>
        <v>0</v>
      </c>
      <c r="U147" s="31"/>
      <c r="V147" s="31">
        <f t="shared" si="38"/>
        <v>247.46885736688287</v>
      </c>
      <c r="W147" s="31"/>
      <c r="X147" s="75">
        <f t="shared" si="39"/>
        <v>0</v>
      </c>
      <c r="Y147" s="72">
        <f t="shared" si="40"/>
        <v>247.46885736688287</v>
      </c>
      <c r="AC147" s="83">
        <f t="shared" si="41"/>
        <v>247.47</v>
      </c>
      <c r="AD147">
        <f t="shared" si="42"/>
        <v>0</v>
      </c>
      <c r="AE147" s="84">
        <f t="shared" si="43"/>
        <v>0</v>
      </c>
    </row>
    <row r="148" spans="1:31" x14ac:dyDescent="0.2">
      <c r="A148" s="40">
        <v>142</v>
      </c>
      <c r="B148">
        <v>3114</v>
      </c>
      <c r="C148" s="79" t="str">
        <f>VLOOKUP(B148,Hist_TransAid!C:D,2,FALSE)</f>
        <v>Indianola</v>
      </c>
      <c r="D148" s="86">
        <v>3474.5</v>
      </c>
      <c r="E148" s="40"/>
      <c r="F148" s="40"/>
      <c r="G148" s="40"/>
      <c r="H148" s="40"/>
      <c r="I148" s="87">
        <v>1099973.3700000001</v>
      </c>
      <c r="J148" s="81"/>
      <c r="K148" s="6"/>
      <c r="L148" s="6">
        <f t="shared" si="30"/>
        <v>0</v>
      </c>
      <c r="M148" s="35">
        <f t="shared" si="37"/>
        <v>316.58</v>
      </c>
      <c r="N148" s="5">
        <f t="shared" si="31"/>
        <v>0</v>
      </c>
      <c r="O148" s="5">
        <f t="shared" si="32"/>
        <v>3474.5</v>
      </c>
      <c r="P148" s="5">
        <f t="shared" si="33"/>
        <v>388.13</v>
      </c>
      <c r="Q148" s="5">
        <f t="shared" si="44"/>
        <v>2020</v>
      </c>
      <c r="R148" s="5">
        <f t="shared" si="34"/>
        <v>0</v>
      </c>
      <c r="S148" s="5">
        <f t="shared" si="35"/>
        <v>0</v>
      </c>
      <c r="T148" s="5">
        <f t="shared" si="36"/>
        <v>0</v>
      </c>
      <c r="U148" s="31"/>
      <c r="V148" s="31">
        <f t="shared" si="38"/>
        <v>316.58465102892507</v>
      </c>
      <c r="W148" s="31"/>
      <c r="X148" s="75">
        <f t="shared" si="39"/>
        <v>0</v>
      </c>
      <c r="Y148" s="72">
        <f t="shared" si="40"/>
        <v>316.58465102892507</v>
      </c>
      <c r="AC148" s="83">
        <f t="shared" si="41"/>
        <v>316.58</v>
      </c>
      <c r="AD148">
        <f t="shared" si="42"/>
        <v>0</v>
      </c>
      <c r="AE148" s="84">
        <f t="shared" si="43"/>
        <v>0</v>
      </c>
    </row>
    <row r="149" spans="1:31" x14ac:dyDescent="0.2">
      <c r="A149" s="40">
        <v>143</v>
      </c>
      <c r="B149">
        <v>3119</v>
      </c>
      <c r="C149" s="79" t="str">
        <f>VLOOKUP(B149,Hist_TransAid!C:D,2,FALSE)</f>
        <v>Interstate 35</v>
      </c>
      <c r="D149" s="86">
        <v>847.3</v>
      </c>
      <c r="E149" s="40"/>
      <c r="F149" s="40"/>
      <c r="G149" s="40"/>
      <c r="H149" s="40"/>
      <c r="I149" s="87">
        <v>652790.48</v>
      </c>
      <c r="J149" s="81"/>
      <c r="K149" s="6"/>
      <c r="L149" s="6">
        <f t="shared" si="30"/>
        <v>0</v>
      </c>
      <c r="M149" s="35">
        <f t="shared" si="37"/>
        <v>770.44</v>
      </c>
      <c r="N149" s="5">
        <f t="shared" si="31"/>
        <v>0</v>
      </c>
      <c r="O149" s="5">
        <f t="shared" si="32"/>
        <v>847.3</v>
      </c>
      <c r="P149" s="5">
        <f t="shared" si="33"/>
        <v>388.13</v>
      </c>
      <c r="Q149" s="5">
        <f t="shared" si="44"/>
        <v>2020</v>
      </c>
      <c r="R149" s="5">
        <f t="shared" si="34"/>
        <v>365.93692971958103</v>
      </c>
      <c r="S149" s="5">
        <f t="shared" si="35"/>
        <v>310058.36055140098</v>
      </c>
      <c r="T149" s="5">
        <f t="shared" si="36"/>
        <v>1</v>
      </c>
      <c r="U149" s="31"/>
      <c r="V149" s="31">
        <f t="shared" si="38"/>
        <v>404.49913778897559</v>
      </c>
      <c r="W149" s="31"/>
      <c r="X149" s="75">
        <f t="shared" si="39"/>
        <v>0</v>
      </c>
      <c r="Y149" s="72">
        <f t="shared" si="40"/>
        <v>404.49913778897559</v>
      </c>
      <c r="AC149" s="83">
        <f t="shared" si="41"/>
        <v>770.44</v>
      </c>
      <c r="AD149">
        <f t="shared" si="42"/>
        <v>410.902781574767</v>
      </c>
      <c r="AE149" s="84">
        <f t="shared" si="43"/>
        <v>348157.92682830006</v>
      </c>
    </row>
    <row r="150" spans="1:31" x14ac:dyDescent="0.2">
      <c r="A150" s="40">
        <v>144</v>
      </c>
      <c r="B150">
        <v>3141</v>
      </c>
      <c r="C150" s="79" t="str">
        <f>VLOOKUP(B150,Hist_TransAid!C:D,2,FALSE)</f>
        <v>Iowa City</v>
      </c>
      <c r="D150" s="86">
        <v>14394.2</v>
      </c>
      <c r="E150" s="40"/>
      <c r="F150" s="40"/>
      <c r="G150" s="40"/>
      <c r="H150" s="40"/>
      <c r="I150" s="87">
        <v>2632188.85</v>
      </c>
      <c r="J150" s="81"/>
      <c r="K150" s="6"/>
      <c r="L150" s="6">
        <f t="shared" si="30"/>
        <v>0</v>
      </c>
      <c r="M150" s="35">
        <f t="shared" si="37"/>
        <v>182.86</v>
      </c>
      <c r="N150" s="5">
        <f t="shared" si="31"/>
        <v>0</v>
      </c>
      <c r="O150" s="5">
        <f t="shared" si="32"/>
        <v>14394.2</v>
      </c>
      <c r="P150" s="5">
        <f t="shared" si="33"/>
        <v>388.13</v>
      </c>
      <c r="Q150" s="5">
        <f t="shared" si="44"/>
        <v>2020</v>
      </c>
      <c r="R150" s="5">
        <f t="shared" si="34"/>
        <v>0</v>
      </c>
      <c r="S150" s="5">
        <f t="shared" si="35"/>
        <v>0</v>
      </c>
      <c r="T150" s="5">
        <f t="shared" si="36"/>
        <v>0</v>
      </c>
      <c r="U150" s="31"/>
      <c r="V150" s="31">
        <f t="shared" si="38"/>
        <v>182.86454613663835</v>
      </c>
      <c r="W150" s="31"/>
      <c r="X150" s="75">
        <f t="shared" si="39"/>
        <v>0</v>
      </c>
      <c r="Y150" s="72">
        <f t="shared" si="40"/>
        <v>182.86454613663835</v>
      </c>
      <c r="AC150" s="83">
        <f t="shared" si="41"/>
        <v>182.86</v>
      </c>
      <c r="AD150">
        <f t="shared" si="42"/>
        <v>0</v>
      </c>
      <c r="AE150" s="84">
        <f t="shared" si="43"/>
        <v>0</v>
      </c>
    </row>
    <row r="151" spans="1:31" x14ac:dyDescent="0.2">
      <c r="A151" s="40">
        <v>145</v>
      </c>
      <c r="B151">
        <v>3150</v>
      </c>
      <c r="C151" s="79" t="str">
        <f>VLOOKUP(B151,Hist_TransAid!C:D,2,FALSE)</f>
        <v>Iowa Falls</v>
      </c>
      <c r="D151" s="86">
        <v>1015.1</v>
      </c>
      <c r="E151" s="40"/>
      <c r="F151" s="40"/>
      <c r="G151" s="40"/>
      <c r="H151" s="40"/>
      <c r="I151" s="87">
        <v>406823.11</v>
      </c>
      <c r="J151" s="81"/>
      <c r="K151" s="6"/>
      <c r="L151" s="6">
        <f t="shared" si="30"/>
        <v>0</v>
      </c>
      <c r="M151" s="35">
        <f t="shared" si="37"/>
        <v>400.77</v>
      </c>
      <c r="N151" s="5">
        <f t="shared" si="31"/>
        <v>0</v>
      </c>
      <c r="O151" s="5">
        <f t="shared" si="32"/>
        <v>1015.1</v>
      </c>
      <c r="P151" s="5">
        <f t="shared" si="33"/>
        <v>388.13</v>
      </c>
      <c r="Q151" s="5">
        <f t="shared" si="44"/>
        <v>2020</v>
      </c>
      <c r="R151" s="5">
        <f t="shared" si="34"/>
        <v>0</v>
      </c>
      <c r="S151" s="5">
        <f t="shared" si="35"/>
        <v>0</v>
      </c>
      <c r="T151" s="5">
        <f t="shared" si="36"/>
        <v>0</v>
      </c>
      <c r="U151" s="31"/>
      <c r="V151" s="31">
        <f t="shared" si="38"/>
        <v>400.77146093980889</v>
      </c>
      <c r="W151" s="31"/>
      <c r="X151" s="75">
        <f t="shared" si="39"/>
        <v>0</v>
      </c>
      <c r="Y151" s="72">
        <f t="shared" si="40"/>
        <v>400.77146093980889</v>
      </c>
      <c r="AC151" s="83">
        <f t="shared" si="41"/>
        <v>400.77</v>
      </c>
      <c r="AD151">
        <f t="shared" si="42"/>
        <v>41.232781574766932</v>
      </c>
      <c r="AE151" s="84">
        <f t="shared" si="43"/>
        <v>41855.396576545914</v>
      </c>
    </row>
    <row r="152" spans="1:31" x14ac:dyDescent="0.2">
      <c r="A152" s="40">
        <v>146</v>
      </c>
      <c r="B152">
        <v>3154</v>
      </c>
      <c r="C152" s="79" t="str">
        <f>VLOOKUP(B152,Hist_TransAid!C:D,2,FALSE)</f>
        <v>Iowa Valley</v>
      </c>
      <c r="D152" s="86">
        <v>496</v>
      </c>
      <c r="E152" s="40"/>
      <c r="F152" s="40"/>
      <c r="G152" s="40"/>
      <c r="H152" s="40"/>
      <c r="I152" s="87">
        <v>204935.97</v>
      </c>
      <c r="J152" s="81"/>
      <c r="K152" s="6"/>
      <c r="L152" s="6">
        <f t="shared" si="30"/>
        <v>0</v>
      </c>
      <c r="M152" s="35">
        <f t="shared" si="37"/>
        <v>413.18</v>
      </c>
      <c r="N152" s="5">
        <f t="shared" si="31"/>
        <v>0</v>
      </c>
      <c r="O152" s="5">
        <f t="shared" si="32"/>
        <v>496</v>
      </c>
      <c r="P152" s="5">
        <f t="shared" si="33"/>
        <v>388.13</v>
      </c>
      <c r="Q152" s="5">
        <f t="shared" si="44"/>
        <v>2020</v>
      </c>
      <c r="R152" s="5">
        <f t="shared" si="34"/>
        <v>8.6769297195809827</v>
      </c>
      <c r="S152" s="5">
        <f t="shared" si="35"/>
        <v>4303.7571409121674</v>
      </c>
      <c r="T152" s="5">
        <f t="shared" si="36"/>
        <v>1</v>
      </c>
      <c r="U152" s="31"/>
      <c r="V152" s="31">
        <f t="shared" si="38"/>
        <v>404.50042915138675</v>
      </c>
      <c r="W152" s="31"/>
      <c r="X152" s="75">
        <f t="shared" si="39"/>
        <v>0</v>
      </c>
      <c r="Y152" s="72">
        <f t="shared" si="40"/>
        <v>404.50042915138675</v>
      </c>
      <c r="AC152" s="83">
        <f t="shared" si="41"/>
        <v>413.18</v>
      </c>
      <c r="AD152">
        <f t="shared" si="42"/>
        <v>53.642781574766957</v>
      </c>
      <c r="AE152" s="84">
        <f t="shared" si="43"/>
        <v>26606.81966108441</v>
      </c>
    </row>
    <row r="153" spans="1:31" x14ac:dyDescent="0.2">
      <c r="A153" s="40">
        <v>147</v>
      </c>
      <c r="B153">
        <v>3186</v>
      </c>
      <c r="C153" s="79" t="str">
        <f>VLOOKUP(B153,Hist_TransAid!C:D,2,FALSE)</f>
        <v>Janesville</v>
      </c>
      <c r="D153" s="86">
        <v>437.9</v>
      </c>
      <c r="E153" s="40"/>
      <c r="F153" s="40"/>
      <c r="G153" s="40"/>
      <c r="H153" s="40"/>
      <c r="I153" s="87">
        <v>185276.93</v>
      </c>
      <c r="J153" s="81"/>
      <c r="K153" s="6"/>
      <c r="L153" s="6">
        <f t="shared" si="30"/>
        <v>0</v>
      </c>
      <c r="M153" s="35">
        <f t="shared" si="37"/>
        <v>423.1</v>
      </c>
      <c r="N153" s="5">
        <f t="shared" si="31"/>
        <v>0</v>
      </c>
      <c r="O153" s="5">
        <f t="shared" si="32"/>
        <v>437.9</v>
      </c>
      <c r="P153" s="5">
        <f t="shared" si="33"/>
        <v>388.13</v>
      </c>
      <c r="Q153" s="5">
        <f t="shared" si="44"/>
        <v>2020</v>
      </c>
      <c r="R153" s="5">
        <f t="shared" si="34"/>
        <v>18.596929719580999</v>
      </c>
      <c r="S153" s="5">
        <f t="shared" si="35"/>
        <v>8143.5955242045193</v>
      </c>
      <c r="T153" s="5">
        <f t="shared" si="36"/>
        <v>1</v>
      </c>
      <c r="U153" s="31"/>
      <c r="V153" s="31">
        <f t="shared" si="38"/>
        <v>404.50635870243315</v>
      </c>
      <c r="W153" s="31"/>
      <c r="X153" s="75">
        <f t="shared" si="39"/>
        <v>0</v>
      </c>
      <c r="Y153" s="72">
        <f t="shared" si="40"/>
        <v>404.50635870243315</v>
      </c>
      <c r="AC153" s="83">
        <f t="shared" si="41"/>
        <v>423.1</v>
      </c>
      <c r="AD153">
        <f t="shared" si="42"/>
        <v>63.562781574766973</v>
      </c>
      <c r="AE153" s="84">
        <f t="shared" si="43"/>
        <v>27834.142051590457</v>
      </c>
    </row>
    <row r="154" spans="1:31" x14ac:dyDescent="0.2">
      <c r="A154" s="40">
        <v>148</v>
      </c>
      <c r="B154">
        <v>3204</v>
      </c>
      <c r="C154" s="79" t="str">
        <f>VLOOKUP(B154,Hist_TransAid!C:D,2,FALSE)</f>
        <v>Jesup</v>
      </c>
      <c r="D154" s="86">
        <v>913.19999999999993</v>
      </c>
      <c r="E154" s="40"/>
      <c r="F154" s="40"/>
      <c r="G154" s="40"/>
      <c r="H154" s="40"/>
      <c r="I154" s="87">
        <v>324840.2</v>
      </c>
      <c r="J154" s="81"/>
      <c r="K154" s="6"/>
      <c r="L154" s="6">
        <f t="shared" si="30"/>
        <v>0</v>
      </c>
      <c r="M154" s="35">
        <f t="shared" si="37"/>
        <v>355.72</v>
      </c>
      <c r="N154" s="5">
        <f t="shared" si="31"/>
        <v>0</v>
      </c>
      <c r="O154" s="5">
        <f t="shared" si="32"/>
        <v>913.19999999999993</v>
      </c>
      <c r="P154" s="5">
        <f t="shared" si="33"/>
        <v>388.13</v>
      </c>
      <c r="Q154" s="5">
        <f t="shared" si="44"/>
        <v>2020</v>
      </c>
      <c r="R154" s="5">
        <f t="shared" si="34"/>
        <v>0</v>
      </c>
      <c r="S154" s="5">
        <f t="shared" si="35"/>
        <v>0</v>
      </c>
      <c r="T154" s="5">
        <f t="shared" si="36"/>
        <v>0</v>
      </c>
      <c r="U154" s="31"/>
      <c r="V154" s="31">
        <f t="shared" si="38"/>
        <v>355.71638195356991</v>
      </c>
      <c r="W154" s="31"/>
      <c r="X154" s="75">
        <f t="shared" si="39"/>
        <v>0</v>
      </c>
      <c r="Y154" s="72">
        <f t="shared" si="40"/>
        <v>355.71638195356991</v>
      </c>
      <c r="AC154" s="83">
        <f t="shared" si="41"/>
        <v>355.72</v>
      </c>
      <c r="AD154">
        <f t="shared" si="42"/>
        <v>0</v>
      </c>
      <c r="AE154" s="84">
        <f t="shared" si="43"/>
        <v>0</v>
      </c>
    </row>
    <row r="155" spans="1:31" x14ac:dyDescent="0.2">
      <c r="A155" s="40">
        <v>149</v>
      </c>
      <c r="B155">
        <v>3231</v>
      </c>
      <c r="C155" s="79" t="str">
        <f>VLOOKUP(B155,Hist_TransAid!C:D,2,FALSE)</f>
        <v>Johnston</v>
      </c>
      <c r="D155" s="86">
        <v>6986.9</v>
      </c>
      <c r="E155" s="40"/>
      <c r="F155" s="40"/>
      <c r="G155" s="40"/>
      <c r="H155" s="40"/>
      <c r="I155" s="87">
        <v>2473257.11</v>
      </c>
      <c r="J155" s="81"/>
      <c r="K155" s="6"/>
      <c r="L155" s="6">
        <f t="shared" si="30"/>
        <v>0</v>
      </c>
      <c r="M155" s="35">
        <f t="shared" si="37"/>
        <v>353.98</v>
      </c>
      <c r="N155" s="5">
        <f t="shared" si="31"/>
        <v>0</v>
      </c>
      <c r="O155" s="5">
        <f t="shared" si="32"/>
        <v>6986.9</v>
      </c>
      <c r="P155" s="5">
        <f t="shared" si="33"/>
        <v>388.13</v>
      </c>
      <c r="Q155" s="5">
        <f t="shared" si="44"/>
        <v>2020</v>
      </c>
      <c r="R155" s="5">
        <f t="shared" si="34"/>
        <v>0</v>
      </c>
      <c r="S155" s="5">
        <f t="shared" si="35"/>
        <v>0</v>
      </c>
      <c r="T155" s="5">
        <f t="shared" si="36"/>
        <v>0</v>
      </c>
      <c r="U155" s="31"/>
      <c r="V155" s="31">
        <f t="shared" si="38"/>
        <v>353.98490174469362</v>
      </c>
      <c r="W155" s="31"/>
      <c r="X155" s="75">
        <f t="shared" si="39"/>
        <v>0</v>
      </c>
      <c r="Y155" s="72">
        <f t="shared" si="40"/>
        <v>353.98490174469362</v>
      </c>
      <c r="AC155" s="83">
        <f t="shared" si="41"/>
        <v>353.98</v>
      </c>
      <c r="AD155">
        <f t="shared" si="42"/>
        <v>0</v>
      </c>
      <c r="AE155" s="84">
        <f t="shared" si="43"/>
        <v>0</v>
      </c>
    </row>
    <row r="156" spans="1:31" x14ac:dyDescent="0.2">
      <c r="A156" s="40">
        <v>150</v>
      </c>
      <c r="B156">
        <v>3312</v>
      </c>
      <c r="C156" s="79" t="str">
        <f>VLOOKUP(B156,Hist_TransAid!C:D,2,FALSE)</f>
        <v>Keokuk</v>
      </c>
      <c r="D156" s="86">
        <v>1877.4</v>
      </c>
      <c r="E156" s="40"/>
      <c r="F156" s="40"/>
      <c r="G156" s="40"/>
      <c r="H156" s="40"/>
      <c r="I156" s="87">
        <v>468584.83</v>
      </c>
      <c r="J156" s="81"/>
      <c r="K156" s="6"/>
      <c r="L156" s="6">
        <f t="shared" si="30"/>
        <v>0</v>
      </c>
      <c r="M156" s="35">
        <f t="shared" si="37"/>
        <v>249.59</v>
      </c>
      <c r="N156" s="5">
        <f t="shared" si="31"/>
        <v>0</v>
      </c>
      <c r="O156" s="5">
        <f t="shared" si="32"/>
        <v>1877.4</v>
      </c>
      <c r="P156" s="5">
        <f t="shared" si="33"/>
        <v>388.13</v>
      </c>
      <c r="Q156" s="5">
        <f t="shared" si="44"/>
        <v>2020</v>
      </c>
      <c r="R156" s="5">
        <f t="shared" si="34"/>
        <v>0</v>
      </c>
      <c r="S156" s="5">
        <f t="shared" si="35"/>
        <v>0</v>
      </c>
      <c r="T156" s="5">
        <f t="shared" si="36"/>
        <v>0</v>
      </c>
      <c r="U156" s="31"/>
      <c r="V156" s="31">
        <f t="shared" si="38"/>
        <v>249.59243102162566</v>
      </c>
      <c r="W156" s="31"/>
      <c r="X156" s="75">
        <f t="shared" si="39"/>
        <v>0</v>
      </c>
      <c r="Y156" s="72">
        <f t="shared" si="40"/>
        <v>249.59243102162566</v>
      </c>
      <c r="AC156" s="83">
        <f t="shared" si="41"/>
        <v>249.59</v>
      </c>
      <c r="AD156">
        <f t="shared" si="42"/>
        <v>0</v>
      </c>
      <c r="AE156" s="84">
        <f t="shared" si="43"/>
        <v>0</v>
      </c>
    </row>
    <row r="157" spans="1:31" x14ac:dyDescent="0.2">
      <c r="A157" s="40">
        <v>151</v>
      </c>
      <c r="B157">
        <v>3330</v>
      </c>
      <c r="C157" s="79" t="str">
        <f>VLOOKUP(B157,Hist_TransAid!C:D,2,FALSE)</f>
        <v>Keota</v>
      </c>
      <c r="D157" s="86">
        <v>346.7</v>
      </c>
      <c r="E157" s="40"/>
      <c r="F157" s="40"/>
      <c r="G157" s="40"/>
      <c r="H157" s="40"/>
      <c r="I157" s="87">
        <v>173046.77</v>
      </c>
      <c r="J157" s="81"/>
      <c r="K157" s="6"/>
      <c r="L157" s="6">
        <f t="shared" si="30"/>
        <v>0</v>
      </c>
      <c r="M157" s="35">
        <f t="shared" si="37"/>
        <v>499.13</v>
      </c>
      <c r="N157" s="5">
        <f t="shared" si="31"/>
        <v>0</v>
      </c>
      <c r="O157" s="5">
        <f t="shared" si="32"/>
        <v>346.7</v>
      </c>
      <c r="P157" s="5">
        <f t="shared" si="33"/>
        <v>388.13</v>
      </c>
      <c r="Q157" s="5">
        <f t="shared" si="44"/>
        <v>2020</v>
      </c>
      <c r="R157" s="5">
        <f t="shared" si="34"/>
        <v>94.626929719580971</v>
      </c>
      <c r="S157" s="5">
        <f t="shared" si="35"/>
        <v>32807.156533778725</v>
      </c>
      <c r="T157" s="5">
        <f t="shared" si="36"/>
        <v>1</v>
      </c>
      <c r="U157" s="31"/>
      <c r="V157" s="31">
        <f t="shared" si="38"/>
        <v>404.49845245520987</v>
      </c>
      <c r="W157" s="31"/>
      <c r="X157" s="75">
        <f t="shared" si="39"/>
        <v>0</v>
      </c>
      <c r="Y157" s="72">
        <f t="shared" si="40"/>
        <v>404.49845245520987</v>
      </c>
      <c r="AC157" s="83">
        <f t="shared" si="41"/>
        <v>499.13</v>
      </c>
      <c r="AD157">
        <f t="shared" si="42"/>
        <v>139.59278157476695</v>
      </c>
      <c r="AE157" s="84">
        <f t="shared" si="43"/>
        <v>48396.817371971702</v>
      </c>
    </row>
    <row r="158" spans="1:31" x14ac:dyDescent="0.2">
      <c r="A158" s="40">
        <v>152</v>
      </c>
      <c r="B158">
        <v>3348</v>
      </c>
      <c r="C158" s="79" t="str">
        <f>VLOOKUP(B158,Hist_TransAid!C:D,2,FALSE)</f>
        <v>Kingsley-Pierson</v>
      </c>
      <c r="D158" s="86">
        <v>463.5</v>
      </c>
      <c r="E158" s="40"/>
      <c r="F158" s="40"/>
      <c r="G158" s="40"/>
      <c r="H158" s="40"/>
      <c r="I158" s="87">
        <v>123082.78</v>
      </c>
      <c r="J158" s="81"/>
      <c r="K158" s="6"/>
      <c r="L158" s="6">
        <f t="shared" si="30"/>
        <v>0</v>
      </c>
      <c r="M158" s="35">
        <f t="shared" si="37"/>
        <v>265.55</v>
      </c>
      <c r="N158" s="5">
        <f t="shared" si="31"/>
        <v>0</v>
      </c>
      <c r="O158" s="5">
        <f t="shared" si="32"/>
        <v>463.5</v>
      </c>
      <c r="P158" s="5">
        <f t="shared" si="33"/>
        <v>388.13</v>
      </c>
      <c r="Q158" s="5">
        <f t="shared" si="44"/>
        <v>2020</v>
      </c>
      <c r="R158" s="5">
        <f t="shared" si="34"/>
        <v>0</v>
      </c>
      <c r="S158" s="5">
        <f t="shared" si="35"/>
        <v>0</v>
      </c>
      <c r="T158" s="5">
        <f t="shared" si="36"/>
        <v>0</v>
      </c>
      <c r="U158" s="31"/>
      <c r="V158" s="31">
        <f t="shared" si="38"/>
        <v>265.55076591154261</v>
      </c>
      <c r="W158" s="31"/>
      <c r="X158" s="75">
        <f t="shared" si="39"/>
        <v>0</v>
      </c>
      <c r="Y158" s="72">
        <f t="shared" si="40"/>
        <v>265.55076591154261</v>
      </c>
      <c r="AC158" s="83">
        <f t="shared" si="41"/>
        <v>265.55</v>
      </c>
      <c r="AD158">
        <f t="shared" si="42"/>
        <v>0</v>
      </c>
      <c r="AE158" s="84">
        <f t="shared" si="43"/>
        <v>0</v>
      </c>
    </row>
    <row r="159" spans="1:31" x14ac:dyDescent="0.2">
      <c r="A159" s="40">
        <v>153</v>
      </c>
      <c r="B159">
        <v>3375</v>
      </c>
      <c r="C159" s="79" t="str">
        <f>VLOOKUP(B159,Hist_TransAid!C:D,2,FALSE)</f>
        <v>Knoxville</v>
      </c>
      <c r="D159" s="86">
        <v>1754.1</v>
      </c>
      <c r="E159" s="40"/>
      <c r="F159" s="40"/>
      <c r="G159" s="40"/>
      <c r="H159" s="40"/>
      <c r="I159" s="87">
        <v>457178.6</v>
      </c>
      <c r="J159" s="81"/>
      <c r="K159" s="6"/>
      <c r="L159" s="6">
        <f t="shared" si="30"/>
        <v>0</v>
      </c>
      <c r="M159" s="35">
        <f t="shared" si="37"/>
        <v>260.63</v>
      </c>
      <c r="N159" s="5">
        <f t="shared" si="31"/>
        <v>0</v>
      </c>
      <c r="O159" s="5">
        <f t="shared" si="32"/>
        <v>1754.1</v>
      </c>
      <c r="P159" s="5">
        <f t="shared" si="33"/>
        <v>388.13</v>
      </c>
      <c r="Q159" s="5">
        <f t="shared" si="44"/>
        <v>2020</v>
      </c>
      <c r="R159" s="5">
        <f t="shared" si="34"/>
        <v>0</v>
      </c>
      <c r="S159" s="5">
        <f t="shared" si="35"/>
        <v>0</v>
      </c>
      <c r="T159" s="5">
        <f t="shared" si="36"/>
        <v>0</v>
      </c>
      <c r="U159" s="31"/>
      <c r="V159" s="31">
        <f t="shared" si="38"/>
        <v>260.63428538851832</v>
      </c>
      <c r="W159" s="31"/>
      <c r="X159" s="75">
        <f t="shared" si="39"/>
        <v>0</v>
      </c>
      <c r="Y159" s="72">
        <f t="shared" si="40"/>
        <v>260.63428538851832</v>
      </c>
      <c r="AC159" s="83">
        <f t="shared" si="41"/>
        <v>260.63</v>
      </c>
      <c r="AD159">
        <f t="shared" si="42"/>
        <v>0</v>
      </c>
      <c r="AE159" s="84">
        <f t="shared" si="43"/>
        <v>0</v>
      </c>
    </row>
    <row r="160" spans="1:31" x14ac:dyDescent="0.2">
      <c r="A160" s="40">
        <v>154</v>
      </c>
      <c r="B160">
        <v>3420</v>
      </c>
      <c r="C160" s="79" t="str">
        <f>VLOOKUP(B160,Hist_TransAid!C:D,2,FALSE)</f>
        <v>Lake Mills</v>
      </c>
      <c r="D160" s="86">
        <v>574.29999999999995</v>
      </c>
      <c r="E160" s="40"/>
      <c r="F160" s="40"/>
      <c r="G160" s="40"/>
      <c r="H160" s="40"/>
      <c r="I160" s="87">
        <v>421428.1</v>
      </c>
      <c r="J160" s="81"/>
      <c r="K160" s="6"/>
      <c r="L160" s="6">
        <f t="shared" si="30"/>
        <v>0</v>
      </c>
      <c r="M160" s="35">
        <f t="shared" si="37"/>
        <v>733.81</v>
      </c>
      <c r="N160" s="5">
        <f t="shared" si="31"/>
        <v>0</v>
      </c>
      <c r="O160" s="5">
        <f t="shared" si="32"/>
        <v>574.29999999999995</v>
      </c>
      <c r="P160" s="5">
        <f t="shared" si="33"/>
        <v>388.13</v>
      </c>
      <c r="Q160" s="5">
        <f t="shared" si="44"/>
        <v>2020</v>
      </c>
      <c r="R160" s="5">
        <f t="shared" si="34"/>
        <v>329.30692971958092</v>
      </c>
      <c r="S160" s="5">
        <f t="shared" si="35"/>
        <v>189120.96973795531</v>
      </c>
      <c r="T160" s="5">
        <f t="shared" si="36"/>
        <v>1</v>
      </c>
      <c r="U160" s="31"/>
      <c r="V160" s="31">
        <f t="shared" si="38"/>
        <v>404.50484113189043</v>
      </c>
      <c r="W160" s="31"/>
      <c r="X160" s="75">
        <f t="shared" si="39"/>
        <v>0</v>
      </c>
      <c r="Y160" s="72">
        <f t="shared" si="40"/>
        <v>404.50484113189043</v>
      </c>
      <c r="AC160" s="83">
        <f t="shared" si="41"/>
        <v>733.81</v>
      </c>
      <c r="AD160">
        <f t="shared" si="42"/>
        <v>374.2727815747669</v>
      </c>
      <c r="AE160" s="84">
        <f t="shared" si="43"/>
        <v>214944.8584583886</v>
      </c>
    </row>
    <row r="161" spans="1:31" x14ac:dyDescent="0.2">
      <c r="A161" s="40">
        <v>155</v>
      </c>
      <c r="B161">
        <v>3465</v>
      </c>
      <c r="C161" s="79" t="str">
        <f>VLOOKUP(B161,Hist_TransAid!C:D,2,FALSE)</f>
        <v>Lamoni</v>
      </c>
      <c r="D161" s="86">
        <v>313.39999999999998</v>
      </c>
      <c r="E161" s="40"/>
      <c r="F161" s="40"/>
      <c r="G161" s="40"/>
      <c r="H161" s="40"/>
      <c r="I161" s="87">
        <v>131692.59</v>
      </c>
      <c r="J161" s="81"/>
      <c r="K161" s="6"/>
      <c r="L161" s="6">
        <f t="shared" si="30"/>
        <v>0</v>
      </c>
      <c r="M161" s="35">
        <f t="shared" si="37"/>
        <v>420.21</v>
      </c>
      <c r="N161" s="5">
        <f t="shared" si="31"/>
        <v>0</v>
      </c>
      <c r="O161" s="5">
        <f t="shared" si="32"/>
        <v>313.39999999999998</v>
      </c>
      <c r="P161" s="5">
        <f t="shared" si="33"/>
        <v>388.13</v>
      </c>
      <c r="Q161" s="5">
        <f t="shared" si="44"/>
        <v>2020</v>
      </c>
      <c r="R161" s="5">
        <f t="shared" si="34"/>
        <v>15.706929719580955</v>
      </c>
      <c r="S161" s="5">
        <f t="shared" si="35"/>
        <v>4922.5517741166714</v>
      </c>
      <c r="T161" s="5">
        <f t="shared" si="36"/>
        <v>1</v>
      </c>
      <c r="U161" s="31"/>
      <c r="V161" s="31">
        <f t="shared" si="38"/>
        <v>404.49916472840886</v>
      </c>
      <c r="W161" s="31"/>
      <c r="X161" s="75">
        <f t="shared" si="39"/>
        <v>0</v>
      </c>
      <c r="Y161" s="72">
        <f t="shared" si="40"/>
        <v>404.49916472840886</v>
      </c>
      <c r="AC161" s="83">
        <f t="shared" si="41"/>
        <v>420.21</v>
      </c>
      <c r="AD161">
        <f t="shared" si="42"/>
        <v>60.67278157476693</v>
      </c>
      <c r="AE161" s="84">
        <f t="shared" si="43"/>
        <v>19014.849745531956</v>
      </c>
    </row>
    <row r="162" spans="1:31" x14ac:dyDescent="0.2">
      <c r="A162" s="40">
        <v>156</v>
      </c>
      <c r="B162">
        <v>3537</v>
      </c>
      <c r="C162" s="79" t="str">
        <f>VLOOKUP(B162,Hist_TransAid!C:D,2,FALSE)</f>
        <v>Laurens-Marathon</v>
      </c>
      <c r="D162" s="86">
        <v>277.8</v>
      </c>
      <c r="E162" s="40"/>
      <c r="F162" s="40"/>
      <c r="G162" s="40"/>
      <c r="H162" s="40"/>
      <c r="I162" s="87">
        <v>113148.17</v>
      </c>
      <c r="J162" s="81"/>
      <c r="K162" s="6"/>
      <c r="L162" s="6">
        <f t="shared" si="30"/>
        <v>0</v>
      </c>
      <c r="M162" s="35">
        <f t="shared" si="37"/>
        <v>407.3</v>
      </c>
      <c r="N162" s="5">
        <f t="shared" si="31"/>
        <v>0</v>
      </c>
      <c r="O162" s="5">
        <f t="shared" si="32"/>
        <v>277.8</v>
      </c>
      <c r="P162" s="5">
        <f t="shared" si="33"/>
        <v>388.13</v>
      </c>
      <c r="Q162" s="5">
        <f t="shared" si="44"/>
        <v>2020</v>
      </c>
      <c r="R162" s="5">
        <f t="shared" si="34"/>
        <v>2.7969297195809872</v>
      </c>
      <c r="S162" s="5">
        <f t="shared" si="35"/>
        <v>776.98707609959831</v>
      </c>
      <c r="T162" s="5">
        <f t="shared" si="36"/>
        <v>1</v>
      </c>
      <c r="U162" s="31"/>
      <c r="V162" s="31">
        <f t="shared" si="38"/>
        <v>404.50389821418429</v>
      </c>
      <c r="W162" s="31"/>
      <c r="X162" s="75">
        <f t="shared" si="39"/>
        <v>0</v>
      </c>
      <c r="Y162" s="72">
        <f t="shared" si="40"/>
        <v>404.50389821418429</v>
      </c>
      <c r="AC162" s="83">
        <f t="shared" si="41"/>
        <v>407.3</v>
      </c>
      <c r="AD162">
        <f t="shared" si="42"/>
        <v>47.762781574766962</v>
      </c>
      <c r="AE162" s="84">
        <f t="shared" si="43"/>
        <v>13268.500721470262</v>
      </c>
    </row>
    <row r="163" spans="1:31" x14ac:dyDescent="0.2">
      <c r="A163" s="40">
        <v>157</v>
      </c>
      <c r="B163">
        <v>3555</v>
      </c>
      <c r="C163" s="79" t="str">
        <f>VLOOKUP(B163,Hist_TransAid!C:D,2,FALSE)</f>
        <v>Lawton-Bronson</v>
      </c>
      <c r="D163" s="86">
        <v>616.1</v>
      </c>
      <c r="E163" s="40"/>
      <c r="F163" s="40"/>
      <c r="G163" s="40"/>
      <c r="H163" s="40"/>
      <c r="I163" s="87">
        <v>560180.87</v>
      </c>
      <c r="J163" s="81"/>
      <c r="K163" s="6"/>
      <c r="L163" s="6">
        <f t="shared" si="30"/>
        <v>0</v>
      </c>
      <c r="M163" s="35">
        <f t="shared" si="37"/>
        <v>909.24</v>
      </c>
      <c r="N163" s="5">
        <f t="shared" si="31"/>
        <v>0</v>
      </c>
      <c r="O163" s="5">
        <f t="shared" si="32"/>
        <v>616.1</v>
      </c>
      <c r="P163" s="5">
        <f t="shared" si="33"/>
        <v>388.13</v>
      </c>
      <c r="Q163" s="5">
        <f t="shared" si="44"/>
        <v>2020</v>
      </c>
      <c r="R163" s="5">
        <f t="shared" si="34"/>
        <v>504.73692971958098</v>
      </c>
      <c r="S163" s="5">
        <f t="shared" si="35"/>
        <v>310968.42240023386</v>
      </c>
      <c r="T163" s="5">
        <f t="shared" si="36"/>
        <v>1</v>
      </c>
      <c r="U163" s="31"/>
      <c r="V163" s="31">
        <f t="shared" si="38"/>
        <v>404.49999610414886</v>
      </c>
      <c r="W163" s="31"/>
      <c r="X163" s="75">
        <f t="shared" si="39"/>
        <v>0</v>
      </c>
      <c r="Y163" s="72">
        <f t="shared" si="40"/>
        <v>404.49999610414886</v>
      </c>
      <c r="AC163" s="83">
        <f t="shared" si="41"/>
        <v>909.24</v>
      </c>
      <c r="AD163">
        <f t="shared" si="42"/>
        <v>549.70278157476696</v>
      </c>
      <c r="AE163" s="84">
        <f t="shared" si="43"/>
        <v>338671.88372821396</v>
      </c>
    </row>
    <row r="164" spans="1:31" x14ac:dyDescent="0.2">
      <c r="A164" s="40">
        <v>158</v>
      </c>
      <c r="B164">
        <v>3600</v>
      </c>
      <c r="C164" s="79" t="str">
        <f>VLOOKUP(B164,Hist_TransAid!C:D,2,FALSE)</f>
        <v>Le Mars</v>
      </c>
      <c r="D164" s="86">
        <v>2233.3000000000002</v>
      </c>
      <c r="E164" s="40"/>
      <c r="F164" s="40"/>
      <c r="G164" s="40"/>
      <c r="H164" s="40"/>
      <c r="I164" s="87">
        <v>799032.87</v>
      </c>
      <c r="J164" s="81"/>
      <c r="K164" s="6"/>
      <c r="L164" s="6">
        <f t="shared" si="30"/>
        <v>0</v>
      </c>
      <c r="M164" s="35">
        <f t="shared" si="37"/>
        <v>357.78</v>
      </c>
      <c r="N164" s="5">
        <f t="shared" si="31"/>
        <v>0</v>
      </c>
      <c r="O164" s="5">
        <f t="shared" si="32"/>
        <v>2233.3000000000002</v>
      </c>
      <c r="P164" s="5">
        <f t="shared" si="33"/>
        <v>388.13</v>
      </c>
      <c r="Q164" s="5">
        <f t="shared" si="44"/>
        <v>2020</v>
      </c>
      <c r="R164" s="5">
        <f t="shared" si="34"/>
        <v>0</v>
      </c>
      <c r="S164" s="5">
        <f t="shared" si="35"/>
        <v>0</v>
      </c>
      <c r="T164" s="5">
        <f t="shared" si="36"/>
        <v>0</v>
      </c>
      <c r="U164" s="31"/>
      <c r="V164" s="31">
        <f t="shared" si="38"/>
        <v>357.78125195898446</v>
      </c>
      <c r="W164" s="31"/>
      <c r="X164" s="75">
        <f t="shared" si="39"/>
        <v>0</v>
      </c>
      <c r="Y164" s="72">
        <f t="shared" si="40"/>
        <v>357.78125195898446</v>
      </c>
      <c r="AC164" s="83">
        <f t="shared" si="41"/>
        <v>357.78</v>
      </c>
      <c r="AD164">
        <f t="shared" si="42"/>
        <v>0</v>
      </c>
      <c r="AE164" s="84">
        <f t="shared" si="43"/>
        <v>0</v>
      </c>
    </row>
    <row r="165" spans="1:31" x14ac:dyDescent="0.2">
      <c r="A165" s="40">
        <v>159</v>
      </c>
      <c r="B165">
        <v>3609</v>
      </c>
      <c r="C165" s="79" t="str">
        <f>VLOOKUP(B165,Hist_TransAid!C:D,2,FALSE)</f>
        <v>Lenox</v>
      </c>
      <c r="D165" s="86">
        <v>450.3</v>
      </c>
      <c r="E165" s="40"/>
      <c r="F165" s="40"/>
      <c r="G165" s="40"/>
      <c r="H165" s="40"/>
      <c r="I165" s="87">
        <v>125277.65</v>
      </c>
      <c r="J165" s="81"/>
      <c r="K165" s="6"/>
      <c r="L165" s="6">
        <f t="shared" si="30"/>
        <v>0</v>
      </c>
      <c r="M165" s="35">
        <f t="shared" si="37"/>
        <v>278.20999999999998</v>
      </c>
      <c r="N165" s="5">
        <f t="shared" si="31"/>
        <v>0</v>
      </c>
      <c r="O165" s="5">
        <f t="shared" si="32"/>
        <v>450.3</v>
      </c>
      <c r="P165" s="5">
        <f t="shared" si="33"/>
        <v>388.13</v>
      </c>
      <c r="Q165" s="5">
        <f t="shared" si="44"/>
        <v>2020</v>
      </c>
      <c r="R165" s="5">
        <f t="shared" si="34"/>
        <v>0</v>
      </c>
      <c r="S165" s="5">
        <f t="shared" si="35"/>
        <v>0</v>
      </c>
      <c r="T165" s="5">
        <f t="shared" si="36"/>
        <v>0</v>
      </c>
      <c r="U165" s="31"/>
      <c r="V165" s="31">
        <f t="shared" si="38"/>
        <v>278.20930490783923</v>
      </c>
      <c r="W165" s="31"/>
      <c r="X165" s="75">
        <f t="shared" si="39"/>
        <v>0</v>
      </c>
      <c r="Y165" s="72">
        <f t="shared" si="40"/>
        <v>278.20930490783923</v>
      </c>
      <c r="AC165" s="83">
        <f t="shared" si="41"/>
        <v>278.20999999999998</v>
      </c>
      <c r="AD165">
        <f t="shared" si="42"/>
        <v>0</v>
      </c>
      <c r="AE165" s="84">
        <f t="shared" si="43"/>
        <v>0</v>
      </c>
    </row>
    <row r="166" spans="1:31" x14ac:dyDescent="0.2">
      <c r="A166" s="40">
        <v>160</v>
      </c>
      <c r="B166">
        <v>3645</v>
      </c>
      <c r="C166" s="79" t="str">
        <f>VLOOKUP(B166,Hist_TransAid!C:D,2,FALSE)</f>
        <v>Lewis Central</v>
      </c>
      <c r="D166" s="86">
        <v>2626.7999999999997</v>
      </c>
      <c r="E166" s="40"/>
      <c r="F166" s="40"/>
      <c r="G166" s="40"/>
      <c r="H166" s="40"/>
      <c r="I166" s="87">
        <v>1277561.0900000001</v>
      </c>
      <c r="J166" s="81"/>
      <c r="K166" s="6"/>
      <c r="L166" s="6">
        <f t="shared" si="30"/>
        <v>0</v>
      </c>
      <c r="M166" s="35">
        <f t="shared" si="37"/>
        <v>486.36</v>
      </c>
      <c r="N166" s="5">
        <f t="shared" si="31"/>
        <v>0</v>
      </c>
      <c r="O166" s="5">
        <f t="shared" si="32"/>
        <v>2626.7999999999997</v>
      </c>
      <c r="P166" s="5">
        <f t="shared" si="33"/>
        <v>388.13</v>
      </c>
      <c r="Q166" s="5">
        <f t="shared" si="44"/>
        <v>2020</v>
      </c>
      <c r="R166" s="5">
        <f t="shared" si="34"/>
        <v>81.85692971958099</v>
      </c>
      <c r="S166" s="5">
        <f t="shared" si="35"/>
        <v>215021.78298739533</v>
      </c>
      <c r="T166" s="5">
        <f t="shared" si="36"/>
        <v>1</v>
      </c>
      <c r="U166" s="31"/>
      <c r="V166" s="31">
        <f t="shared" si="38"/>
        <v>404.4995077709018</v>
      </c>
      <c r="W166" s="31"/>
      <c r="X166" s="75">
        <f t="shared" si="39"/>
        <v>0</v>
      </c>
      <c r="Y166" s="72">
        <f t="shared" si="40"/>
        <v>404.4995077709018</v>
      </c>
      <c r="AC166" s="83">
        <f t="shared" si="41"/>
        <v>486.36</v>
      </c>
      <c r="AD166">
        <f t="shared" si="42"/>
        <v>126.82278157476696</v>
      </c>
      <c r="AE166" s="84">
        <f t="shared" si="43"/>
        <v>333138.08264059783</v>
      </c>
    </row>
    <row r="167" spans="1:31" x14ac:dyDescent="0.2">
      <c r="A167" s="40">
        <v>161</v>
      </c>
      <c r="B167">
        <v>3715</v>
      </c>
      <c r="C167" s="79" t="str">
        <f>VLOOKUP(B167,Hist_TransAid!C:D,2,FALSE)</f>
        <v>Linn-Mar</v>
      </c>
      <c r="D167" s="86">
        <v>7579.3</v>
      </c>
      <c r="E167" s="40"/>
      <c r="F167" s="40"/>
      <c r="G167" s="40"/>
      <c r="H167" s="40"/>
      <c r="I167" s="87">
        <v>2318936.1800000002</v>
      </c>
      <c r="J167" s="81"/>
      <c r="K167" s="6"/>
      <c r="L167" s="6">
        <f t="shared" si="30"/>
        <v>0</v>
      </c>
      <c r="M167" s="35">
        <f t="shared" si="37"/>
        <v>305.95999999999998</v>
      </c>
      <c r="N167" s="5">
        <f t="shared" si="31"/>
        <v>0</v>
      </c>
      <c r="O167" s="5">
        <f t="shared" si="32"/>
        <v>7579.3</v>
      </c>
      <c r="P167" s="5">
        <f t="shared" si="33"/>
        <v>388.13</v>
      </c>
      <c r="Q167" s="5">
        <f t="shared" si="44"/>
        <v>2020</v>
      </c>
      <c r="R167" s="5">
        <f t="shared" si="34"/>
        <v>0</v>
      </c>
      <c r="S167" s="5">
        <f t="shared" si="35"/>
        <v>0</v>
      </c>
      <c r="T167" s="5">
        <f t="shared" si="36"/>
        <v>0</v>
      </c>
      <c r="U167" s="31"/>
      <c r="V167" s="31">
        <f t="shared" si="38"/>
        <v>305.95651049569221</v>
      </c>
      <c r="W167" s="31"/>
      <c r="X167" s="75">
        <f t="shared" si="39"/>
        <v>0</v>
      </c>
      <c r="Y167" s="72">
        <f t="shared" si="40"/>
        <v>305.95651049569221</v>
      </c>
      <c r="AC167" s="83">
        <f t="shared" si="41"/>
        <v>305.95999999999998</v>
      </c>
      <c r="AD167">
        <f t="shared" si="42"/>
        <v>0</v>
      </c>
      <c r="AE167" s="84">
        <f t="shared" si="43"/>
        <v>0</v>
      </c>
    </row>
    <row r="168" spans="1:31" x14ac:dyDescent="0.2">
      <c r="A168" s="40">
        <v>162</v>
      </c>
      <c r="B168">
        <v>3744</v>
      </c>
      <c r="C168" s="79" t="str">
        <f>VLOOKUP(B168,Hist_TransAid!C:D,2,FALSE)</f>
        <v>Lisbon</v>
      </c>
      <c r="D168" s="86">
        <v>658.7</v>
      </c>
      <c r="E168" s="40"/>
      <c r="F168" s="40"/>
      <c r="G168" s="40"/>
      <c r="H168" s="40"/>
      <c r="I168" s="87">
        <v>240900.12</v>
      </c>
      <c r="J168" s="81"/>
      <c r="K168" s="6"/>
      <c r="L168" s="6">
        <f t="shared" si="30"/>
        <v>0</v>
      </c>
      <c r="M168" s="35">
        <f t="shared" si="37"/>
        <v>365.72</v>
      </c>
      <c r="N168" s="5">
        <f t="shared" si="31"/>
        <v>0</v>
      </c>
      <c r="O168" s="5">
        <f t="shared" si="32"/>
        <v>658.7</v>
      </c>
      <c r="P168" s="5">
        <f t="shared" si="33"/>
        <v>388.13</v>
      </c>
      <c r="Q168" s="5">
        <f t="shared" si="44"/>
        <v>2020</v>
      </c>
      <c r="R168" s="5">
        <f t="shared" si="34"/>
        <v>0</v>
      </c>
      <c r="S168" s="5">
        <f t="shared" si="35"/>
        <v>0</v>
      </c>
      <c r="T168" s="5">
        <f t="shared" si="36"/>
        <v>0</v>
      </c>
      <c r="U168" s="31"/>
      <c r="V168" s="31">
        <f t="shared" si="38"/>
        <v>365.72054045847881</v>
      </c>
      <c r="W168" s="31"/>
      <c r="X168" s="75">
        <f t="shared" si="39"/>
        <v>0</v>
      </c>
      <c r="Y168" s="72">
        <f t="shared" si="40"/>
        <v>365.72054045847881</v>
      </c>
      <c r="AC168" s="83">
        <f t="shared" si="41"/>
        <v>365.72</v>
      </c>
      <c r="AD168">
        <f t="shared" si="42"/>
        <v>6.1827815747669774</v>
      </c>
      <c r="AE168" s="84">
        <f t="shared" si="43"/>
        <v>4072.5982232990082</v>
      </c>
    </row>
    <row r="169" spans="1:31" x14ac:dyDescent="0.2">
      <c r="A169" s="40">
        <v>163</v>
      </c>
      <c r="B169">
        <v>3798</v>
      </c>
      <c r="C169" s="79" t="str">
        <f>VLOOKUP(B169,Hist_TransAid!C:D,2,FALSE)</f>
        <v>Logan-Magnolia</v>
      </c>
      <c r="D169" s="86">
        <v>574.70000000000005</v>
      </c>
      <c r="E169" s="40"/>
      <c r="F169" s="40"/>
      <c r="G169" s="40"/>
      <c r="H169" s="40"/>
      <c r="I169" s="87">
        <v>160378.76999999999</v>
      </c>
      <c r="J169" s="81"/>
      <c r="K169" s="6"/>
      <c r="L169" s="6">
        <f t="shared" si="30"/>
        <v>0</v>
      </c>
      <c r="M169" s="35">
        <f t="shared" si="37"/>
        <v>279.07</v>
      </c>
      <c r="N169" s="5">
        <f t="shared" si="31"/>
        <v>0</v>
      </c>
      <c r="O169" s="5">
        <f t="shared" si="32"/>
        <v>574.70000000000005</v>
      </c>
      <c r="P169" s="5">
        <f t="shared" si="33"/>
        <v>388.13</v>
      </c>
      <c r="Q169" s="5">
        <f t="shared" si="44"/>
        <v>2020</v>
      </c>
      <c r="R169" s="5">
        <f t="shared" si="34"/>
        <v>0</v>
      </c>
      <c r="S169" s="5">
        <f t="shared" si="35"/>
        <v>0</v>
      </c>
      <c r="T169" s="5">
        <f t="shared" si="36"/>
        <v>0</v>
      </c>
      <c r="U169" s="31"/>
      <c r="V169" s="31">
        <f t="shared" si="38"/>
        <v>279.0651992343831</v>
      </c>
      <c r="W169" s="31"/>
      <c r="X169" s="75">
        <f t="shared" si="39"/>
        <v>0</v>
      </c>
      <c r="Y169" s="72">
        <f t="shared" si="40"/>
        <v>279.0651992343831</v>
      </c>
      <c r="AC169" s="83">
        <f t="shared" si="41"/>
        <v>279.07</v>
      </c>
      <c r="AD169">
        <f t="shared" si="42"/>
        <v>0</v>
      </c>
      <c r="AE169" s="84">
        <f t="shared" si="43"/>
        <v>0</v>
      </c>
    </row>
    <row r="170" spans="1:31" x14ac:dyDescent="0.2">
      <c r="A170" s="40">
        <v>164</v>
      </c>
      <c r="B170">
        <v>3816</v>
      </c>
      <c r="C170" s="79" t="str">
        <f>VLOOKUP(B170,Hist_TransAid!C:D,2,FALSE)</f>
        <v>Lone Tree</v>
      </c>
      <c r="D170" s="86">
        <v>335.4</v>
      </c>
      <c r="E170" s="40"/>
      <c r="F170" s="40"/>
      <c r="G170" s="40"/>
      <c r="H170" s="40"/>
      <c r="I170" s="87">
        <v>97407.9</v>
      </c>
      <c r="J170" s="81"/>
      <c r="K170" s="6"/>
      <c r="L170" s="6">
        <f t="shared" si="30"/>
        <v>0</v>
      </c>
      <c r="M170" s="35">
        <f t="shared" si="37"/>
        <v>290.42</v>
      </c>
      <c r="N170" s="5">
        <f t="shared" si="31"/>
        <v>0</v>
      </c>
      <c r="O170" s="5">
        <f t="shared" si="32"/>
        <v>335.4</v>
      </c>
      <c r="P170" s="5">
        <f t="shared" si="33"/>
        <v>388.13</v>
      </c>
      <c r="Q170" s="5">
        <f t="shared" si="44"/>
        <v>2020</v>
      </c>
      <c r="R170" s="5">
        <f t="shared" si="34"/>
        <v>0</v>
      </c>
      <c r="S170" s="5">
        <f t="shared" si="35"/>
        <v>0</v>
      </c>
      <c r="T170" s="5">
        <f t="shared" si="36"/>
        <v>0</v>
      </c>
      <c r="U170" s="31"/>
      <c r="V170" s="31">
        <f t="shared" si="38"/>
        <v>290.42307692307691</v>
      </c>
      <c r="W170" s="31"/>
      <c r="X170" s="75">
        <f t="shared" si="39"/>
        <v>0</v>
      </c>
      <c r="Y170" s="72">
        <f t="shared" si="40"/>
        <v>290.42307692307691</v>
      </c>
      <c r="AC170" s="83">
        <f t="shared" si="41"/>
        <v>290.42</v>
      </c>
      <c r="AD170">
        <f t="shared" si="42"/>
        <v>0</v>
      </c>
      <c r="AE170" s="84">
        <f t="shared" si="43"/>
        <v>0</v>
      </c>
    </row>
    <row r="171" spans="1:31" x14ac:dyDescent="0.2">
      <c r="A171" s="40">
        <v>165</v>
      </c>
      <c r="B171">
        <v>3841</v>
      </c>
      <c r="C171" s="79" t="str">
        <f>VLOOKUP(B171,Hist_TransAid!C:D,2,FALSE)</f>
        <v>Louisa-Muscatine</v>
      </c>
      <c r="D171" s="86">
        <v>692.5</v>
      </c>
      <c r="E171" s="40"/>
      <c r="F171" s="40"/>
      <c r="G171" s="40"/>
      <c r="H171" s="40"/>
      <c r="I171" s="87">
        <v>484479.15</v>
      </c>
      <c r="J171" s="81"/>
      <c r="K171" s="6"/>
      <c r="L171" s="6">
        <f t="shared" si="30"/>
        <v>0</v>
      </c>
      <c r="M171" s="35">
        <f t="shared" si="37"/>
        <v>699.61</v>
      </c>
      <c r="N171" s="5">
        <f t="shared" si="31"/>
        <v>0</v>
      </c>
      <c r="O171" s="5">
        <f t="shared" si="32"/>
        <v>692.5</v>
      </c>
      <c r="P171" s="5">
        <f t="shared" si="33"/>
        <v>388.13</v>
      </c>
      <c r="Q171" s="5">
        <f t="shared" si="44"/>
        <v>2020</v>
      </c>
      <c r="R171" s="5">
        <f t="shared" si="34"/>
        <v>295.10692971958099</v>
      </c>
      <c r="S171" s="5">
        <f t="shared" si="35"/>
        <v>204361.54883080983</v>
      </c>
      <c r="T171" s="5">
        <f t="shared" si="36"/>
        <v>1</v>
      </c>
      <c r="U171" s="31"/>
      <c r="V171" s="31">
        <f t="shared" si="38"/>
        <v>404.50195114684504</v>
      </c>
      <c r="W171" s="31"/>
      <c r="X171" s="75">
        <f t="shared" si="39"/>
        <v>0</v>
      </c>
      <c r="Y171" s="72">
        <f t="shared" si="40"/>
        <v>404.50195114684504</v>
      </c>
      <c r="AC171" s="83">
        <f t="shared" si="41"/>
        <v>699.61</v>
      </c>
      <c r="AD171">
        <f t="shared" si="42"/>
        <v>340.07278157476696</v>
      </c>
      <c r="AE171" s="84">
        <f t="shared" si="43"/>
        <v>235500.40124052612</v>
      </c>
    </row>
    <row r="172" spans="1:31" x14ac:dyDescent="0.2">
      <c r="A172" s="40">
        <v>166</v>
      </c>
      <c r="B172">
        <v>3906</v>
      </c>
      <c r="C172" s="79" t="str">
        <f>VLOOKUP(B172,Hist_TransAid!C:D,2,FALSE)</f>
        <v>Lynnville-Sully</v>
      </c>
      <c r="D172" s="86">
        <v>450.8</v>
      </c>
      <c r="E172" s="40"/>
      <c r="F172" s="40"/>
      <c r="G172" s="40"/>
      <c r="H172" s="40"/>
      <c r="I172" s="87">
        <v>208873.34</v>
      </c>
      <c r="J172" s="81"/>
      <c r="K172" s="6"/>
      <c r="L172" s="6">
        <f t="shared" si="30"/>
        <v>0</v>
      </c>
      <c r="M172" s="35">
        <f t="shared" si="37"/>
        <v>463.34</v>
      </c>
      <c r="N172" s="5">
        <f t="shared" si="31"/>
        <v>0</v>
      </c>
      <c r="O172" s="5">
        <f t="shared" si="32"/>
        <v>450.8</v>
      </c>
      <c r="P172" s="5">
        <f t="shared" si="33"/>
        <v>388.13</v>
      </c>
      <c r="Q172" s="5">
        <f t="shared" si="44"/>
        <v>2020</v>
      </c>
      <c r="R172" s="5">
        <f t="shared" si="34"/>
        <v>58.836929719580951</v>
      </c>
      <c r="S172" s="5">
        <f t="shared" si="35"/>
        <v>26523.687917587093</v>
      </c>
      <c r="T172" s="5">
        <f t="shared" si="36"/>
        <v>1</v>
      </c>
      <c r="U172" s="31"/>
      <c r="V172" s="31">
        <f t="shared" si="38"/>
        <v>404.50233381191862</v>
      </c>
      <c r="W172" s="31"/>
      <c r="X172" s="75">
        <f t="shared" si="39"/>
        <v>0</v>
      </c>
      <c r="Y172" s="72">
        <f t="shared" si="40"/>
        <v>404.50233381191862</v>
      </c>
      <c r="AC172" s="83">
        <f t="shared" si="41"/>
        <v>463.34</v>
      </c>
      <c r="AD172">
        <f t="shared" si="42"/>
        <v>103.80278157476693</v>
      </c>
      <c r="AE172" s="84">
        <f t="shared" si="43"/>
        <v>46794.293933904934</v>
      </c>
    </row>
    <row r="173" spans="1:31" x14ac:dyDescent="0.2">
      <c r="A173" s="40">
        <v>167</v>
      </c>
      <c r="B173">
        <v>3942</v>
      </c>
      <c r="C173" s="79" t="str">
        <f>VLOOKUP(B173,Hist_TransAid!C:D,2,FALSE)</f>
        <v>Madrid</v>
      </c>
      <c r="D173" s="86">
        <v>652.9</v>
      </c>
      <c r="E173" s="40"/>
      <c r="F173" s="40"/>
      <c r="G173" s="40"/>
      <c r="H173" s="40"/>
      <c r="I173" s="87">
        <v>150576.94</v>
      </c>
      <c r="J173" s="81"/>
      <c r="K173" s="6"/>
      <c r="L173" s="6">
        <f t="shared" si="30"/>
        <v>0</v>
      </c>
      <c r="M173" s="35">
        <f t="shared" si="37"/>
        <v>230.63</v>
      </c>
      <c r="N173" s="5">
        <f t="shared" si="31"/>
        <v>0</v>
      </c>
      <c r="O173" s="5">
        <f t="shared" si="32"/>
        <v>652.9</v>
      </c>
      <c r="P173" s="5">
        <f t="shared" si="33"/>
        <v>388.13</v>
      </c>
      <c r="Q173" s="5">
        <f t="shared" si="44"/>
        <v>2020</v>
      </c>
      <c r="R173" s="5">
        <f t="shared" si="34"/>
        <v>0</v>
      </c>
      <c r="S173" s="5">
        <f t="shared" si="35"/>
        <v>0</v>
      </c>
      <c r="T173" s="5">
        <f t="shared" si="36"/>
        <v>0</v>
      </c>
      <c r="U173" s="31"/>
      <c r="V173" s="31">
        <f t="shared" si="38"/>
        <v>230.6278756317966</v>
      </c>
      <c r="W173" s="31"/>
      <c r="X173" s="75">
        <f t="shared" si="39"/>
        <v>0</v>
      </c>
      <c r="Y173" s="72">
        <f t="shared" si="40"/>
        <v>230.6278756317966</v>
      </c>
      <c r="AC173" s="83">
        <f t="shared" si="41"/>
        <v>230.63</v>
      </c>
      <c r="AD173">
        <f t="shared" si="42"/>
        <v>0</v>
      </c>
      <c r="AE173" s="84">
        <f t="shared" si="43"/>
        <v>0</v>
      </c>
    </row>
    <row r="174" spans="1:31" x14ac:dyDescent="0.2">
      <c r="A174" s="40">
        <v>168</v>
      </c>
      <c r="B174">
        <v>4023</v>
      </c>
      <c r="C174" s="79" t="str">
        <f>VLOOKUP(B174,Hist_TransAid!C:D,2,FALSE)</f>
        <v>Manson-Northwest Webster</v>
      </c>
      <c r="D174" s="86">
        <v>650.4</v>
      </c>
      <c r="E174" s="40"/>
      <c r="F174" s="40"/>
      <c r="G174" s="40"/>
      <c r="H174" s="40"/>
      <c r="I174" s="87">
        <v>574561.81000000006</v>
      </c>
      <c r="J174" s="81"/>
      <c r="K174" s="6"/>
      <c r="L174" s="6">
        <f t="shared" si="30"/>
        <v>0</v>
      </c>
      <c r="M174" s="35">
        <f t="shared" si="37"/>
        <v>883.4</v>
      </c>
      <c r="N174" s="5">
        <f t="shared" si="31"/>
        <v>0</v>
      </c>
      <c r="O174" s="5">
        <f t="shared" si="32"/>
        <v>650.4</v>
      </c>
      <c r="P174" s="5">
        <f t="shared" si="33"/>
        <v>388.13</v>
      </c>
      <c r="Q174" s="5">
        <f t="shared" si="44"/>
        <v>2020</v>
      </c>
      <c r="R174" s="5">
        <f t="shared" si="34"/>
        <v>478.89692971958095</v>
      </c>
      <c r="S174" s="5">
        <f t="shared" si="35"/>
        <v>311474.56308961543</v>
      </c>
      <c r="T174" s="5">
        <f t="shared" si="36"/>
        <v>1</v>
      </c>
      <c r="U174" s="31"/>
      <c r="V174" s="31">
        <f t="shared" si="38"/>
        <v>404.50068713158771</v>
      </c>
      <c r="W174" s="31"/>
      <c r="X174" s="75">
        <f t="shared" si="39"/>
        <v>0</v>
      </c>
      <c r="Y174" s="72">
        <f t="shared" si="40"/>
        <v>404.50068713158771</v>
      </c>
      <c r="AC174" s="83">
        <f t="shared" si="41"/>
        <v>883.4</v>
      </c>
      <c r="AD174">
        <f t="shared" si="42"/>
        <v>523.86278157476693</v>
      </c>
      <c r="AE174" s="84">
        <f t="shared" si="43"/>
        <v>340720.3531362284</v>
      </c>
    </row>
    <row r="175" spans="1:31" x14ac:dyDescent="0.2">
      <c r="A175" s="40">
        <v>169</v>
      </c>
      <c r="B175">
        <v>4033</v>
      </c>
      <c r="C175" s="79" t="str">
        <f>VLOOKUP(B175,Hist_TransAid!C:D,2,FALSE)</f>
        <v>Maple Valley-Anthon Oto</v>
      </c>
      <c r="D175" s="86">
        <v>611.6</v>
      </c>
      <c r="E175" s="40"/>
      <c r="F175" s="40"/>
      <c r="G175" s="40"/>
      <c r="H175" s="40"/>
      <c r="I175" s="87">
        <v>454010.18</v>
      </c>
      <c r="J175" s="81"/>
      <c r="K175" s="6"/>
      <c r="L175" s="6">
        <f t="shared" si="30"/>
        <v>0</v>
      </c>
      <c r="M175" s="35">
        <f t="shared" si="37"/>
        <v>742.33</v>
      </c>
      <c r="N175" s="5">
        <f t="shared" si="31"/>
        <v>0</v>
      </c>
      <c r="O175" s="5">
        <f t="shared" si="32"/>
        <v>611.6</v>
      </c>
      <c r="P175" s="5">
        <f t="shared" si="33"/>
        <v>388.13</v>
      </c>
      <c r="Q175" s="5">
        <f t="shared" si="44"/>
        <v>2020</v>
      </c>
      <c r="R175" s="5">
        <f t="shared" si="34"/>
        <v>337.82692971958102</v>
      </c>
      <c r="S175" s="5">
        <f t="shared" si="35"/>
        <v>206614.95021649575</v>
      </c>
      <c r="T175" s="5">
        <f t="shared" si="36"/>
        <v>1</v>
      </c>
      <c r="U175" s="31"/>
      <c r="V175" s="31">
        <f t="shared" si="38"/>
        <v>404.50495386446079</v>
      </c>
      <c r="W175" s="31"/>
      <c r="X175" s="75">
        <f t="shared" si="39"/>
        <v>0</v>
      </c>
      <c r="Y175" s="72">
        <f t="shared" si="40"/>
        <v>404.50495386446079</v>
      </c>
      <c r="AC175" s="83">
        <f t="shared" si="41"/>
        <v>742.33</v>
      </c>
      <c r="AD175">
        <f t="shared" si="42"/>
        <v>382.79278157476699</v>
      </c>
      <c r="AE175" s="84">
        <f t="shared" si="43"/>
        <v>234116.06521112751</v>
      </c>
    </row>
    <row r="176" spans="1:31" x14ac:dyDescent="0.2">
      <c r="A176" s="40">
        <v>170</v>
      </c>
      <c r="B176">
        <v>4041</v>
      </c>
      <c r="C176" s="79" t="str">
        <f>VLOOKUP(B176,Hist_TransAid!C:D,2,FALSE)</f>
        <v>Maquoketa</v>
      </c>
      <c r="D176" s="86">
        <v>1245.2</v>
      </c>
      <c r="E176" s="40"/>
      <c r="F176" s="40"/>
      <c r="G176" s="40"/>
      <c r="H176" s="40"/>
      <c r="I176" s="87">
        <v>345022.17</v>
      </c>
      <c r="J176" s="81"/>
      <c r="K176" s="6"/>
      <c r="L176" s="6">
        <f t="shared" si="30"/>
        <v>0</v>
      </c>
      <c r="M176" s="35">
        <f t="shared" si="37"/>
        <v>277.08</v>
      </c>
      <c r="N176" s="5">
        <f t="shared" si="31"/>
        <v>0</v>
      </c>
      <c r="O176" s="5">
        <f t="shared" si="32"/>
        <v>1245.2</v>
      </c>
      <c r="P176" s="5">
        <f t="shared" si="33"/>
        <v>388.13</v>
      </c>
      <c r="Q176" s="5">
        <f t="shared" si="44"/>
        <v>2020</v>
      </c>
      <c r="R176" s="5">
        <f t="shared" si="34"/>
        <v>0</v>
      </c>
      <c r="S176" s="5">
        <f t="shared" si="35"/>
        <v>0</v>
      </c>
      <c r="T176" s="5">
        <f t="shared" si="36"/>
        <v>0</v>
      </c>
      <c r="U176" s="31"/>
      <c r="V176" s="31">
        <f t="shared" si="38"/>
        <v>277.08172984259556</v>
      </c>
      <c r="W176" s="31"/>
      <c r="X176" s="75">
        <f t="shared" si="39"/>
        <v>0</v>
      </c>
      <c r="Y176" s="72">
        <f t="shared" si="40"/>
        <v>277.08172984259556</v>
      </c>
      <c r="AC176" s="83">
        <f t="shared" si="41"/>
        <v>277.08</v>
      </c>
      <c r="AD176">
        <f t="shared" si="42"/>
        <v>0</v>
      </c>
      <c r="AE176" s="84">
        <f t="shared" si="43"/>
        <v>0</v>
      </c>
    </row>
    <row r="177" spans="1:31" x14ac:dyDescent="0.2">
      <c r="A177" s="40">
        <v>171</v>
      </c>
      <c r="B177">
        <v>4043</v>
      </c>
      <c r="C177" s="79" t="str">
        <f>VLOOKUP(B177,Hist_TransAid!C:D,2,FALSE)</f>
        <v>Maquoketa Valley</v>
      </c>
      <c r="D177" s="86">
        <v>677.6</v>
      </c>
      <c r="E177" s="40"/>
      <c r="F177" s="40"/>
      <c r="G177" s="40"/>
      <c r="H177" s="40"/>
      <c r="I177" s="87">
        <v>375768.8</v>
      </c>
      <c r="J177" s="81"/>
      <c r="K177" s="6"/>
      <c r="L177" s="6">
        <f t="shared" si="30"/>
        <v>0</v>
      </c>
      <c r="M177" s="35">
        <f t="shared" si="37"/>
        <v>554.55999999999995</v>
      </c>
      <c r="N177" s="5">
        <f t="shared" si="31"/>
        <v>0</v>
      </c>
      <c r="O177" s="5">
        <f t="shared" si="32"/>
        <v>677.6</v>
      </c>
      <c r="P177" s="5">
        <f t="shared" si="33"/>
        <v>388.13</v>
      </c>
      <c r="Q177" s="5">
        <f t="shared" si="44"/>
        <v>2020</v>
      </c>
      <c r="R177" s="5">
        <f t="shared" si="34"/>
        <v>150.05692971958092</v>
      </c>
      <c r="S177" s="5">
        <f t="shared" si="35"/>
        <v>101678.57557798804</v>
      </c>
      <c r="T177" s="5">
        <f t="shared" si="36"/>
        <v>1</v>
      </c>
      <c r="U177" s="31"/>
      <c r="V177" s="31">
        <f t="shared" si="38"/>
        <v>404.50151183886055</v>
      </c>
      <c r="W177" s="31"/>
      <c r="X177" s="75">
        <f t="shared" si="39"/>
        <v>0</v>
      </c>
      <c r="Y177" s="72">
        <f t="shared" si="40"/>
        <v>404.50151183886055</v>
      </c>
      <c r="AC177" s="83">
        <f t="shared" si="41"/>
        <v>554.55999999999995</v>
      </c>
      <c r="AD177">
        <f t="shared" si="42"/>
        <v>195.0227815747669</v>
      </c>
      <c r="AE177" s="84">
        <f t="shared" si="43"/>
        <v>132147.43679506207</v>
      </c>
    </row>
    <row r="178" spans="1:31" x14ac:dyDescent="0.2">
      <c r="A178" s="40">
        <v>172</v>
      </c>
      <c r="B178">
        <v>4068</v>
      </c>
      <c r="C178" s="79" t="str">
        <f>VLOOKUP(B178,Hist_TransAid!C:D,2,FALSE)</f>
        <v>Marcus-Meriden Cleghorn</v>
      </c>
      <c r="D178" s="86">
        <v>452.2</v>
      </c>
      <c r="E178" s="40"/>
      <c r="F178" s="40"/>
      <c r="G178" s="40"/>
      <c r="H178" s="40"/>
      <c r="I178" s="87">
        <v>204010.71</v>
      </c>
      <c r="J178" s="81"/>
      <c r="K178" s="6"/>
      <c r="L178" s="6">
        <f t="shared" si="30"/>
        <v>0</v>
      </c>
      <c r="M178" s="35">
        <f t="shared" si="37"/>
        <v>451.15</v>
      </c>
      <c r="N178" s="5">
        <f t="shared" si="31"/>
        <v>0</v>
      </c>
      <c r="O178" s="5">
        <f t="shared" si="32"/>
        <v>452.2</v>
      </c>
      <c r="P178" s="5">
        <f t="shared" si="33"/>
        <v>388.13</v>
      </c>
      <c r="Q178" s="5">
        <f t="shared" si="44"/>
        <v>2020</v>
      </c>
      <c r="R178" s="5">
        <f t="shared" si="34"/>
        <v>46.646929719580953</v>
      </c>
      <c r="S178" s="5">
        <f t="shared" si="35"/>
        <v>21093.741619194505</v>
      </c>
      <c r="T178" s="5">
        <f t="shared" si="36"/>
        <v>1</v>
      </c>
      <c r="U178" s="31"/>
      <c r="V178" s="31">
        <f t="shared" si="38"/>
        <v>404.50457403981756</v>
      </c>
      <c r="W178" s="31"/>
      <c r="X178" s="75">
        <f t="shared" si="39"/>
        <v>0</v>
      </c>
      <c r="Y178" s="72">
        <f t="shared" si="40"/>
        <v>404.50457403981756</v>
      </c>
      <c r="AC178" s="83">
        <f t="shared" si="41"/>
        <v>451.15</v>
      </c>
      <c r="AD178">
        <f t="shared" si="42"/>
        <v>91.612781574766927</v>
      </c>
      <c r="AE178" s="84">
        <f t="shared" si="43"/>
        <v>41427.299828109601</v>
      </c>
    </row>
    <row r="179" spans="1:31" x14ac:dyDescent="0.2">
      <c r="A179" s="40">
        <v>173</v>
      </c>
      <c r="B179">
        <v>4086</v>
      </c>
      <c r="C179" s="79" t="str">
        <f>VLOOKUP(B179,Hist_TransAid!C:D,2,FALSE)</f>
        <v>Marion</v>
      </c>
      <c r="D179" s="86">
        <v>1867.3000000000002</v>
      </c>
      <c r="E179" s="40"/>
      <c r="F179" s="40"/>
      <c r="G179" s="40"/>
      <c r="H179" s="40"/>
      <c r="I179" s="87">
        <v>379149.09</v>
      </c>
      <c r="J179" s="81"/>
      <c r="K179" s="6"/>
      <c r="L179" s="6">
        <f t="shared" si="30"/>
        <v>0</v>
      </c>
      <c r="M179" s="35">
        <f t="shared" si="37"/>
        <v>203.05</v>
      </c>
      <c r="N179" s="5">
        <f t="shared" si="31"/>
        <v>0</v>
      </c>
      <c r="O179" s="5">
        <f t="shared" si="32"/>
        <v>1867.3000000000002</v>
      </c>
      <c r="P179" s="5">
        <f t="shared" si="33"/>
        <v>388.13</v>
      </c>
      <c r="Q179" s="5">
        <f t="shared" si="44"/>
        <v>2020</v>
      </c>
      <c r="R179" s="5">
        <f t="shared" si="34"/>
        <v>0</v>
      </c>
      <c r="S179" s="5">
        <f t="shared" si="35"/>
        <v>0</v>
      </c>
      <c r="T179" s="5">
        <f t="shared" si="36"/>
        <v>0</v>
      </c>
      <c r="U179" s="31"/>
      <c r="V179" s="31">
        <f t="shared" si="38"/>
        <v>203.0466930862743</v>
      </c>
      <c r="W179" s="31"/>
      <c r="X179" s="75">
        <f t="shared" si="39"/>
        <v>0</v>
      </c>
      <c r="Y179" s="72">
        <f t="shared" si="40"/>
        <v>203.0466930862743</v>
      </c>
      <c r="AC179" s="83">
        <f t="shared" si="41"/>
        <v>203.05</v>
      </c>
      <c r="AD179">
        <f t="shared" si="42"/>
        <v>0</v>
      </c>
      <c r="AE179" s="84">
        <f t="shared" si="43"/>
        <v>0</v>
      </c>
    </row>
    <row r="180" spans="1:31" x14ac:dyDescent="0.2">
      <c r="A180" s="40">
        <v>174</v>
      </c>
      <c r="B180">
        <v>4104</v>
      </c>
      <c r="C180" s="79" t="str">
        <f>VLOOKUP(B180,Hist_TransAid!C:D,2,FALSE)</f>
        <v>Marshalltown</v>
      </c>
      <c r="D180" s="86">
        <v>5285.4</v>
      </c>
      <c r="E180" s="40"/>
      <c r="F180" s="40"/>
      <c r="G180" s="40"/>
      <c r="H180" s="40"/>
      <c r="I180" s="87">
        <v>1408613.01</v>
      </c>
      <c r="J180" s="81"/>
      <c r="K180" s="6"/>
      <c r="L180" s="6">
        <f t="shared" si="30"/>
        <v>0</v>
      </c>
      <c r="M180" s="35">
        <f t="shared" si="37"/>
        <v>266.51</v>
      </c>
      <c r="N180" s="5">
        <f t="shared" si="31"/>
        <v>0</v>
      </c>
      <c r="O180" s="5">
        <f t="shared" si="32"/>
        <v>5285.4</v>
      </c>
      <c r="P180" s="5">
        <f t="shared" si="33"/>
        <v>388.13</v>
      </c>
      <c r="Q180" s="5">
        <f t="shared" si="44"/>
        <v>2020</v>
      </c>
      <c r="R180" s="5">
        <f t="shared" si="34"/>
        <v>0</v>
      </c>
      <c r="S180" s="5">
        <f t="shared" si="35"/>
        <v>0</v>
      </c>
      <c r="T180" s="5">
        <f t="shared" si="36"/>
        <v>0</v>
      </c>
      <c r="U180" s="31"/>
      <c r="V180" s="31">
        <f t="shared" si="38"/>
        <v>266.51019979566354</v>
      </c>
      <c r="W180" s="31"/>
      <c r="X180" s="75">
        <f t="shared" si="39"/>
        <v>0</v>
      </c>
      <c r="Y180" s="72">
        <f t="shared" si="40"/>
        <v>266.51019979566354</v>
      </c>
      <c r="AC180" s="83">
        <f t="shared" si="41"/>
        <v>266.51</v>
      </c>
      <c r="AD180">
        <f t="shared" si="42"/>
        <v>0</v>
      </c>
      <c r="AE180" s="84">
        <f t="shared" si="43"/>
        <v>0</v>
      </c>
    </row>
    <row r="181" spans="1:31" x14ac:dyDescent="0.2">
      <c r="A181" s="40">
        <v>175</v>
      </c>
      <c r="B181">
        <v>4122</v>
      </c>
      <c r="C181" s="79" t="str">
        <f>VLOOKUP(B181,Hist_TransAid!C:D,2,FALSE)</f>
        <v>Martensdale-St Marys</v>
      </c>
      <c r="D181" s="86">
        <v>507</v>
      </c>
      <c r="E181" s="40"/>
      <c r="F181" s="40"/>
      <c r="G181" s="40"/>
      <c r="H181" s="40"/>
      <c r="I181" s="87">
        <v>253459.27</v>
      </c>
      <c r="J181" s="81"/>
      <c r="K181" s="6"/>
      <c r="L181" s="6">
        <f t="shared" si="30"/>
        <v>0</v>
      </c>
      <c r="M181" s="35">
        <f t="shared" si="37"/>
        <v>499.92</v>
      </c>
      <c r="N181" s="5">
        <f t="shared" si="31"/>
        <v>0</v>
      </c>
      <c r="O181" s="5">
        <f t="shared" si="32"/>
        <v>507</v>
      </c>
      <c r="P181" s="5">
        <f t="shared" si="33"/>
        <v>388.13</v>
      </c>
      <c r="Q181" s="5">
        <f t="shared" si="44"/>
        <v>2020</v>
      </c>
      <c r="R181" s="5">
        <f t="shared" si="34"/>
        <v>95.416929719580992</v>
      </c>
      <c r="S181" s="5">
        <f t="shared" si="35"/>
        <v>48376.383367827562</v>
      </c>
      <c r="T181" s="5">
        <f t="shared" si="36"/>
        <v>1</v>
      </c>
      <c r="U181" s="31"/>
      <c r="V181" s="31">
        <f t="shared" si="38"/>
        <v>404.50273497469908</v>
      </c>
      <c r="W181" s="31"/>
      <c r="X181" s="75">
        <f t="shared" si="39"/>
        <v>0</v>
      </c>
      <c r="Y181" s="72">
        <f t="shared" si="40"/>
        <v>404.50273497469908</v>
      </c>
      <c r="AC181" s="83">
        <f t="shared" si="41"/>
        <v>499.92</v>
      </c>
      <c r="AD181">
        <f t="shared" si="42"/>
        <v>140.38278157476697</v>
      </c>
      <c r="AE181" s="84">
        <f t="shared" si="43"/>
        <v>71174.070258406849</v>
      </c>
    </row>
    <row r="182" spans="1:31" x14ac:dyDescent="0.2">
      <c r="A182" s="40">
        <v>176</v>
      </c>
      <c r="B182">
        <v>4131</v>
      </c>
      <c r="C182" s="79" t="str">
        <f>VLOOKUP(B182,Hist_TransAid!C:D,2,FALSE)</f>
        <v>Mason City</v>
      </c>
      <c r="D182" s="86">
        <v>3398.9</v>
      </c>
      <c r="E182" s="40"/>
      <c r="F182" s="40"/>
      <c r="G182" s="40"/>
      <c r="H182" s="40"/>
      <c r="I182" s="87">
        <v>1488066.37</v>
      </c>
      <c r="J182" s="81"/>
      <c r="K182" s="6"/>
      <c r="L182" s="6">
        <f t="shared" si="30"/>
        <v>0</v>
      </c>
      <c r="M182" s="35">
        <f t="shared" si="37"/>
        <v>437.81</v>
      </c>
      <c r="N182" s="5">
        <f t="shared" si="31"/>
        <v>0</v>
      </c>
      <c r="O182" s="5">
        <f t="shared" si="32"/>
        <v>3398.9</v>
      </c>
      <c r="P182" s="5">
        <f t="shared" si="33"/>
        <v>388.13</v>
      </c>
      <c r="Q182" s="5">
        <f t="shared" si="44"/>
        <v>2020</v>
      </c>
      <c r="R182" s="5">
        <f t="shared" si="34"/>
        <v>33.306929719580978</v>
      </c>
      <c r="S182" s="5">
        <f t="shared" si="35"/>
        <v>113206.9234238838</v>
      </c>
      <c r="T182" s="5">
        <f t="shared" si="36"/>
        <v>1</v>
      </c>
      <c r="U182" s="31"/>
      <c r="V182" s="31">
        <f t="shared" si="38"/>
        <v>404.50129352911716</v>
      </c>
      <c r="W182" s="31"/>
      <c r="X182" s="75">
        <f t="shared" si="39"/>
        <v>0</v>
      </c>
      <c r="Y182" s="72">
        <f t="shared" si="40"/>
        <v>404.50129352911716</v>
      </c>
      <c r="AC182" s="83">
        <f t="shared" si="41"/>
        <v>437.81</v>
      </c>
      <c r="AD182">
        <f t="shared" si="42"/>
        <v>78.272781574766952</v>
      </c>
      <c r="AE182" s="84">
        <f t="shared" si="43"/>
        <v>266041.35729447543</v>
      </c>
    </row>
    <row r="183" spans="1:31" x14ac:dyDescent="0.2">
      <c r="A183" s="40">
        <v>177</v>
      </c>
      <c r="B183">
        <v>4203</v>
      </c>
      <c r="C183" s="79" t="str">
        <f>VLOOKUP(B183,Hist_TransAid!C:D,2,FALSE)</f>
        <v>Mediapolis</v>
      </c>
      <c r="D183" s="86">
        <v>856.6</v>
      </c>
      <c r="E183" s="40"/>
      <c r="F183" s="40"/>
      <c r="G183" s="40"/>
      <c r="H183" s="40"/>
      <c r="I183" s="87">
        <v>580513.56000000006</v>
      </c>
      <c r="J183" s="81"/>
      <c r="K183" s="6"/>
      <c r="L183" s="6">
        <f t="shared" si="30"/>
        <v>0</v>
      </c>
      <c r="M183" s="35">
        <f t="shared" si="37"/>
        <v>677.7</v>
      </c>
      <c r="N183" s="5">
        <f t="shared" si="31"/>
        <v>0</v>
      </c>
      <c r="O183" s="5">
        <f t="shared" si="32"/>
        <v>856.6</v>
      </c>
      <c r="P183" s="5">
        <f t="shared" si="33"/>
        <v>388.13</v>
      </c>
      <c r="Q183" s="5">
        <f t="shared" si="44"/>
        <v>2020</v>
      </c>
      <c r="R183" s="5">
        <f t="shared" si="34"/>
        <v>273.19692971958102</v>
      </c>
      <c r="S183" s="5">
        <f t="shared" si="35"/>
        <v>234020.48999779311</v>
      </c>
      <c r="T183" s="5">
        <f t="shared" si="36"/>
        <v>1</v>
      </c>
      <c r="U183" s="31"/>
      <c r="V183" s="31">
        <f t="shared" si="38"/>
        <v>404.49809713075757</v>
      </c>
      <c r="W183" s="31"/>
      <c r="X183" s="75">
        <f t="shared" si="39"/>
        <v>0</v>
      </c>
      <c r="Y183" s="72">
        <f t="shared" si="40"/>
        <v>404.49809713075757</v>
      </c>
      <c r="AC183" s="83">
        <f t="shared" si="41"/>
        <v>677.7</v>
      </c>
      <c r="AD183">
        <f t="shared" si="42"/>
        <v>318.162781574767</v>
      </c>
      <c r="AE183" s="84">
        <f t="shared" si="43"/>
        <v>272538.23869694542</v>
      </c>
    </row>
    <row r="184" spans="1:31" x14ac:dyDescent="0.2">
      <c r="A184" s="40">
        <v>178</v>
      </c>
      <c r="B184">
        <v>4212</v>
      </c>
      <c r="C184" s="79" t="str">
        <f>VLOOKUP(B184,Hist_TransAid!C:D,2,FALSE)</f>
        <v>Melcher-Dallas</v>
      </c>
      <c r="D184" s="86">
        <v>320</v>
      </c>
      <c r="E184" s="40"/>
      <c r="F184" s="40"/>
      <c r="G184" s="40"/>
      <c r="H184" s="40"/>
      <c r="I184" s="87">
        <v>114845.48</v>
      </c>
      <c r="J184" s="81"/>
      <c r="K184" s="6"/>
      <c r="L184" s="6">
        <f t="shared" si="30"/>
        <v>0</v>
      </c>
      <c r="M184" s="35">
        <f t="shared" si="37"/>
        <v>358.89</v>
      </c>
      <c r="N184" s="5">
        <f t="shared" si="31"/>
        <v>0</v>
      </c>
      <c r="O184" s="5">
        <f t="shared" si="32"/>
        <v>320</v>
      </c>
      <c r="P184" s="5">
        <f t="shared" si="33"/>
        <v>388.13</v>
      </c>
      <c r="Q184" s="5">
        <f t="shared" si="44"/>
        <v>2020</v>
      </c>
      <c r="R184" s="5">
        <f t="shared" si="34"/>
        <v>0</v>
      </c>
      <c r="S184" s="5">
        <f t="shared" si="35"/>
        <v>0</v>
      </c>
      <c r="T184" s="5">
        <f t="shared" si="36"/>
        <v>0</v>
      </c>
      <c r="U184" s="31"/>
      <c r="V184" s="31">
        <f t="shared" si="38"/>
        <v>358.89212499999996</v>
      </c>
      <c r="W184" s="31"/>
      <c r="X184" s="75">
        <f t="shared" si="39"/>
        <v>0</v>
      </c>
      <c r="Y184" s="72">
        <f t="shared" si="40"/>
        <v>358.89212499999996</v>
      </c>
      <c r="AC184" s="83">
        <f t="shared" si="41"/>
        <v>358.89</v>
      </c>
      <c r="AD184">
        <f t="shared" si="42"/>
        <v>0</v>
      </c>
      <c r="AE184" s="84">
        <f t="shared" si="43"/>
        <v>0</v>
      </c>
    </row>
    <row r="185" spans="1:31" x14ac:dyDescent="0.2">
      <c r="A185" s="40">
        <v>179</v>
      </c>
      <c r="B185">
        <v>4419</v>
      </c>
      <c r="C185" s="79" t="str">
        <f>VLOOKUP(B185,Hist_TransAid!C:D,2,FALSE)</f>
        <v>MFL Mar Mac</v>
      </c>
      <c r="D185" s="86">
        <v>802.8</v>
      </c>
      <c r="E185" s="40"/>
      <c r="F185" s="40"/>
      <c r="G185" s="40"/>
      <c r="H185" s="40"/>
      <c r="I185" s="87">
        <v>391088.27</v>
      </c>
      <c r="J185" s="81"/>
      <c r="K185" s="6"/>
      <c r="L185" s="6">
        <f t="shared" si="30"/>
        <v>0</v>
      </c>
      <c r="M185" s="35">
        <f t="shared" si="37"/>
        <v>487.16</v>
      </c>
      <c r="N185" s="5">
        <f t="shared" si="31"/>
        <v>0</v>
      </c>
      <c r="O185" s="5">
        <f t="shared" si="32"/>
        <v>802.8</v>
      </c>
      <c r="P185" s="5">
        <f t="shared" si="33"/>
        <v>388.13</v>
      </c>
      <c r="Q185" s="5">
        <f t="shared" si="44"/>
        <v>2020</v>
      </c>
      <c r="R185" s="5">
        <f t="shared" si="34"/>
        <v>82.656929719581001</v>
      </c>
      <c r="S185" s="5">
        <f t="shared" si="35"/>
        <v>66356.983178879629</v>
      </c>
      <c r="T185" s="5">
        <f t="shared" si="36"/>
        <v>1</v>
      </c>
      <c r="U185" s="31"/>
      <c r="V185" s="31">
        <f t="shared" si="38"/>
        <v>404.49836425152023</v>
      </c>
      <c r="W185" s="31"/>
      <c r="X185" s="75">
        <f t="shared" si="39"/>
        <v>0</v>
      </c>
      <c r="Y185" s="72">
        <f t="shared" si="40"/>
        <v>404.49836425152023</v>
      </c>
      <c r="AC185" s="83">
        <f t="shared" si="41"/>
        <v>487.16</v>
      </c>
      <c r="AD185">
        <f t="shared" si="42"/>
        <v>127.62278157476698</v>
      </c>
      <c r="AE185" s="84">
        <f t="shared" si="43"/>
        <v>102455.56904822293</v>
      </c>
    </row>
    <row r="186" spans="1:31" x14ac:dyDescent="0.2">
      <c r="A186" s="40">
        <v>180</v>
      </c>
      <c r="B186">
        <v>4269</v>
      </c>
      <c r="C186" s="79" t="str">
        <f>VLOOKUP(B186,Hist_TransAid!C:D,2,FALSE)</f>
        <v>Midland</v>
      </c>
      <c r="D186" s="86">
        <v>514.5</v>
      </c>
      <c r="E186" s="40"/>
      <c r="F186" s="40"/>
      <c r="G186" s="40"/>
      <c r="H186" s="40"/>
      <c r="I186" s="87">
        <v>480118.13</v>
      </c>
      <c r="J186" s="81"/>
      <c r="K186" s="6"/>
      <c r="L186" s="6">
        <f t="shared" si="30"/>
        <v>0</v>
      </c>
      <c r="M186" s="35">
        <f t="shared" si="37"/>
        <v>933.17</v>
      </c>
      <c r="N186" s="5">
        <f t="shared" si="31"/>
        <v>0</v>
      </c>
      <c r="O186" s="5">
        <f t="shared" si="32"/>
        <v>514.5</v>
      </c>
      <c r="P186" s="5">
        <f t="shared" si="33"/>
        <v>388.13</v>
      </c>
      <c r="Q186" s="5">
        <f t="shared" si="44"/>
        <v>2020</v>
      </c>
      <c r="R186" s="5">
        <f t="shared" si="34"/>
        <v>528.66692971958093</v>
      </c>
      <c r="S186" s="5">
        <f t="shared" si="35"/>
        <v>271999.13534072437</v>
      </c>
      <c r="T186" s="5">
        <f t="shared" si="36"/>
        <v>1</v>
      </c>
      <c r="U186" s="31"/>
      <c r="V186" s="31">
        <f t="shared" si="38"/>
        <v>404.50727824932096</v>
      </c>
      <c r="W186" s="31"/>
      <c r="X186" s="75">
        <f t="shared" si="39"/>
        <v>0</v>
      </c>
      <c r="Y186" s="72">
        <f t="shared" si="40"/>
        <v>404.50727824932096</v>
      </c>
      <c r="AC186" s="83">
        <f t="shared" si="41"/>
        <v>933.17</v>
      </c>
      <c r="AD186">
        <f t="shared" si="42"/>
        <v>573.63278157476691</v>
      </c>
      <c r="AE186" s="84">
        <f t="shared" si="43"/>
        <v>295134.06612021755</v>
      </c>
    </row>
    <row r="187" spans="1:31" x14ac:dyDescent="0.2">
      <c r="A187" s="40">
        <v>181</v>
      </c>
      <c r="B187">
        <v>4271</v>
      </c>
      <c r="C187" s="79" t="str">
        <f>VLOOKUP(B187,Hist_TransAid!C:D,2,FALSE)</f>
        <v>Mid-Prairie</v>
      </c>
      <c r="D187" s="86">
        <v>1258.0999999999999</v>
      </c>
      <c r="E187" s="40"/>
      <c r="F187" s="40"/>
      <c r="G187" s="40"/>
      <c r="H187" s="40"/>
      <c r="I187" s="87">
        <v>910570.56</v>
      </c>
      <c r="J187" s="81"/>
      <c r="K187" s="6"/>
      <c r="L187" s="6">
        <f t="shared" si="30"/>
        <v>0</v>
      </c>
      <c r="M187" s="35">
        <f t="shared" si="37"/>
        <v>723.77</v>
      </c>
      <c r="N187" s="5">
        <f t="shared" si="31"/>
        <v>0</v>
      </c>
      <c r="O187" s="5">
        <f t="shared" si="32"/>
        <v>1258.0999999999999</v>
      </c>
      <c r="P187" s="5">
        <f t="shared" si="33"/>
        <v>388.13</v>
      </c>
      <c r="Q187" s="5">
        <f t="shared" si="44"/>
        <v>2020</v>
      </c>
      <c r="R187" s="5">
        <f t="shared" si="34"/>
        <v>319.26692971958096</v>
      </c>
      <c r="S187" s="5">
        <f t="shared" si="35"/>
        <v>401669.7242802048</v>
      </c>
      <c r="T187" s="5">
        <f t="shared" si="36"/>
        <v>1</v>
      </c>
      <c r="U187" s="31"/>
      <c r="V187" s="31">
        <f t="shared" si="38"/>
        <v>404.49951173976257</v>
      </c>
      <c r="W187" s="31"/>
      <c r="X187" s="75">
        <f t="shared" si="39"/>
        <v>0</v>
      </c>
      <c r="Y187" s="72">
        <f t="shared" si="40"/>
        <v>404.49951173976257</v>
      </c>
      <c r="AC187" s="83">
        <f t="shared" si="41"/>
        <v>723.77</v>
      </c>
      <c r="AD187">
        <f t="shared" si="42"/>
        <v>364.23278157476693</v>
      </c>
      <c r="AE187" s="84">
        <f t="shared" si="43"/>
        <v>458241.26249921427</v>
      </c>
    </row>
    <row r="188" spans="1:31" x14ac:dyDescent="0.2">
      <c r="A188" s="40">
        <v>182</v>
      </c>
      <c r="B188">
        <v>4356</v>
      </c>
      <c r="C188" s="79" t="str">
        <f>VLOOKUP(B188,Hist_TransAid!C:D,2,FALSE)</f>
        <v>Missouri Valley</v>
      </c>
      <c r="D188" s="86">
        <v>772.3</v>
      </c>
      <c r="E188" s="40"/>
      <c r="F188" s="40"/>
      <c r="G188" s="40"/>
      <c r="H188" s="40"/>
      <c r="I188" s="87">
        <v>239217.53</v>
      </c>
      <c r="J188" s="81"/>
      <c r="K188" s="6"/>
      <c r="L188" s="6">
        <f t="shared" si="30"/>
        <v>0</v>
      </c>
      <c r="M188" s="35">
        <f t="shared" si="37"/>
        <v>309.75</v>
      </c>
      <c r="N188" s="5">
        <f t="shared" si="31"/>
        <v>0</v>
      </c>
      <c r="O188" s="5">
        <f t="shared" si="32"/>
        <v>772.3</v>
      </c>
      <c r="P188" s="5">
        <f t="shared" si="33"/>
        <v>388.13</v>
      </c>
      <c r="Q188" s="5">
        <f t="shared" si="44"/>
        <v>2020</v>
      </c>
      <c r="R188" s="5">
        <f t="shared" si="34"/>
        <v>0</v>
      </c>
      <c r="S188" s="5">
        <f t="shared" si="35"/>
        <v>0</v>
      </c>
      <c r="T188" s="5">
        <f t="shared" si="36"/>
        <v>0</v>
      </c>
      <c r="U188" s="31"/>
      <c r="V188" s="31">
        <f t="shared" si="38"/>
        <v>309.74689887349479</v>
      </c>
      <c r="W188" s="31"/>
      <c r="X188" s="75">
        <f t="shared" si="39"/>
        <v>0</v>
      </c>
      <c r="Y188" s="72">
        <f t="shared" si="40"/>
        <v>309.74689887349479</v>
      </c>
      <c r="AC188" s="83">
        <f t="shared" si="41"/>
        <v>309.75</v>
      </c>
      <c r="AD188">
        <f t="shared" si="42"/>
        <v>0</v>
      </c>
      <c r="AE188" s="84">
        <f t="shared" si="43"/>
        <v>0</v>
      </c>
    </row>
    <row r="189" spans="1:31" x14ac:dyDescent="0.2">
      <c r="A189" s="40">
        <v>183</v>
      </c>
      <c r="B189">
        <v>4149</v>
      </c>
      <c r="C189" s="79" t="str">
        <f>VLOOKUP(B189,Hist_TransAid!C:D,2,FALSE)</f>
        <v>Moc-Floyd Valley</v>
      </c>
      <c r="D189" s="86">
        <v>1523.2</v>
      </c>
      <c r="E189" s="40"/>
      <c r="F189" s="40"/>
      <c r="G189" s="40"/>
      <c r="H189" s="40"/>
      <c r="I189" s="87">
        <v>490167.08</v>
      </c>
      <c r="J189" s="81"/>
      <c r="K189" s="6"/>
      <c r="L189" s="6">
        <f t="shared" si="30"/>
        <v>0</v>
      </c>
      <c r="M189" s="35">
        <f t="shared" si="37"/>
        <v>321.8</v>
      </c>
      <c r="N189" s="5">
        <f t="shared" si="31"/>
        <v>0</v>
      </c>
      <c r="O189" s="5">
        <f t="shared" si="32"/>
        <v>1523.2</v>
      </c>
      <c r="P189" s="5">
        <f t="shared" si="33"/>
        <v>388.13</v>
      </c>
      <c r="Q189" s="5">
        <f t="shared" si="44"/>
        <v>2020</v>
      </c>
      <c r="R189" s="5">
        <f t="shared" si="34"/>
        <v>0</v>
      </c>
      <c r="S189" s="5">
        <f t="shared" si="35"/>
        <v>0</v>
      </c>
      <c r="T189" s="5">
        <f t="shared" si="36"/>
        <v>0</v>
      </c>
      <c r="U189" s="31"/>
      <c r="V189" s="31">
        <f t="shared" si="38"/>
        <v>321.80086659663868</v>
      </c>
      <c r="W189" s="31"/>
      <c r="X189" s="75">
        <f t="shared" si="39"/>
        <v>0</v>
      </c>
      <c r="Y189" s="72">
        <f t="shared" si="40"/>
        <v>321.80086659663868</v>
      </c>
      <c r="AC189" s="83">
        <f t="shared" si="41"/>
        <v>321.8</v>
      </c>
      <c r="AD189">
        <f t="shared" si="42"/>
        <v>0</v>
      </c>
      <c r="AE189" s="84">
        <f t="shared" si="43"/>
        <v>0</v>
      </c>
    </row>
    <row r="190" spans="1:31" x14ac:dyDescent="0.2">
      <c r="A190" s="40">
        <v>184</v>
      </c>
      <c r="B190">
        <v>4437</v>
      </c>
      <c r="C190" s="79" t="str">
        <f>VLOOKUP(B190,Hist_TransAid!C:D,2,FALSE)</f>
        <v>Montezuma</v>
      </c>
      <c r="D190" s="86">
        <v>493.5</v>
      </c>
      <c r="E190" s="40"/>
      <c r="F190" s="40"/>
      <c r="G190" s="40"/>
      <c r="H190" s="40"/>
      <c r="I190" s="87">
        <v>197338.92</v>
      </c>
      <c r="J190" s="81"/>
      <c r="K190" s="6"/>
      <c r="L190" s="6">
        <f t="shared" si="30"/>
        <v>0</v>
      </c>
      <c r="M190" s="35">
        <f t="shared" si="37"/>
        <v>399.88</v>
      </c>
      <c r="N190" s="5">
        <f t="shared" si="31"/>
        <v>0</v>
      </c>
      <c r="O190" s="5">
        <f t="shared" si="32"/>
        <v>493.5</v>
      </c>
      <c r="P190" s="5">
        <f t="shared" si="33"/>
        <v>388.13</v>
      </c>
      <c r="Q190" s="5">
        <f t="shared" si="44"/>
        <v>2020</v>
      </c>
      <c r="R190" s="5">
        <f t="shared" si="34"/>
        <v>0</v>
      </c>
      <c r="S190" s="5">
        <f t="shared" si="35"/>
        <v>0</v>
      </c>
      <c r="T190" s="5">
        <f t="shared" si="36"/>
        <v>0</v>
      </c>
      <c r="U190" s="31"/>
      <c r="V190" s="31">
        <f t="shared" si="38"/>
        <v>399.87623100303955</v>
      </c>
      <c r="W190" s="31"/>
      <c r="X190" s="75">
        <f t="shared" si="39"/>
        <v>0</v>
      </c>
      <c r="Y190" s="72">
        <f t="shared" si="40"/>
        <v>399.87623100303955</v>
      </c>
      <c r="AC190" s="83">
        <f t="shared" si="41"/>
        <v>399.88</v>
      </c>
      <c r="AD190">
        <f t="shared" si="42"/>
        <v>40.342781574766946</v>
      </c>
      <c r="AE190" s="84">
        <f t="shared" si="43"/>
        <v>19909.162707147487</v>
      </c>
    </row>
    <row r="191" spans="1:31" x14ac:dyDescent="0.2">
      <c r="A191" s="40">
        <v>185</v>
      </c>
      <c r="B191">
        <v>4446</v>
      </c>
      <c r="C191" s="79" t="str">
        <f>VLOOKUP(B191,Hist_TransAid!C:D,2,FALSE)</f>
        <v>Monticello</v>
      </c>
      <c r="D191" s="86">
        <v>956.1</v>
      </c>
      <c r="E191" s="40"/>
      <c r="F191" s="40"/>
      <c r="G191" s="40"/>
      <c r="H191" s="40"/>
      <c r="I191" s="87">
        <v>380687.82</v>
      </c>
      <c r="J191" s="81"/>
      <c r="K191" s="6"/>
      <c r="L191" s="6">
        <f t="shared" si="30"/>
        <v>0</v>
      </c>
      <c r="M191" s="35">
        <f t="shared" si="37"/>
        <v>398.17</v>
      </c>
      <c r="N191" s="5">
        <f t="shared" si="31"/>
        <v>0</v>
      </c>
      <c r="O191" s="5">
        <f t="shared" si="32"/>
        <v>956.1</v>
      </c>
      <c r="P191" s="5">
        <f t="shared" si="33"/>
        <v>388.13</v>
      </c>
      <c r="Q191" s="5">
        <f t="shared" si="44"/>
        <v>2020</v>
      </c>
      <c r="R191" s="5">
        <f t="shared" si="34"/>
        <v>0</v>
      </c>
      <c r="S191" s="5">
        <f t="shared" si="35"/>
        <v>0</v>
      </c>
      <c r="T191" s="5">
        <f t="shared" si="36"/>
        <v>0</v>
      </c>
      <c r="U191" s="31"/>
      <c r="V191" s="31">
        <f t="shared" si="38"/>
        <v>398.16736743018515</v>
      </c>
      <c r="W191" s="31"/>
      <c r="X191" s="75">
        <f t="shared" si="39"/>
        <v>0</v>
      </c>
      <c r="Y191" s="72">
        <f t="shared" si="40"/>
        <v>398.16736743018515</v>
      </c>
      <c r="AC191" s="83">
        <f t="shared" si="41"/>
        <v>398.17</v>
      </c>
      <c r="AD191">
        <f t="shared" si="42"/>
        <v>38.632781574766966</v>
      </c>
      <c r="AE191" s="84">
        <f t="shared" si="43"/>
        <v>36936.802463634696</v>
      </c>
    </row>
    <row r="192" spans="1:31" x14ac:dyDescent="0.2">
      <c r="A192" s="40">
        <v>186</v>
      </c>
      <c r="B192">
        <v>4491</v>
      </c>
      <c r="C192" s="79" t="str">
        <f>VLOOKUP(B192,Hist_TransAid!C:D,2,FALSE)</f>
        <v>Moravia</v>
      </c>
      <c r="D192" s="86">
        <v>338.4</v>
      </c>
      <c r="E192" s="40"/>
      <c r="F192" s="40"/>
      <c r="G192" s="40"/>
      <c r="H192" s="40"/>
      <c r="I192" s="87">
        <v>165739.47</v>
      </c>
      <c r="J192" s="81"/>
      <c r="K192" s="6"/>
      <c r="L192" s="6">
        <f t="shared" si="30"/>
        <v>0</v>
      </c>
      <c r="M192" s="35">
        <f t="shared" si="37"/>
        <v>489.77</v>
      </c>
      <c r="N192" s="5">
        <f t="shared" si="31"/>
        <v>0</v>
      </c>
      <c r="O192" s="5">
        <f t="shared" si="32"/>
        <v>338.4</v>
      </c>
      <c r="P192" s="5">
        <f t="shared" si="33"/>
        <v>388.13</v>
      </c>
      <c r="Q192" s="5">
        <f t="shared" si="44"/>
        <v>2020</v>
      </c>
      <c r="R192" s="5">
        <f t="shared" si="34"/>
        <v>85.266929719580958</v>
      </c>
      <c r="S192" s="5">
        <f t="shared" si="35"/>
        <v>28854.329017106193</v>
      </c>
      <c r="T192" s="5">
        <f t="shared" si="36"/>
        <v>1</v>
      </c>
      <c r="U192" s="31"/>
      <c r="V192" s="31">
        <f t="shared" si="38"/>
        <v>404.50691779814963</v>
      </c>
      <c r="W192" s="31"/>
      <c r="X192" s="75">
        <f t="shared" si="39"/>
        <v>0</v>
      </c>
      <c r="Y192" s="72">
        <f t="shared" si="40"/>
        <v>404.50691779814963</v>
      </c>
      <c r="AC192" s="83">
        <f t="shared" si="41"/>
        <v>489.77</v>
      </c>
      <c r="AD192">
        <f t="shared" si="42"/>
        <v>130.23278157476693</v>
      </c>
      <c r="AE192" s="84">
        <f t="shared" si="43"/>
        <v>44070.77328490113</v>
      </c>
    </row>
    <row r="193" spans="1:31" x14ac:dyDescent="0.2">
      <c r="A193" s="40">
        <v>187</v>
      </c>
      <c r="B193">
        <v>4505</v>
      </c>
      <c r="C193" s="79" t="str">
        <f>VLOOKUP(B193,Hist_TransAid!C:D,2,FALSE)</f>
        <v>Mormon Trail</v>
      </c>
      <c r="D193" s="86">
        <v>219.3</v>
      </c>
      <c r="E193" s="40"/>
      <c r="F193" s="40"/>
      <c r="G193" s="40"/>
      <c r="H193" s="40"/>
      <c r="I193" s="87">
        <v>108555.1</v>
      </c>
      <c r="J193" s="81"/>
      <c r="K193" s="6"/>
      <c r="L193" s="6">
        <f t="shared" si="30"/>
        <v>0</v>
      </c>
      <c r="M193" s="35">
        <f t="shared" si="37"/>
        <v>495.01</v>
      </c>
      <c r="N193" s="5">
        <f t="shared" si="31"/>
        <v>0</v>
      </c>
      <c r="O193" s="5">
        <f t="shared" si="32"/>
        <v>219.3</v>
      </c>
      <c r="P193" s="5">
        <f t="shared" si="33"/>
        <v>388.13</v>
      </c>
      <c r="Q193" s="5">
        <f t="shared" si="44"/>
        <v>2020</v>
      </c>
      <c r="R193" s="5">
        <f t="shared" si="34"/>
        <v>90.506929719580967</v>
      </c>
      <c r="S193" s="5">
        <f t="shared" si="35"/>
        <v>19848.169687504105</v>
      </c>
      <c r="T193" s="5">
        <f t="shared" si="36"/>
        <v>1</v>
      </c>
      <c r="U193" s="31"/>
      <c r="V193" s="31">
        <f t="shared" si="38"/>
        <v>404.50036622205147</v>
      </c>
      <c r="W193" s="31"/>
      <c r="X193" s="75">
        <f t="shared" si="39"/>
        <v>0</v>
      </c>
      <c r="Y193" s="72">
        <f t="shared" si="40"/>
        <v>404.50036622205147</v>
      </c>
      <c r="AC193" s="83">
        <f t="shared" si="41"/>
        <v>495.01</v>
      </c>
      <c r="AD193">
        <f t="shared" si="42"/>
        <v>135.47278157476694</v>
      </c>
      <c r="AE193" s="84">
        <f t="shared" si="43"/>
        <v>29709.18099934639</v>
      </c>
    </row>
    <row r="194" spans="1:31" x14ac:dyDescent="0.2">
      <c r="A194" s="40">
        <v>188</v>
      </c>
      <c r="B194">
        <v>4509</v>
      </c>
      <c r="C194" s="79" t="str">
        <f>VLOOKUP(B194,Hist_TransAid!C:D,2,FALSE)</f>
        <v>Morning Sun</v>
      </c>
      <c r="D194" s="86">
        <v>179.2</v>
      </c>
      <c r="E194" s="40"/>
      <c r="F194" s="40"/>
      <c r="G194" s="40"/>
      <c r="H194" s="40"/>
      <c r="I194" s="87">
        <v>51652.94</v>
      </c>
      <c r="J194" s="81"/>
      <c r="K194" s="6"/>
      <c r="L194" s="6">
        <f t="shared" si="30"/>
        <v>0</v>
      </c>
      <c r="M194" s="35">
        <f t="shared" si="37"/>
        <v>288.24</v>
      </c>
      <c r="N194" s="5">
        <f t="shared" si="31"/>
        <v>0</v>
      </c>
      <c r="O194" s="5">
        <f t="shared" si="32"/>
        <v>179.2</v>
      </c>
      <c r="P194" s="5">
        <f t="shared" si="33"/>
        <v>388.13</v>
      </c>
      <c r="Q194" s="5">
        <f t="shared" si="44"/>
        <v>2020</v>
      </c>
      <c r="R194" s="5">
        <f t="shared" si="34"/>
        <v>0</v>
      </c>
      <c r="S194" s="5">
        <f t="shared" si="35"/>
        <v>0</v>
      </c>
      <c r="T194" s="5">
        <f t="shared" si="36"/>
        <v>0</v>
      </c>
      <c r="U194" s="31"/>
      <c r="V194" s="31">
        <f t="shared" si="38"/>
        <v>288.24185267857143</v>
      </c>
      <c r="W194" s="31"/>
      <c r="X194" s="75">
        <f t="shared" si="39"/>
        <v>0</v>
      </c>
      <c r="Y194" s="72">
        <f t="shared" si="40"/>
        <v>288.24185267857143</v>
      </c>
      <c r="AC194" s="83">
        <f t="shared" si="41"/>
        <v>288.24</v>
      </c>
      <c r="AD194">
        <f t="shared" si="42"/>
        <v>0</v>
      </c>
      <c r="AE194" s="84">
        <f t="shared" si="43"/>
        <v>0</v>
      </c>
    </row>
    <row r="195" spans="1:31" x14ac:dyDescent="0.2">
      <c r="A195" s="40">
        <v>189</v>
      </c>
      <c r="B195">
        <v>4518</v>
      </c>
      <c r="C195" s="79" t="str">
        <f>VLOOKUP(B195,Hist_TransAid!C:D,2,FALSE)</f>
        <v>Moulton-Udell</v>
      </c>
      <c r="D195" s="86">
        <v>185.3</v>
      </c>
      <c r="E195" s="40"/>
      <c r="F195" s="40"/>
      <c r="G195" s="40"/>
      <c r="H195" s="40"/>
      <c r="I195" s="87">
        <v>102677.45</v>
      </c>
      <c r="J195" s="81"/>
      <c r="K195" s="6"/>
      <c r="L195" s="6">
        <f t="shared" si="30"/>
        <v>0</v>
      </c>
      <c r="M195" s="35">
        <f t="shared" si="37"/>
        <v>554.11</v>
      </c>
      <c r="N195" s="5">
        <f t="shared" si="31"/>
        <v>0</v>
      </c>
      <c r="O195" s="5">
        <f t="shared" si="32"/>
        <v>185.3</v>
      </c>
      <c r="P195" s="5">
        <f t="shared" si="33"/>
        <v>388.13</v>
      </c>
      <c r="Q195" s="5">
        <f t="shared" si="44"/>
        <v>2020</v>
      </c>
      <c r="R195" s="5">
        <f t="shared" si="34"/>
        <v>149.60692971958099</v>
      </c>
      <c r="S195" s="5">
        <f t="shared" si="35"/>
        <v>27722.16407703836</v>
      </c>
      <c r="T195" s="5">
        <f t="shared" si="36"/>
        <v>1</v>
      </c>
      <c r="U195" s="31"/>
      <c r="V195" s="31">
        <f t="shared" si="38"/>
        <v>404.5077491795015</v>
      </c>
      <c r="W195" s="31"/>
      <c r="X195" s="75">
        <f t="shared" si="39"/>
        <v>0</v>
      </c>
      <c r="Y195" s="72">
        <f t="shared" si="40"/>
        <v>404.5077491795015</v>
      </c>
      <c r="AC195" s="83">
        <f t="shared" si="41"/>
        <v>554.11</v>
      </c>
      <c r="AD195">
        <f t="shared" si="42"/>
        <v>194.57278157476696</v>
      </c>
      <c r="AE195" s="84">
        <f t="shared" si="43"/>
        <v>36054.336425804322</v>
      </c>
    </row>
    <row r="196" spans="1:31" x14ac:dyDescent="0.2">
      <c r="A196" s="40">
        <v>190</v>
      </c>
      <c r="B196">
        <v>4527</v>
      </c>
      <c r="C196" s="79" t="str">
        <f>VLOOKUP(B196,Hist_TransAid!C:D,2,FALSE)</f>
        <v>Mount Ayr</v>
      </c>
      <c r="D196" s="86">
        <v>595.79999999999995</v>
      </c>
      <c r="E196" s="40"/>
      <c r="F196" s="40"/>
      <c r="G196" s="40"/>
      <c r="H196" s="40"/>
      <c r="I196" s="87">
        <v>372885.7</v>
      </c>
      <c r="J196" s="81"/>
      <c r="K196" s="6"/>
      <c r="L196" s="6">
        <f t="shared" si="30"/>
        <v>0</v>
      </c>
      <c r="M196" s="35">
        <f t="shared" si="37"/>
        <v>625.86</v>
      </c>
      <c r="N196" s="5">
        <f t="shared" si="31"/>
        <v>0</v>
      </c>
      <c r="O196" s="5">
        <f t="shared" si="32"/>
        <v>595.79999999999995</v>
      </c>
      <c r="P196" s="5">
        <f t="shared" si="33"/>
        <v>388.13</v>
      </c>
      <c r="Q196" s="5">
        <f t="shared" si="44"/>
        <v>2020</v>
      </c>
      <c r="R196" s="5">
        <f t="shared" si="34"/>
        <v>221.35692971958099</v>
      </c>
      <c r="S196" s="5">
        <f t="shared" si="35"/>
        <v>131884.45872692636</v>
      </c>
      <c r="T196" s="5">
        <f t="shared" si="36"/>
        <v>1</v>
      </c>
      <c r="U196" s="31"/>
      <c r="V196" s="31">
        <f t="shared" si="38"/>
        <v>404.5002371149273</v>
      </c>
      <c r="W196" s="31"/>
      <c r="X196" s="75">
        <f t="shared" si="39"/>
        <v>0</v>
      </c>
      <c r="Y196" s="72">
        <f t="shared" si="40"/>
        <v>404.5002371149273</v>
      </c>
      <c r="AC196" s="83">
        <f t="shared" si="41"/>
        <v>625.86</v>
      </c>
      <c r="AD196">
        <f t="shared" si="42"/>
        <v>266.32278157476696</v>
      </c>
      <c r="AE196" s="84">
        <f t="shared" si="43"/>
        <v>158675.11326224616</v>
      </c>
    </row>
    <row r="197" spans="1:31" x14ac:dyDescent="0.2">
      <c r="A197" s="40">
        <v>191</v>
      </c>
      <c r="B197">
        <v>4536</v>
      </c>
      <c r="C197" s="79" t="str">
        <f>VLOOKUP(B197,Hist_TransAid!C:D,2,FALSE)</f>
        <v>Mount Pleasant</v>
      </c>
      <c r="D197" s="86">
        <v>1830</v>
      </c>
      <c r="E197" s="40"/>
      <c r="F197" s="40"/>
      <c r="G197" s="40"/>
      <c r="H197" s="40"/>
      <c r="I197" s="87">
        <v>803323.4</v>
      </c>
      <c r="J197" s="81"/>
      <c r="K197" s="6"/>
      <c r="L197" s="6">
        <f t="shared" si="30"/>
        <v>0</v>
      </c>
      <c r="M197" s="35">
        <f t="shared" si="37"/>
        <v>438.97</v>
      </c>
      <c r="N197" s="5">
        <f t="shared" si="31"/>
        <v>0</v>
      </c>
      <c r="O197" s="5">
        <f t="shared" si="32"/>
        <v>1830</v>
      </c>
      <c r="P197" s="5">
        <f t="shared" si="33"/>
        <v>388.13</v>
      </c>
      <c r="Q197" s="5">
        <f t="shared" si="44"/>
        <v>2020</v>
      </c>
      <c r="R197" s="5">
        <f t="shared" si="34"/>
        <v>34.466929719581003</v>
      </c>
      <c r="S197" s="5">
        <f t="shared" si="35"/>
        <v>63074.481386833235</v>
      </c>
      <c r="T197" s="5">
        <f t="shared" si="36"/>
        <v>1</v>
      </c>
      <c r="U197" s="31"/>
      <c r="V197" s="31">
        <f t="shared" si="38"/>
        <v>404.50760579954471</v>
      </c>
      <c r="W197" s="31"/>
      <c r="X197" s="75">
        <f t="shared" si="39"/>
        <v>0</v>
      </c>
      <c r="Y197" s="72">
        <f t="shared" si="40"/>
        <v>404.50760579954471</v>
      </c>
      <c r="AC197" s="83">
        <f t="shared" si="41"/>
        <v>438.97</v>
      </c>
      <c r="AD197">
        <f t="shared" si="42"/>
        <v>79.432781574766977</v>
      </c>
      <c r="AE197" s="84">
        <f t="shared" si="43"/>
        <v>145361.99028182356</v>
      </c>
    </row>
    <row r="198" spans="1:31" x14ac:dyDescent="0.2">
      <c r="A198" s="40">
        <v>192</v>
      </c>
      <c r="B198">
        <v>4554</v>
      </c>
      <c r="C198" s="79" t="str">
        <f>VLOOKUP(B198,Hist_TransAid!C:D,2,FALSE)</f>
        <v>Mount Vernon</v>
      </c>
      <c r="D198" s="86">
        <v>1119.5</v>
      </c>
      <c r="E198" s="40"/>
      <c r="F198" s="40"/>
      <c r="G198" s="40"/>
      <c r="H198" s="40"/>
      <c r="I198" s="87">
        <v>272150.28999999998</v>
      </c>
      <c r="J198" s="81"/>
      <c r="K198" s="6"/>
      <c r="L198" s="6">
        <f t="shared" si="30"/>
        <v>0</v>
      </c>
      <c r="M198" s="35">
        <f t="shared" si="37"/>
        <v>243.1</v>
      </c>
      <c r="N198" s="5">
        <f t="shared" si="31"/>
        <v>0</v>
      </c>
      <c r="O198" s="5">
        <f t="shared" si="32"/>
        <v>1119.5</v>
      </c>
      <c r="P198" s="5">
        <f t="shared" si="33"/>
        <v>388.13</v>
      </c>
      <c r="Q198" s="5">
        <f t="shared" si="44"/>
        <v>2020</v>
      </c>
      <c r="R198" s="5">
        <f t="shared" si="34"/>
        <v>0</v>
      </c>
      <c r="S198" s="5">
        <f t="shared" si="35"/>
        <v>0</v>
      </c>
      <c r="T198" s="5">
        <f t="shared" si="36"/>
        <v>0</v>
      </c>
      <c r="U198" s="31"/>
      <c r="V198" s="31">
        <f t="shared" si="38"/>
        <v>243.09985707905312</v>
      </c>
      <c r="W198" s="31"/>
      <c r="X198" s="75">
        <f t="shared" si="39"/>
        <v>0</v>
      </c>
      <c r="Y198" s="72">
        <f t="shared" si="40"/>
        <v>243.09985707905312</v>
      </c>
      <c r="AC198" s="83">
        <f t="shared" si="41"/>
        <v>243.1</v>
      </c>
      <c r="AD198">
        <f t="shared" si="42"/>
        <v>0</v>
      </c>
      <c r="AE198" s="84">
        <f t="shared" si="43"/>
        <v>0</v>
      </c>
    </row>
    <row r="199" spans="1:31" x14ac:dyDescent="0.2">
      <c r="A199" s="40">
        <v>193</v>
      </c>
      <c r="B199">
        <v>4572</v>
      </c>
      <c r="C199" s="79" t="str">
        <f>VLOOKUP(B199,Hist_TransAid!C:D,2,FALSE)</f>
        <v>Murray</v>
      </c>
      <c r="D199" s="86">
        <v>224.9</v>
      </c>
      <c r="E199" s="40"/>
      <c r="F199" s="40"/>
      <c r="G199" s="40"/>
      <c r="H199" s="40"/>
      <c r="I199" s="87">
        <v>91235.72</v>
      </c>
      <c r="J199" s="81"/>
      <c r="K199" s="6"/>
      <c r="L199" s="6">
        <f t="shared" ref="L199:L262" si="45">G199/D199</f>
        <v>0</v>
      </c>
      <c r="M199" s="35">
        <f t="shared" si="37"/>
        <v>405.67</v>
      </c>
      <c r="N199" s="5">
        <f t="shared" ref="N199:N262" si="46">J199</f>
        <v>0</v>
      </c>
      <c r="O199" s="5">
        <f t="shared" ref="O199:O262" si="47">D199</f>
        <v>224.9</v>
      </c>
      <c r="P199" s="5">
        <f t="shared" ref="P199:P262" si="48">ROUND($I$334,2)</f>
        <v>388.13</v>
      </c>
      <c r="Q199" s="5">
        <f t="shared" si="44"/>
        <v>2020</v>
      </c>
      <c r="R199" s="5">
        <f t="shared" ref="R199:R262" si="49">IF(M199&gt;$R$4,M199-$R$4,0)</f>
        <v>1.1669297195809918</v>
      </c>
      <c r="S199" s="5">
        <f t="shared" ref="S199:S262" si="50">R199*O199</f>
        <v>262.44249393376504</v>
      </c>
      <c r="T199" s="5">
        <f t="shared" ref="T199:T262" si="51">IF(S199&gt;0,1,0)</f>
        <v>1</v>
      </c>
      <c r="U199" s="31"/>
      <c r="V199" s="31">
        <f t="shared" si="38"/>
        <v>404.50545800829809</v>
      </c>
      <c r="W199" s="31"/>
      <c r="X199" s="75">
        <f t="shared" si="39"/>
        <v>0</v>
      </c>
      <c r="Y199" s="72">
        <f t="shared" si="40"/>
        <v>404.50545800829809</v>
      </c>
      <c r="AC199" s="83">
        <f t="shared" si="41"/>
        <v>405.67</v>
      </c>
      <c r="AD199">
        <f t="shared" si="42"/>
        <v>46.132781574766966</v>
      </c>
      <c r="AE199" s="84">
        <f t="shared" si="43"/>
        <v>10375.262576165091</v>
      </c>
    </row>
    <row r="200" spans="1:31" x14ac:dyDescent="0.2">
      <c r="A200" s="40">
        <v>194</v>
      </c>
      <c r="B200">
        <v>4581</v>
      </c>
      <c r="C200" s="79" t="str">
        <f>VLOOKUP(B200,Hist_TransAid!C:D,2,FALSE)</f>
        <v>Muscatine</v>
      </c>
      <c r="D200" s="86">
        <v>4604.5</v>
      </c>
      <c r="E200" s="40"/>
      <c r="F200" s="40"/>
      <c r="G200" s="40"/>
      <c r="H200" s="40"/>
      <c r="I200" s="87">
        <v>1081243.8899999999</v>
      </c>
      <c r="J200" s="81"/>
      <c r="K200" s="6"/>
      <c r="L200" s="6">
        <f t="shared" si="45"/>
        <v>0</v>
      </c>
      <c r="M200" s="35">
        <f t="shared" ref="M200:M263" si="52">ROUND(I200/D200,2)</f>
        <v>234.82</v>
      </c>
      <c r="N200" s="5">
        <f t="shared" si="46"/>
        <v>0</v>
      </c>
      <c r="O200" s="5">
        <f t="shared" si="47"/>
        <v>4604.5</v>
      </c>
      <c r="P200" s="5">
        <f t="shared" si="48"/>
        <v>388.13</v>
      </c>
      <c r="Q200" s="5">
        <f t="shared" si="44"/>
        <v>2020</v>
      </c>
      <c r="R200" s="5">
        <f t="shared" si="49"/>
        <v>0</v>
      </c>
      <c r="S200" s="5">
        <f t="shared" si="50"/>
        <v>0</v>
      </c>
      <c r="T200" s="5">
        <f t="shared" si="51"/>
        <v>0</v>
      </c>
      <c r="U200" s="31"/>
      <c r="V200" s="31">
        <f t="shared" ref="V200:V263" si="53">(I200-S200)/D200</f>
        <v>234.82330111847105</v>
      </c>
      <c r="W200" s="31"/>
      <c r="X200" s="75">
        <f t="shared" ref="X200:X263" si="54">O200*$AA$6</f>
        <v>0</v>
      </c>
      <c r="Y200" s="72">
        <f t="shared" ref="Y200:Y263" si="55">(I200-S200-X200)/D200</f>
        <v>234.82330111847105</v>
      </c>
      <c r="AC200" s="83">
        <f t="shared" ref="AC200:AC263" si="56">M200</f>
        <v>234.82</v>
      </c>
      <c r="AD200">
        <f t="shared" ref="AD200:AD263" si="57">IF(AC200&gt;$AD$4,AC200-$AD$4,0)</f>
        <v>0</v>
      </c>
      <c r="AE200" s="84">
        <f t="shared" ref="AE200:AE263" si="58">AD200*D200</f>
        <v>0</v>
      </c>
    </row>
    <row r="201" spans="1:31" x14ac:dyDescent="0.2">
      <c r="A201" s="40">
        <v>195</v>
      </c>
      <c r="B201">
        <v>4599</v>
      </c>
      <c r="C201" s="79" t="str">
        <f>VLOOKUP(B201,Hist_TransAid!C:D,2,FALSE)</f>
        <v>Nashua-Plainfield</v>
      </c>
      <c r="D201" s="86">
        <v>595.70000000000005</v>
      </c>
      <c r="E201" s="40"/>
      <c r="F201" s="40"/>
      <c r="G201" s="40"/>
      <c r="H201" s="40"/>
      <c r="I201" s="87">
        <v>242726.31</v>
      </c>
      <c r="J201" s="81"/>
      <c r="K201" s="6"/>
      <c r="L201" s="6">
        <f t="shared" si="45"/>
        <v>0</v>
      </c>
      <c r="M201" s="35">
        <f t="shared" si="52"/>
        <v>407.46</v>
      </c>
      <c r="N201" s="5">
        <f t="shared" si="46"/>
        <v>0</v>
      </c>
      <c r="O201" s="5">
        <f t="shared" si="47"/>
        <v>595.70000000000005</v>
      </c>
      <c r="P201" s="5">
        <f t="shared" si="48"/>
        <v>388.13</v>
      </c>
      <c r="Q201" s="5">
        <f t="shared" si="44"/>
        <v>2020</v>
      </c>
      <c r="R201" s="5">
        <f t="shared" si="49"/>
        <v>2.9569297195809554</v>
      </c>
      <c r="S201" s="5">
        <f t="shared" si="50"/>
        <v>1761.4430339543753</v>
      </c>
      <c r="T201" s="5">
        <f t="shared" si="51"/>
        <v>1</v>
      </c>
      <c r="U201" s="31"/>
      <c r="V201" s="31">
        <f t="shared" si="53"/>
        <v>404.50707900964517</v>
      </c>
      <c r="W201" s="31"/>
      <c r="X201" s="75">
        <f t="shared" si="54"/>
        <v>0</v>
      </c>
      <c r="Y201" s="72">
        <f t="shared" si="55"/>
        <v>404.50707900964517</v>
      </c>
      <c r="AC201" s="83">
        <f t="shared" si="56"/>
        <v>407.46</v>
      </c>
      <c r="AD201">
        <f t="shared" si="57"/>
        <v>47.92278157476693</v>
      </c>
      <c r="AE201" s="84">
        <f t="shared" si="58"/>
        <v>28547.600984088662</v>
      </c>
    </row>
    <row r="202" spans="1:31" x14ac:dyDescent="0.2">
      <c r="A202" s="40">
        <v>196</v>
      </c>
      <c r="B202">
        <v>4617</v>
      </c>
      <c r="C202" s="79" t="str">
        <f>VLOOKUP(B202,Hist_TransAid!C:D,2,FALSE)</f>
        <v>Nevada</v>
      </c>
      <c r="D202" s="86">
        <v>1404.3</v>
      </c>
      <c r="E202" s="40"/>
      <c r="F202" s="40"/>
      <c r="G202" s="40"/>
      <c r="H202" s="40"/>
      <c r="I202" s="87">
        <v>492479.47</v>
      </c>
      <c r="J202" s="81"/>
      <c r="K202" s="6"/>
      <c r="L202" s="6">
        <f t="shared" si="45"/>
        <v>0</v>
      </c>
      <c r="M202" s="35">
        <f t="shared" si="52"/>
        <v>350.69</v>
      </c>
      <c r="N202" s="5">
        <f t="shared" si="46"/>
        <v>0</v>
      </c>
      <c r="O202" s="5">
        <f t="shared" si="47"/>
        <v>1404.3</v>
      </c>
      <c r="P202" s="5">
        <f t="shared" si="48"/>
        <v>388.13</v>
      </c>
      <c r="Q202" s="5">
        <f t="shared" ref="Q202:Q265" si="59">Q201</f>
        <v>2020</v>
      </c>
      <c r="R202" s="5">
        <f t="shared" si="49"/>
        <v>0</v>
      </c>
      <c r="S202" s="5">
        <f t="shared" si="50"/>
        <v>0</v>
      </c>
      <c r="T202" s="5">
        <f t="shared" si="51"/>
        <v>0</v>
      </c>
      <c r="U202" s="31"/>
      <c r="V202" s="31">
        <f t="shared" si="53"/>
        <v>350.69391867834509</v>
      </c>
      <c r="W202" s="31"/>
      <c r="X202" s="75">
        <f t="shared" si="54"/>
        <v>0</v>
      </c>
      <c r="Y202" s="72">
        <f t="shared" si="55"/>
        <v>350.69391867834509</v>
      </c>
      <c r="AC202" s="83">
        <f t="shared" si="56"/>
        <v>350.69</v>
      </c>
      <c r="AD202">
        <f t="shared" si="57"/>
        <v>0</v>
      </c>
      <c r="AE202" s="84">
        <f t="shared" si="58"/>
        <v>0</v>
      </c>
    </row>
    <row r="203" spans="1:31" x14ac:dyDescent="0.2">
      <c r="A203" s="40">
        <v>197</v>
      </c>
      <c r="B203">
        <v>4662</v>
      </c>
      <c r="C203" s="79" t="str">
        <f>VLOOKUP(B203,Hist_TransAid!C:D,2,FALSE)</f>
        <v>New Hampton</v>
      </c>
      <c r="D203" s="86">
        <v>921.30000000000007</v>
      </c>
      <c r="E203" s="40"/>
      <c r="F203" s="40"/>
      <c r="G203" s="40"/>
      <c r="H203" s="40"/>
      <c r="I203" s="87">
        <v>479772.94</v>
      </c>
      <c r="J203" s="81"/>
      <c r="K203" s="6"/>
      <c r="L203" s="6">
        <f t="shared" si="45"/>
        <v>0</v>
      </c>
      <c r="M203" s="35">
        <f t="shared" si="52"/>
        <v>520.76</v>
      </c>
      <c r="N203" s="5">
        <f t="shared" si="46"/>
        <v>0</v>
      </c>
      <c r="O203" s="5">
        <f t="shared" si="47"/>
        <v>921.30000000000007</v>
      </c>
      <c r="P203" s="5">
        <f t="shared" si="48"/>
        <v>388.13</v>
      </c>
      <c r="Q203" s="5">
        <f t="shared" si="59"/>
        <v>2020</v>
      </c>
      <c r="R203" s="5">
        <f t="shared" si="49"/>
        <v>116.25692971958097</v>
      </c>
      <c r="S203" s="5">
        <f t="shared" si="50"/>
        <v>107107.50935064995</v>
      </c>
      <c r="T203" s="5">
        <f t="shared" si="51"/>
        <v>1</v>
      </c>
      <c r="U203" s="31"/>
      <c r="V203" s="31">
        <f t="shared" si="53"/>
        <v>404.49954482725497</v>
      </c>
      <c r="W203" s="31"/>
      <c r="X203" s="75">
        <f t="shared" si="54"/>
        <v>0</v>
      </c>
      <c r="Y203" s="72">
        <f t="shared" si="55"/>
        <v>404.49954482725497</v>
      </c>
      <c r="AC203" s="83">
        <f t="shared" si="56"/>
        <v>520.76</v>
      </c>
      <c r="AD203">
        <f t="shared" si="57"/>
        <v>161.22278157476694</v>
      </c>
      <c r="AE203" s="84">
        <f t="shared" si="58"/>
        <v>148534.54866483281</v>
      </c>
    </row>
    <row r="204" spans="1:31" x14ac:dyDescent="0.2">
      <c r="A204" s="40">
        <v>198</v>
      </c>
      <c r="B204">
        <v>4689</v>
      </c>
      <c r="C204" s="79" t="str">
        <f>VLOOKUP(B204,Hist_TransAid!C:D,2,FALSE)</f>
        <v>New London</v>
      </c>
      <c r="D204" s="86">
        <v>533</v>
      </c>
      <c r="E204" s="40"/>
      <c r="F204" s="40"/>
      <c r="G204" s="40"/>
      <c r="H204" s="40"/>
      <c r="I204" s="87">
        <v>157657.06</v>
      </c>
      <c r="J204" s="81"/>
      <c r="K204" s="6"/>
      <c r="L204" s="6">
        <f t="shared" si="45"/>
        <v>0</v>
      </c>
      <c r="M204" s="35">
        <f t="shared" si="52"/>
        <v>295.79000000000002</v>
      </c>
      <c r="N204" s="5">
        <f t="shared" si="46"/>
        <v>0</v>
      </c>
      <c r="O204" s="5">
        <f t="shared" si="47"/>
        <v>533</v>
      </c>
      <c r="P204" s="5">
        <f t="shared" si="48"/>
        <v>388.13</v>
      </c>
      <c r="Q204" s="5">
        <f t="shared" si="59"/>
        <v>2020</v>
      </c>
      <c r="R204" s="5">
        <f t="shared" si="49"/>
        <v>0</v>
      </c>
      <c r="S204" s="5">
        <f t="shared" si="50"/>
        <v>0</v>
      </c>
      <c r="T204" s="5">
        <f t="shared" si="51"/>
        <v>0</v>
      </c>
      <c r="U204" s="31"/>
      <c r="V204" s="31">
        <f t="shared" si="53"/>
        <v>295.79185741088179</v>
      </c>
      <c r="W204" s="31"/>
      <c r="X204" s="75">
        <f t="shared" si="54"/>
        <v>0</v>
      </c>
      <c r="Y204" s="72">
        <f t="shared" si="55"/>
        <v>295.79185741088179</v>
      </c>
      <c r="AC204" s="83">
        <f t="shared" si="56"/>
        <v>295.79000000000002</v>
      </c>
      <c r="AD204">
        <f t="shared" si="57"/>
        <v>0</v>
      </c>
      <c r="AE204" s="84">
        <f t="shared" si="58"/>
        <v>0</v>
      </c>
    </row>
    <row r="205" spans="1:31" x14ac:dyDescent="0.2">
      <c r="A205" s="40">
        <v>199</v>
      </c>
      <c r="B205">
        <v>4644</v>
      </c>
      <c r="C205" s="79" t="str">
        <f>VLOOKUP(B205,Hist_TransAid!C:D,2,FALSE)</f>
        <v>Newell-Fonda</v>
      </c>
      <c r="D205" s="86">
        <v>476.2</v>
      </c>
      <c r="E205" s="40"/>
      <c r="F205" s="40"/>
      <c r="G205" s="40"/>
      <c r="H205" s="40"/>
      <c r="I205" s="87">
        <v>250689.19</v>
      </c>
      <c r="J205" s="81"/>
      <c r="K205" s="6"/>
      <c r="L205" s="6">
        <f t="shared" si="45"/>
        <v>0</v>
      </c>
      <c r="M205" s="35">
        <f t="shared" si="52"/>
        <v>526.44000000000005</v>
      </c>
      <c r="N205" s="5">
        <f t="shared" si="46"/>
        <v>0</v>
      </c>
      <c r="O205" s="5">
        <f t="shared" si="47"/>
        <v>476.2</v>
      </c>
      <c r="P205" s="5">
        <f t="shared" si="48"/>
        <v>388.13</v>
      </c>
      <c r="Q205" s="5">
        <f t="shared" si="59"/>
        <v>2020</v>
      </c>
      <c r="R205" s="5">
        <f t="shared" si="49"/>
        <v>121.93692971958103</v>
      </c>
      <c r="S205" s="5">
        <f t="shared" si="50"/>
        <v>58066.365932464483</v>
      </c>
      <c r="T205" s="5">
        <f t="shared" si="51"/>
        <v>1</v>
      </c>
      <c r="U205" s="31"/>
      <c r="V205" s="31">
        <f t="shared" si="53"/>
        <v>404.49984054501368</v>
      </c>
      <c r="W205" s="31"/>
      <c r="X205" s="75">
        <f t="shared" si="54"/>
        <v>0</v>
      </c>
      <c r="Y205" s="72">
        <f t="shared" si="55"/>
        <v>404.49984054501368</v>
      </c>
      <c r="AC205" s="83">
        <f t="shared" si="56"/>
        <v>526.44000000000005</v>
      </c>
      <c r="AD205">
        <f t="shared" si="57"/>
        <v>166.902781574767</v>
      </c>
      <c r="AE205" s="84">
        <f t="shared" si="58"/>
        <v>79479.104585904046</v>
      </c>
    </row>
    <row r="206" spans="1:31" x14ac:dyDescent="0.2">
      <c r="A206" s="40">
        <v>200</v>
      </c>
      <c r="B206">
        <v>4725</v>
      </c>
      <c r="C206" s="79" t="str">
        <f>VLOOKUP(B206,Hist_TransAid!C:D,2,FALSE)</f>
        <v>Newton</v>
      </c>
      <c r="D206" s="86">
        <v>2939.9</v>
      </c>
      <c r="E206" s="40"/>
      <c r="F206" s="40"/>
      <c r="G206" s="40"/>
      <c r="H206" s="40"/>
      <c r="I206" s="87">
        <v>1064541.75</v>
      </c>
      <c r="J206" s="81"/>
      <c r="K206" s="6"/>
      <c r="L206" s="6">
        <f t="shared" si="45"/>
        <v>0</v>
      </c>
      <c r="M206" s="35">
        <f t="shared" si="52"/>
        <v>362.1</v>
      </c>
      <c r="N206" s="5">
        <f t="shared" si="46"/>
        <v>0</v>
      </c>
      <c r="O206" s="5">
        <f t="shared" si="47"/>
        <v>2939.9</v>
      </c>
      <c r="P206" s="5">
        <f t="shared" si="48"/>
        <v>388.13</v>
      </c>
      <c r="Q206" s="5">
        <f t="shared" si="59"/>
        <v>2020</v>
      </c>
      <c r="R206" s="5">
        <f t="shared" si="49"/>
        <v>0</v>
      </c>
      <c r="S206" s="5">
        <f t="shared" si="50"/>
        <v>0</v>
      </c>
      <c r="T206" s="5">
        <f t="shared" si="51"/>
        <v>0</v>
      </c>
      <c r="U206" s="31"/>
      <c r="V206" s="31">
        <f t="shared" si="53"/>
        <v>362.10134698459132</v>
      </c>
      <c r="W206" s="31"/>
      <c r="X206" s="75">
        <f t="shared" si="54"/>
        <v>0</v>
      </c>
      <c r="Y206" s="72">
        <f t="shared" si="55"/>
        <v>362.10134698459132</v>
      </c>
      <c r="AC206" s="83">
        <f t="shared" si="56"/>
        <v>362.1</v>
      </c>
      <c r="AD206">
        <f t="shared" si="57"/>
        <v>2.5627815747669729</v>
      </c>
      <c r="AE206" s="84">
        <f t="shared" si="58"/>
        <v>7534.3215516574237</v>
      </c>
    </row>
    <row r="207" spans="1:31" x14ac:dyDescent="0.2">
      <c r="A207" s="40">
        <v>201</v>
      </c>
      <c r="B207">
        <v>2673</v>
      </c>
      <c r="C207" s="79" t="str">
        <f>VLOOKUP(B207,Hist_TransAid!C:D,2,FALSE)</f>
        <v>Nodaway Valley</v>
      </c>
      <c r="D207" s="86">
        <v>615.5</v>
      </c>
      <c r="E207" s="40"/>
      <c r="F207" s="40"/>
      <c r="G207" s="40"/>
      <c r="H207" s="40"/>
      <c r="I207" s="87">
        <v>1109456.1499999999</v>
      </c>
      <c r="J207" s="81"/>
      <c r="K207" s="6"/>
      <c r="L207" s="6">
        <f t="shared" si="45"/>
        <v>0</v>
      </c>
      <c r="M207" s="35">
        <f t="shared" si="52"/>
        <v>1802.53</v>
      </c>
      <c r="N207" s="5">
        <f t="shared" si="46"/>
        <v>0</v>
      </c>
      <c r="O207" s="5">
        <f t="shared" si="47"/>
        <v>615.5</v>
      </c>
      <c r="P207" s="5">
        <f t="shared" si="48"/>
        <v>388.13</v>
      </c>
      <c r="Q207" s="5">
        <f t="shared" si="59"/>
        <v>2020</v>
      </c>
      <c r="R207" s="5">
        <f t="shared" si="49"/>
        <v>1398.0269297195809</v>
      </c>
      <c r="S207" s="5">
        <f t="shared" si="50"/>
        <v>860485.57524240203</v>
      </c>
      <c r="T207" s="5">
        <f t="shared" si="51"/>
        <v>1</v>
      </c>
      <c r="U207" s="31"/>
      <c r="V207" s="31">
        <f t="shared" si="53"/>
        <v>404.50133997985034</v>
      </c>
      <c r="W207" s="31"/>
      <c r="X207" s="75">
        <f t="shared" si="54"/>
        <v>0</v>
      </c>
      <c r="Y207" s="72">
        <f t="shared" si="55"/>
        <v>404.50133997985034</v>
      </c>
      <c r="AC207" s="83">
        <f t="shared" si="56"/>
        <v>1802.53</v>
      </c>
      <c r="AD207">
        <f t="shared" si="57"/>
        <v>1442.9927815747669</v>
      </c>
      <c r="AE207" s="84">
        <f t="shared" si="58"/>
        <v>888162.05705926905</v>
      </c>
    </row>
    <row r="208" spans="1:31" x14ac:dyDescent="0.2">
      <c r="A208" s="40">
        <v>202</v>
      </c>
      <c r="B208">
        <v>153</v>
      </c>
      <c r="C208" s="79" t="str">
        <f>VLOOKUP(B208,Hist_TransAid!C:D,2,FALSE)</f>
        <v>North Butler</v>
      </c>
      <c r="D208" s="86">
        <v>568.6</v>
      </c>
      <c r="E208" s="40"/>
      <c r="F208" s="40"/>
      <c r="G208" s="40"/>
      <c r="H208" s="40"/>
      <c r="I208" s="87">
        <v>512978.53</v>
      </c>
      <c r="J208" s="81"/>
      <c r="K208" s="6"/>
      <c r="L208" s="6">
        <f t="shared" si="45"/>
        <v>0</v>
      </c>
      <c r="M208" s="35">
        <f t="shared" si="52"/>
        <v>902.18</v>
      </c>
      <c r="N208" s="5">
        <f t="shared" si="46"/>
        <v>0</v>
      </c>
      <c r="O208" s="5">
        <f t="shared" si="47"/>
        <v>568.6</v>
      </c>
      <c r="P208" s="5">
        <f t="shared" si="48"/>
        <v>388.13</v>
      </c>
      <c r="Q208" s="5">
        <f t="shared" si="59"/>
        <v>2020</v>
      </c>
      <c r="R208" s="5">
        <f t="shared" si="49"/>
        <v>497.67692971958093</v>
      </c>
      <c r="S208" s="5">
        <f t="shared" si="50"/>
        <v>282979.10223855375</v>
      </c>
      <c r="T208" s="5">
        <f t="shared" si="51"/>
        <v>1</v>
      </c>
      <c r="U208" s="31"/>
      <c r="V208" s="31">
        <f t="shared" si="53"/>
        <v>404.5012799181257</v>
      </c>
      <c r="W208" s="31"/>
      <c r="X208" s="75">
        <f t="shared" si="54"/>
        <v>0</v>
      </c>
      <c r="Y208" s="72">
        <f t="shared" si="55"/>
        <v>404.5012799181257</v>
      </c>
      <c r="AC208" s="83">
        <f t="shared" si="56"/>
        <v>902.18</v>
      </c>
      <c r="AD208">
        <f t="shared" si="57"/>
        <v>542.6427815747669</v>
      </c>
      <c r="AE208" s="84">
        <f t="shared" si="58"/>
        <v>308546.68560341245</v>
      </c>
    </row>
    <row r="209" spans="1:31" x14ac:dyDescent="0.2">
      <c r="A209" s="40">
        <v>203</v>
      </c>
      <c r="B209">
        <v>3691</v>
      </c>
      <c r="C209" s="79" t="str">
        <f>VLOOKUP(B209,Hist_TransAid!C:D,2,FALSE)</f>
        <v>North Cedar</v>
      </c>
      <c r="D209" s="86">
        <v>718</v>
      </c>
      <c r="E209" s="40"/>
      <c r="F209" s="40"/>
      <c r="G209" s="40"/>
      <c r="H209" s="40"/>
      <c r="I209" s="87">
        <v>403771.12</v>
      </c>
      <c r="J209" s="81"/>
      <c r="K209" s="6"/>
      <c r="L209" s="6">
        <f t="shared" si="45"/>
        <v>0</v>
      </c>
      <c r="M209" s="35">
        <f t="shared" si="52"/>
        <v>562.36</v>
      </c>
      <c r="N209" s="5">
        <f t="shared" si="46"/>
        <v>0</v>
      </c>
      <c r="O209" s="5">
        <f t="shared" si="47"/>
        <v>718</v>
      </c>
      <c r="P209" s="5">
        <f t="shared" si="48"/>
        <v>388.13</v>
      </c>
      <c r="Q209" s="5">
        <f t="shared" si="59"/>
        <v>2020</v>
      </c>
      <c r="R209" s="5">
        <f t="shared" si="49"/>
        <v>157.85692971958099</v>
      </c>
      <c r="S209" s="5">
        <f t="shared" si="50"/>
        <v>113341.27553865915</v>
      </c>
      <c r="T209" s="5">
        <f t="shared" si="51"/>
        <v>1</v>
      </c>
      <c r="U209" s="31"/>
      <c r="V209" s="31">
        <f t="shared" si="53"/>
        <v>404.49839061468089</v>
      </c>
      <c r="W209" s="31"/>
      <c r="X209" s="75">
        <f t="shared" si="54"/>
        <v>0</v>
      </c>
      <c r="Y209" s="72">
        <f t="shared" si="55"/>
        <v>404.49839061468089</v>
      </c>
      <c r="AC209" s="83">
        <f t="shared" si="56"/>
        <v>562.36</v>
      </c>
      <c r="AD209">
        <f t="shared" si="57"/>
        <v>202.82278157476696</v>
      </c>
      <c r="AE209" s="84">
        <f t="shared" si="58"/>
        <v>145626.75717068269</v>
      </c>
    </row>
    <row r="210" spans="1:31" x14ac:dyDescent="0.2">
      <c r="A210" s="40">
        <v>204</v>
      </c>
      <c r="B210">
        <v>4774</v>
      </c>
      <c r="C210" s="79" t="str">
        <f>VLOOKUP(B210,Hist_TransAid!C:D,2,FALSE)</f>
        <v>North Fayette Valley</v>
      </c>
      <c r="D210" s="86">
        <v>1113.2</v>
      </c>
      <c r="E210" s="40"/>
      <c r="F210" s="40"/>
      <c r="G210" s="40"/>
      <c r="H210" s="40"/>
      <c r="I210" s="87">
        <v>669217.55000000005</v>
      </c>
      <c r="J210" s="81"/>
      <c r="K210" s="6"/>
      <c r="L210" s="6">
        <f t="shared" si="45"/>
        <v>0</v>
      </c>
      <c r="M210" s="35">
        <f t="shared" si="52"/>
        <v>601.16999999999996</v>
      </c>
      <c r="N210" s="5">
        <f t="shared" si="46"/>
        <v>0</v>
      </c>
      <c r="O210" s="5">
        <f t="shared" si="47"/>
        <v>1113.2</v>
      </c>
      <c r="P210" s="5">
        <f t="shared" si="48"/>
        <v>388.13</v>
      </c>
      <c r="Q210" s="5">
        <f t="shared" si="59"/>
        <v>2020</v>
      </c>
      <c r="R210" s="5">
        <f t="shared" si="49"/>
        <v>196.66692971958093</v>
      </c>
      <c r="S210" s="5">
        <f t="shared" si="50"/>
        <v>218929.6261638375</v>
      </c>
      <c r="T210" s="5">
        <f t="shared" si="51"/>
        <v>1</v>
      </c>
      <c r="U210" s="31"/>
      <c r="V210" s="31">
        <f t="shared" si="53"/>
        <v>404.49867394552871</v>
      </c>
      <c r="W210" s="31"/>
      <c r="X210" s="75">
        <f t="shared" si="54"/>
        <v>0</v>
      </c>
      <c r="Y210" s="72">
        <f t="shared" si="55"/>
        <v>404.49867394552871</v>
      </c>
      <c r="AC210" s="83">
        <f t="shared" si="56"/>
        <v>601.16999999999996</v>
      </c>
      <c r="AD210">
        <f t="shared" si="57"/>
        <v>241.63278157476691</v>
      </c>
      <c r="AE210" s="84">
        <f t="shared" si="58"/>
        <v>268985.61244903051</v>
      </c>
    </row>
    <row r="211" spans="1:31" x14ac:dyDescent="0.2">
      <c r="A211" s="40">
        <v>205</v>
      </c>
      <c r="B211">
        <v>873</v>
      </c>
      <c r="C211" s="79" t="str">
        <f>VLOOKUP(B211,Hist_TransAid!C:D,2,FALSE)</f>
        <v>North Iowa</v>
      </c>
      <c r="D211" s="86">
        <v>443.8</v>
      </c>
      <c r="E211" s="40"/>
      <c r="F211" s="40"/>
      <c r="G211" s="40"/>
      <c r="H211" s="40"/>
      <c r="I211" s="87">
        <v>287921.86</v>
      </c>
      <c r="J211" s="81"/>
      <c r="K211" s="6"/>
      <c r="L211" s="6">
        <f t="shared" si="45"/>
        <v>0</v>
      </c>
      <c r="M211" s="35">
        <f t="shared" si="52"/>
        <v>648.76</v>
      </c>
      <c r="N211" s="5">
        <f t="shared" si="46"/>
        <v>0</v>
      </c>
      <c r="O211" s="5">
        <f t="shared" si="47"/>
        <v>443.8</v>
      </c>
      <c r="P211" s="5">
        <f t="shared" si="48"/>
        <v>388.13</v>
      </c>
      <c r="Q211" s="5">
        <f t="shared" si="59"/>
        <v>2020</v>
      </c>
      <c r="R211" s="5">
        <f t="shared" si="49"/>
        <v>244.25692971958097</v>
      </c>
      <c r="S211" s="5">
        <f t="shared" si="50"/>
        <v>108401.22540955004</v>
      </c>
      <c r="T211" s="5">
        <f t="shared" si="51"/>
        <v>1</v>
      </c>
      <c r="U211" s="31"/>
      <c r="V211" s="31">
        <f t="shared" si="53"/>
        <v>404.50796437685881</v>
      </c>
      <c r="W211" s="31"/>
      <c r="X211" s="75">
        <f t="shared" si="54"/>
        <v>0</v>
      </c>
      <c r="Y211" s="72">
        <f t="shared" si="55"/>
        <v>404.50796437685881</v>
      </c>
      <c r="AC211" s="83">
        <f t="shared" si="56"/>
        <v>648.76</v>
      </c>
      <c r="AD211">
        <f t="shared" si="57"/>
        <v>289.22278157476694</v>
      </c>
      <c r="AE211" s="84">
        <f t="shared" si="58"/>
        <v>128357.07046288157</v>
      </c>
    </row>
    <row r="212" spans="1:31" x14ac:dyDescent="0.2">
      <c r="A212" s="40">
        <v>206</v>
      </c>
      <c r="B212">
        <v>4778</v>
      </c>
      <c r="C212" s="79" t="str">
        <f>VLOOKUP(B212,Hist_TransAid!C:D,2,FALSE)</f>
        <v>North Kossuth</v>
      </c>
      <c r="D212" s="86">
        <v>255.8</v>
      </c>
      <c r="E212" s="40"/>
      <c r="F212" s="40"/>
      <c r="G212" s="40"/>
      <c r="H212" s="40"/>
      <c r="I212" s="87">
        <v>152881.12</v>
      </c>
      <c r="J212" s="81"/>
      <c r="K212" s="6"/>
      <c r="L212" s="6">
        <f t="shared" si="45"/>
        <v>0</v>
      </c>
      <c r="M212" s="35">
        <f t="shared" si="52"/>
        <v>597.66</v>
      </c>
      <c r="N212" s="5">
        <f t="shared" si="46"/>
        <v>0</v>
      </c>
      <c r="O212" s="5">
        <f t="shared" si="47"/>
        <v>255.8</v>
      </c>
      <c r="P212" s="5">
        <f t="shared" si="48"/>
        <v>388.13</v>
      </c>
      <c r="Q212" s="5">
        <f t="shared" si="59"/>
        <v>2020</v>
      </c>
      <c r="R212" s="5">
        <f t="shared" si="49"/>
        <v>193.15692971958094</v>
      </c>
      <c r="S212" s="5">
        <f t="shared" si="50"/>
        <v>49409.542622268811</v>
      </c>
      <c r="T212" s="5">
        <f t="shared" si="51"/>
        <v>1</v>
      </c>
      <c r="U212" s="31"/>
      <c r="V212" s="31">
        <f t="shared" si="53"/>
        <v>404.50186621474268</v>
      </c>
      <c r="W212" s="31"/>
      <c r="X212" s="75">
        <f t="shared" si="54"/>
        <v>0</v>
      </c>
      <c r="Y212" s="72">
        <f t="shared" si="55"/>
        <v>404.50186621474268</v>
      </c>
      <c r="AC212" s="83">
        <f t="shared" si="56"/>
        <v>597.66</v>
      </c>
      <c r="AD212">
        <f t="shared" si="57"/>
        <v>238.12278157476692</v>
      </c>
      <c r="AE212" s="84">
        <f t="shared" si="58"/>
        <v>60911.807526825382</v>
      </c>
    </row>
    <row r="213" spans="1:31" x14ac:dyDescent="0.2">
      <c r="A213" s="40">
        <v>207</v>
      </c>
      <c r="B213">
        <v>4777</v>
      </c>
      <c r="C213" s="79" t="str">
        <f>VLOOKUP(B213,Hist_TransAid!C:D,2,FALSE)</f>
        <v>North Linn</v>
      </c>
      <c r="D213" s="86">
        <v>548.6</v>
      </c>
      <c r="E213" s="40"/>
      <c r="F213" s="40"/>
      <c r="G213" s="40"/>
      <c r="H213" s="40"/>
      <c r="I213" s="87">
        <v>235159.25</v>
      </c>
      <c r="J213" s="81"/>
      <c r="K213" s="6"/>
      <c r="L213" s="6">
        <f t="shared" si="45"/>
        <v>0</v>
      </c>
      <c r="M213" s="35">
        <f t="shared" si="52"/>
        <v>428.65</v>
      </c>
      <c r="N213" s="5">
        <f t="shared" si="46"/>
        <v>0</v>
      </c>
      <c r="O213" s="5">
        <f t="shared" si="47"/>
        <v>548.6</v>
      </c>
      <c r="P213" s="5">
        <f t="shared" si="48"/>
        <v>388.13</v>
      </c>
      <c r="Q213" s="5">
        <f t="shared" si="59"/>
        <v>2020</v>
      </c>
      <c r="R213" s="5">
        <f t="shared" si="49"/>
        <v>24.146929719580953</v>
      </c>
      <c r="S213" s="5">
        <f t="shared" si="50"/>
        <v>13247.005644162111</v>
      </c>
      <c r="T213" s="5">
        <f t="shared" si="51"/>
        <v>1</v>
      </c>
      <c r="U213" s="31"/>
      <c r="V213" s="31">
        <f t="shared" si="53"/>
        <v>404.50646072883319</v>
      </c>
      <c r="W213" s="31"/>
      <c r="X213" s="75">
        <f t="shared" si="54"/>
        <v>0</v>
      </c>
      <c r="Y213" s="72">
        <f t="shared" si="55"/>
        <v>404.50646072883319</v>
      </c>
      <c r="AC213" s="83">
        <f t="shared" si="56"/>
        <v>428.65</v>
      </c>
      <c r="AD213">
        <f t="shared" si="57"/>
        <v>69.112781574766927</v>
      </c>
      <c r="AE213" s="84">
        <f t="shared" si="58"/>
        <v>37915.271971917136</v>
      </c>
    </row>
    <row r="214" spans="1:31" x14ac:dyDescent="0.2">
      <c r="A214" s="40">
        <v>208</v>
      </c>
      <c r="B214">
        <v>4776</v>
      </c>
      <c r="C214" s="79" t="str">
        <f>VLOOKUP(B214,Hist_TransAid!C:D,2,FALSE)</f>
        <v>North Mahaska</v>
      </c>
      <c r="D214" s="86">
        <v>498.2</v>
      </c>
      <c r="E214" s="40"/>
      <c r="F214" s="40"/>
      <c r="G214" s="40"/>
      <c r="H214" s="40"/>
      <c r="I214" s="87">
        <v>242381.43</v>
      </c>
      <c r="J214" s="81"/>
      <c r="K214" s="6"/>
      <c r="L214" s="6">
        <f t="shared" si="45"/>
        <v>0</v>
      </c>
      <c r="M214" s="35">
        <f t="shared" si="52"/>
        <v>486.51</v>
      </c>
      <c r="N214" s="5">
        <f t="shared" si="46"/>
        <v>0</v>
      </c>
      <c r="O214" s="5">
        <f t="shared" si="47"/>
        <v>498.2</v>
      </c>
      <c r="P214" s="5">
        <f t="shared" si="48"/>
        <v>388.13</v>
      </c>
      <c r="Q214" s="5">
        <f t="shared" si="59"/>
        <v>2020</v>
      </c>
      <c r="R214" s="5">
        <f t="shared" si="49"/>
        <v>82.006929719580967</v>
      </c>
      <c r="S214" s="5">
        <f t="shared" si="50"/>
        <v>40855.852386295235</v>
      </c>
      <c r="T214" s="5">
        <f t="shared" si="51"/>
        <v>1</v>
      </c>
      <c r="U214" s="31"/>
      <c r="V214" s="31">
        <f t="shared" si="53"/>
        <v>404.50738180189632</v>
      </c>
      <c r="W214" s="31"/>
      <c r="X214" s="75">
        <f t="shared" si="54"/>
        <v>0</v>
      </c>
      <c r="Y214" s="72">
        <f t="shared" si="55"/>
        <v>404.50738180189632</v>
      </c>
      <c r="AC214" s="83">
        <f t="shared" si="56"/>
        <v>486.51</v>
      </c>
      <c r="AD214">
        <f t="shared" si="57"/>
        <v>126.97278157476694</v>
      </c>
      <c r="AE214" s="84">
        <f t="shared" si="58"/>
        <v>63257.839780548886</v>
      </c>
    </row>
    <row r="215" spans="1:31" x14ac:dyDescent="0.2">
      <c r="A215" s="40">
        <v>209</v>
      </c>
      <c r="B215">
        <v>4779</v>
      </c>
      <c r="C215" s="79" t="str">
        <f>VLOOKUP(B215,Hist_TransAid!C:D,2,FALSE)</f>
        <v>North Polk</v>
      </c>
      <c r="D215" s="86">
        <v>1946</v>
      </c>
      <c r="E215" s="40"/>
      <c r="F215" s="40"/>
      <c r="G215" s="40"/>
      <c r="H215" s="40"/>
      <c r="I215" s="87">
        <v>869481.67</v>
      </c>
      <c r="J215" s="81"/>
      <c r="K215" s="6"/>
      <c r="L215" s="6">
        <f t="shared" si="45"/>
        <v>0</v>
      </c>
      <c r="M215" s="35">
        <f t="shared" si="52"/>
        <v>446.8</v>
      </c>
      <c r="N215" s="5">
        <f t="shared" si="46"/>
        <v>0</v>
      </c>
      <c r="O215" s="5">
        <f t="shared" si="47"/>
        <v>1946</v>
      </c>
      <c r="P215" s="5">
        <f t="shared" si="48"/>
        <v>388.13</v>
      </c>
      <c r="Q215" s="5">
        <f t="shared" si="59"/>
        <v>2020</v>
      </c>
      <c r="R215" s="5">
        <f t="shared" si="49"/>
        <v>42.296929719580987</v>
      </c>
      <c r="S215" s="5">
        <f t="shared" si="50"/>
        <v>82309.825234304604</v>
      </c>
      <c r="T215" s="5">
        <f t="shared" si="51"/>
        <v>1</v>
      </c>
      <c r="U215" s="31"/>
      <c r="V215" s="31">
        <f t="shared" si="53"/>
        <v>404.50762834825048</v>
      </c>
      <c r="W215" s="31"/>
      <c r="X215" s="75">
        <f t="shared" si="54"/>
        <v>0</v>
      </c>
      <c r="Y215" s="72">
        <f t="shared" si="55"/>
        <v>404.50762834825048</v>
      </c>
      <c r="AC215" s="83">
        <f t="shared" si="56"/>
        <v>446.8</v>
      </c>
      <c r="AD215">
        <f t="shared" si="57"/>
        <v>87.262781574766962</v>
      </c>
      <c r="AE215" s="84">
        <f t="shared" si="58"/>
        <v>169813.37294449651</v>
      </c>
    </row>
    <row r="216" spans="1:31" x14ac:dyDescent="0.2">
      <c r="A216" s="40">
        <v>210</v>
      </c>
      <c r="B216">
        <v>4784</v>
      </c>
      <c r="C216" s="79" t="str">
        <f>VLOOKUP(B216,Hist_TransAid!C:D,2,FALSE)</f>
        <v>North Scott</v>
      </c>
      <c r="D216" s="86">
        <v>3112.5</v>
      </c>
      <c r="E216" s="40"/>
      <c r="F216" s="40"/>
      <c r="G216" s="40"/>
      <c r="H216" s="40"/>
      <c r="I216" s="87">
        <v>976712.29</v>
      </c>
      <c r="J216" s="81"/>
      <c r="K216" s="6"/>
      <c r="L216" s="6">
        <f t="shared" si="45"/>
        <v>0</v>
      </c>
      <c r="M216" s="35">
        <f t="shared" si="52"/>
        <v>313.8</v>
      </c>
      <c r="N216" s="5">
        <f t="shared" si="46"/>
        <v>0</v>
      </c>
      <c r="O216" s="5">
        <f t="shared" si="47"/>
        <v>3112.5</v>
      </c>
      <c r="P216" s="5">
        <f t="shared" si="48"/>
        <v>388.13</v>
      </c>
      <c r="Q216" s="5">
        <f t="shared" si="59"/>
        <v>2020</v>
      </c>
      <c r="R216" s="5">
        <f t="shared" si="49"/>
        <v>0</v>
      </c>
      <c r="S216" s="5">
        <f t="shared" si="50"/>
        <v>0</v>
      </c>
      <c r="T216" s="5">
        <f t="shared" si="51"/>
        <v>0</v>
      </c>
      <c r="U216" s="31"/>
      <c r="V216" s="31">
        <f t="shared" si="53"/>
        <v>313.80314538152612</v>
      </c>
      <c r="W216" s="31"/>
      <c r="X216" s="75">
        <f t="shared" si="54"/>
        <v>0</v>
      </c>
      <c r="Y216" s="72">
        <f t="shared" si="55"/>
        <v>313.80314538152612</v>
      </c>
      <c r="AC216" s="83">
        <f t="shared" si="56"/>
        <v>313.8</v>
      </c>
      <c r="AD216">
        <f t="shared" si="57"/>
        <v>0</v>
      </c>
      <c r="AE216" s="84">
        <f t="shared" si="58"/>
        <v>0</v>
      </c>
    </row>
    <row r="217" spans="1:31" x14ac:dyDescent="0.2">
      <c r="A217" s="40">
        <v>211</v>
      </c>
      <c r="B217">
        <v>4785</v>
      </c>
      <c r="C217" s="79" t="str">
        <f>VLOOKUP(B217,Hist_TransAid!C:D,2,FALSE)</f>
        <v>North Tama</v>
      </c>
      <c r="D217" s="86">
        <v>455</v>
      </c>
      <c r="E217" s="40"/>
      <c r="F217" s="40"/>
      <c r="G217" s="40"/>
      <c r="H217" s="40"/>
      <c r="I217" s="87">
        <v>194881.05</v>
      </c>
      <c r="J217" s="81"/>
      <c r="K217" s="6"/>
      <c r="L217" s="6">
        <f t="shared" si="45"/>
        <v>0</v>
      </c>
      <c r="M217" s="35">
        <f t="shared" si="52"/>
        <v>428.31</v>
      </c>
      <c r="N217" s="5">
        <f t="shared" si="46"/>
        <v>0</v>
      </c>
      <c r="O217" s="5">
        <f t="shared" si="47"/>
        <v>455</v>
      </c>
      <c r="P217" s="5">
        <f t="shared" si="48"/>
        <v>388.13</v>
      </c>
      <c r="Q217" s="5">
        <f t="shared" si="59"/>
        <v>2020</v>
      </c>
      <c r="R217" s="5">
        <f t="shared" si="49"/>
        <v>23.806929719580978</v>
      </c>
      <c r="S217" s="5">
        <f t="shared" si="50"/>
        <v>10832.153022409346</v>
      </c>
      <c r="T217" s="5">
        <f t="shared" si="51"/>
        <v>1</v>
      </c>
      <c r="U217" s="31"/>
      <c r="V217" s="31">
        <f t="shared" si="53"/>
        <v>404.50307028041897</v>
      </c>
      <c r="W217" s="31"/>
      <c r="X217" s="75">
        <f t="shared" si="54"/>
        <v>0</v>
      </c>
      <c r="Y217" s="72">
        <f t="shared" si="55"/>
        <v>404.50307028041897</v>
      </c>
      <c r="AC217" s="83">
        <f t="shared" si="56"/>
        <v>428.31</v>
      </c>
      <c r="AD217">
        <f t="shared" si="57"/>
        <v>68.772781574766952</v>
      </c>
      <c r="AE217" s="84">
        <f t="shared" si="58"/>
        <v>31291.615616518964</v>
      </c>
    </row>
    <row r="218" spans="1:31" x14ac:dyDescent="0.2">
      <c r="A218" s="40">
        <v>212</v>
      </c>
      <c r="B218">
        <v>333</v>
      </c>
      <c r="C218" s="79" t="str">
        <f>VLOOKUP(B218,Hist_TransAid!C:D,2,FALSE)</f>
        <v>North Union</v>
      </c>
      <c r="D218" s="86">
        <v>402</v>
      </c>
      <c r="E218" s="40"/>
      <c r="F218" s="40"/>
      <c r="G218" s="40"/>
      <c r="H218" s="40"/>
      <c r="I218" s="87">
        <v>290775.02</v>
      </c>
      <c r="J218" s="81"/>
      <c r="K218" s="6"/>
      <c r="L218" s="6">
        <f t="shared" si="45"/>
        <v>0</v>
      </c>
      <c r="M218" s="35">
        <f t="shared" si="52"/>
        <v>723.32</v>
      </c>
      <c r="N218" s="5">
        <f t="shared" si="46"/>
        <v>0</v>
      </c>
      <c r="O218" s="5">
        <f t="shared" si="47"/>
        <v>402</v>
      </c>
      <c r="P218" s="5">
        <f t="shared" si="48"/>
        <v>388.13</v>
      </c>
      <c r="Q218" s="5">
        <f t="shared" si="59"/>
        <v>2020</v>
      </c>
      <c r="R218" s="5">
        <f t="shared" si="49"/>
        <v>318.81692971958103</v>
      </c>
      <c r="S218" s="5">
        <f t="shared" si="50"/>
        <v>128164.40574727158</v>
      </c>
      <c r="T218" s="5">
        <f t="shared" si="51"/>
        <v>1</v>
      </c>
      <c r="U218" s="31"/>
      <c r="V218" s="31">
        <f t="shared" si="53"/>
        <v>404.50401555405085</v>
      </c>
      <c r="W218" s="31"/>
      <c r="X218" s="75">
        <f t="shared" si="54"/>
        <v>0</v>
      </c>
      <c r="Y218" s="72">
        <f t="shared" si="55"/>
        <v>404.50401555405085</v>
      </c>
      <c r="AC218" s="83">
        <f t="shared" si="56"/>
        <v>723.32</v>
      </c>
      <c r="AD218">
        <f t="shared" si="57"/>
        <v>363.782781574767</v>
      </c>
      <c r="AE218" s="84">
        <f t="shared" si="58"/>
        <v>146240.67819305634</v>
      </c>
    </row>
    <row r="219" spans="1:31" x14ac:dyDescent="0.2">
      <c r="A219" s="40">
        <v>213</v>
      </c>
      <c r="B219">
        <v>4773</v>
      </c>
      <c r="C219" s="79" t="str">
        <f>VLOOKUP(B219,Hist_TransAid!C:D,2,FALSE)</f>
        <v>Northeast</v>
      </c>
      <c r="D219" s="86">
        <v>514.4</v>
      </c>
      <c r="E219" s="40"/>
      <c r="F219" s="40"/>
      <c r="G219" s="40"/>
      <c r="H219" s="40"/>
      <c r="I219" s="87">
        <v>392736.06</v>
      </c>
      <c r="J219" s="81"/>
      <c r="K219" s="6"/>
      <c r="L219" s="6">
        <f t="shared" si="45"/>
        <v>0</v>
      </c>
      <c r="M219" s="35">
        <f t="shared" si="52"/>
        <v>763.48</v>
      </c>
      <c r="N219" s="5">
        <f t="shared" si="46"/>
        <v>0</v>
      </c>
      <c r="O219" s="5">
        <f t="shared" si="47"/>
        <v>514.4</v>
      </c>
      <c r="P219" s="5">
        <f t="shared" si="48"/>
        <v>388.13</v>
      </c>
      <c r="Q219" s="5">
        <f t="shared" si="59"/>
        <v>2020</v>
      </c>
      <c r="R219" s="5">
        <f t="shared" si="49"/>
        <v>358.97692971958099</v>
      </c>
      <c r="S219" s="5">
        <f t="shared" si="50"/>
        <v>184657.73264775245</v>
      </c>
      <c r="T219" s="5">
        <f t="shared" si="51"/>
        <v>1</v>
      </c>
      <c r="U219" s="31"/>
      <c r="V219" s="31">
        <f t="shared" si="53"/>
        <v>404.50685721665542</v>
      </c>
      <c r="W219" s="31"/>
      <c r="X219" s="75">
        <f t="shared" si="54"/>
        <v>0</v>
      </c>
      <c r="Y219" s="72">
        <f t="shared" si="55"/>
        <v>404.50685721665542</v>
      </c>
      <c r="AC219" s="83">
        <f t="shared" si="56"/>
        <v>763.48</v>
      </c>
      <c r="AD219">
        <f t="shared" si="57"/>
        <v>403.94278157476697</v>
      </c>
      <c r="AE219" s="84">
        <f t="shared" si="58"/>
        <v>207788.16684206011</v>
      </c>
    </row>
    <row r="220" spans="1:31" x14ac:dyDescent="0.2">
      <c r="A220" s="40">
        <v>214</v>
      </c>
      <c r="B220">
        <v>4788</v>
      </c>
      <c r="C220" s="79" t="str">
        <f>VLOOKUP(B220,Hist_TransAid!C:D,2,FALSE)</f>
        <v>Northwood-Kensett</v>
      </c>
      <c r="D220" s="86">
        <v>503</v>
      </c>
      <c r="E220" s="40"/>
      <c r="F220" s="40"/>
      <c r="G220" s="40"/>
      <c r="H220" s="40"/>
      <c r="I220" s="87">
        <v>246856.28</v>
      </c>
      <c r="J220" s="81"/>
      <c r="K220" s="6"/>
      <c r="L220" s="6">
        <f t="shared" si="45"/>
        <v>0</v>
      </c>
      <c r="M220" s="35">
        <f t="shared" si="52"/>
        <v>490.77</v>
      </c>
      <c r="N220" s="5">
        <f t="shared" si="46"/>
        <v>0</v>
      </c>
      <c r="O220" s="5">
        <f t="shared" si="47"/>
        <v>503</v>
      </c>
      <c r="P220" s="5">
        <f t="shared" si="48"/>
        <v>388.13</v>
      </c>
      <c r="Q220" s="5">
        <f t="shared" si="59"/>
        <v>2020</v>
      </c>
      <c r="R220" s="5">
        <f t="shared" si="49"/>
        <v>86.266929719580958</v>
      </c>
      <c r="S220" s="5">
        <f t="shared" si="50"/>
        <v>43392.265648949222</v>
      </c>
      <c r="T220" s="5">
        <f t="shared" si="51"/>
        <v>1</v>
      </c>
      <c r="U220" s="31"/>
      <c r="V220" s="31">
        <f t="shared" si="53"/>
        <v>404.50102256670135</v>
      </c>
      <c r="W220" s="31"/>
      <c r="X220" s="75">
        <f t="shared" si="54"/>
        <v>0</v>
      </c>
      <c r="Y220" s="72">
        <f t="shared" si="55"/>
        <v>404.50102256670135</v>
      </c>
      <c r="AC220" s="83">
        <f t="shared" si="56"/>
        <v>490.77</v>
      </c>
      <c r="AD220">
        <f t="shared" si="57"/>
        <v>131.23278157476693</v>
      </c>
      <c r="AE220" s="84">
        <f t="shared" si="58"/>
        <v>66010.089132107765</v>
      </c>
    </row>
    <row r="221" spans="1:31" x14ac:dyDescent="0.2">
      <c r="A221" s="40">
        <v>215</v>
      </c>
      <c r="B221">
        <v>4797</v>
      </c>
      <c r="C221" s="79" t="str">
        <f>VLOOKUP(B221,Hist_TransAid!C:D,2,FALSE)</f>
        <v>Norwalk</v>
      </c>
      <c r="D221" s="86">
        <v>3350.5</v>
      </c>
      <c r="E221" s="40"/>
      <c r="F221" s="40"/>
      <c r="G221" s="40"/>
      <c r="H221" s="40"/>
      <c r="I221" s="87">
        <v>739472.51</v>
      </c>
      <c r="J221" s="81"/>
      <c r="K221" s="6"/>
      <c r="L221" s="6">
        <f t="shared" si="45"/>
        <v>0</v>
      </c>
      <c r="M221" s="35">
        <f t="shared" si="52"/>
        <v>220.71</v>
      </c>
      <c r="N221" s="5">
        <f t="shared" si="46"/>
        <v>0</v>
      </c>
      <c r="O221" s="5">
        <f t="shared" si="47"/>
        <v>3350.5</v>
      </c>
      <c r="P221" s="5">
        <f t="shared" si="48"/>
        <v>388.13</v>
      </c>
      <c r="Q221" s="5">
        <f t="shared" si="59"/>
        <v>2020</v>
      </c>
      <c r="R221" s="5">
        <f t="shared" si="49"/>
        <v>0</v>
      </c>
      <c r="S221" s="5">
        <f t="shared" si="50"/>
        <v>0</v>
      </c>
      <c r="T221" s="5">
        <f t="shared" si="51"/>
        <v>0</v>
      </c>
      <c r="U221" s="31"/>
      <c r="V221" s="31">
        <f t="shared" si="53"/>
        <v>220.70512162363826</v>
      </c>
      <c r="W221" s="31"/>
      <c r="X221" s="75">
        <f t="shared" si="54"/>
        <v>0</v>
      </c>
      <c r="Y221" s="72">
        <f t="shared" si="55"/>
        <v>220.70512162363826</v>
      </c>
      <c r="AC221" s="83">
        <f t="shared" si="56"/>
        <v>220.71</v>
      </c>
      <c r="AD221">
        <f t="shared" si="57"/>
        <v>0</v>
      </c>
      <c r="AE221" s="84">
        <f t="shared" si="58"/>
        <v>0</v>
      </c>
    </row>
    <row r="222" spans="1:31" x14ac:dyDescent="0.2">
      <c r="A222" s="40">
        <v>216</v>
      </c>
      <c r="B222">
        <v>4860</v>
      </c>
      <c r="C222" s="79" t="str">
        <f>VLOOKUP(B222,Hist_TransAid!C:D,2,FALSE)</f>
        <v>OABCIG</v>
      </c>
      <c r="D222" s="86">
        <v>924.9</v>
      </c>
      <c r="E222" s="40"/>
      <c r="F222" s="40"/>
      <c r="G222" s="40"/>
      <c r="H222" s="40"/>
      <c r="I222" s="87">
        <v>525111.74</v>
      </c>
      <c r="J222" s="81"/>
      <c r="K222" s="6"/>
      <c r="L222" s="6">
        <f t="shared" si="45"/>
        <v>0</v>
      </c>
      <c r="M222" s="35">
        <f t="shared" si="52"/>
        <v>567.75</v>
      </c>
      <c r="N222" s="5">
        <f t="shared" si="46"/>
        <v>0</v>
      </c>
      <c r="O222" s="5">
        <f t="shared" si="47"/>
        <v>924.9</v>
      </c>
      <c r="P222" s="5">
        <f t="shared" si="48"/>
        <v>388.13</v>
      </c>
      <c r="Q222" s="5">
        <f t="shared" si="59"/>
        <v>2020</v>
      </c>
      <c r="R222" s="5">
        <f t="shared" si="49"/>
        <v>163.24692971958098</v>
      </c>
      <c r="S222" s="5">
        <f t="shared" si="50"/>
        <v>150987.08529764044</v>
      </c>
      <c r="T222" s="5">
        <f t="shared" si="51"/>
        <v>1</v>
      </c>
      <c r="U222" s="31"/>
      <c r="V222" s="31">
        <f t="shared" si="53"/>
        <v>404.50281619889671</v>
      </c>
      <c r="W222" s="31"/>
      <c r="X222" s="75">
        <f t="shared" si="54"/>
        <v>0</v>
      </c>
      <c r="Y222" s="72">
        <f t="shared" si="55"/>
        <v>404.50281619889671</v>
      </c>
      <c r="AC222" s="83">
        <f t="shared" si="56"/>
        <v>567.75</v>
      </c>
      <c r="AD222">
        <f t="shared" si="57"/>
        <v>208.21278157476695</v>
      </c>
      <c r="AE222" s="84">
        <f t="shared" si="58"/>
        <v>192576.00167850195</v>
      </c>
    </row>
    <row r="223" spans="1:31" x14ac:dyDescent="0.2">
      <c r="A223" s="40">
        <v>217</v>
      </c>
      <c r="B223">
        <v>4869</v>
      </c>
      <c r="C223" s="79" t="str">
        <f>VLOOKUP(B223,Hist_TransAid!C:D,2,FALSE)</f>
        <v>Oelwein</v>
      </c>
      <c r="D223" s="86">
        <v>1340.2</v>
      </c>
      <c r="E223" s="40"/>
      <c r="F223" s="40"/>
      <c r="G223" s="40"/>
      <c r="H223" s="40"/>
      <c r="I223" s="87">
        <v>300428.53999999998</v>
      </c>
      <c r="J223" s="81"/>
      <c r="K223" s="6"/>
      <c r="L223" s="6">
        <f t="shared" si="45"/>
        <v>0</v>
      </c>
      <c r="M223" s="35">
        <f t="shared" si="52"/>
        <v>224.17</v>
      </c>
      <c r="N223" s="5">
        <f t="shared" si="46"/>
        <v>0</v>
      </c>
      <c r="O223" s="5">
        <f t="shared" si="47"/>
        <v>1340.2</v>
      </c>
      <c r="P223" s="5">
        <f t="shared" si="48"/>
        <v>388.13</v>
      </c>
      <c r="Q223" s="5">
        <f t="shared" si="59"/>
        <v>2020</v>
      </c>
      <c r="R223" s="5">
        <f t="shared" si="49"/>
        <v>0</v>
      </c>
      <c r="S223" s="5">
        <f t="shared" si="50"/>
        <v>0</v>
      </c>
      <c r="T223" s="5">
        <f t="shared" si="51"/>
        <v>0</v>
      </c>
      <c r="U223" s="31"/>
      <c r="V223" s="31">
        <f t="shared" si="53"/>
        <v>224.1669452320549</v>
      </c>
      <c r="W223" s="31"/>
      <c r="X223" s="75">
        <f t="shared" si="54"/>
        <v>0</v>
      </c>
      <c r="Y223" s="72">
        <f t="shared" si="55"/>
        <v>224.1669452320549</v>
      </c>
      <c r="AC223" s="83">
        <f t="shared" si="56"/>
        <v>224.17</v>
      </c>
      <c r="AD223">
        <f t="shared" si="57"/>
        <v>0</v>
      </c>
      <c r="AE223" s="84">
        <f t="shared" si="58"/>
        <v>0</v>
      </c>
    </row>
    <row r="224" spans="1:31" x14ac:dyDescent="0.2">
      <c r="A224" s="40">
        <v>218</v>
      </c>
      <c r="B224">
        <v>4878</v>
      </c>
      <c r="C224" s="79" t="str">
        <f>VLOOKUP(B224,Hist_TransAid!C:D,2,FALSE)</f>
        <v>Ogden</v>
      </c>
      <c r="D224" s="86">
        <v>601.9</v>
      </c>
      <c r="E224" s="40"/>
      <c r="F224" s="40"/>
      <c r="G224" s="40"/>
      <c r="H224" s="40"/>
      <c r="I224" s="87">
        <v>272072.08</v>
      </c>
      <c r="J224" s="81"/>
      <c r="K224" s="6"/>
      <c r="L224" s="6">
        <f t="shared" si="45"/>
        <v>0</v>
      </c>
      <c r="M224" s="35">
        <f t="shared" si="52"/>
        <v>452.02</v>
      </c>
      <c r="N224" s="5">
        <f t="shared" si="46"/>
        <v>0</v>
      </c>
      <c r="O224" s="5">
        <f t="shared" si="47"/>
        <v>601.9</v>
      </c>
      <c r="P224" s="5">
        <f t="shared" si="48"/>
        <v>388.13</v>
      </c>
      <c r="Q224" s="5">
        <f t="shared" si="59"/>
        <v>2020</v>
      </c>
      <c r="R224" s="5">
        <f t="shared" si="49"/>
        <v>47.516929719580958</v>
      </c>
      <c r="S224" s="5">
        <f t="shared" si="50"/>
        <v>28600.439998215777</v>
      </c>
      <c r="T224" s="5">
        <f t="shared" si="51"/>
        <v>1</v>
      </c>
      <c r="U224" s="31"/>
      <c r="V224" s="31">
        <f t="shared" si="53"/>
        <v>404.50513374611108</v>
      </c>
      <c r="W224" s="31"/>
      <c r="X224" s="75">
        <f t="shared" si="54"/>
        <v>0</v>
      </c>
      <c r="Y224" s="72">
        <f t="shared" si="55"/>
        <v>404.50513374611108</v>
      </c>
      <c r="AC224" s="83">
        <f t="shared" si="56"/>
        <v>452.02</v>
      </c>
      <c r="AD224">
        <f t="shared" si="57"/>
        <v>92.482781574766932</v>
      </c>
      <c r="AE224" s="84">
        <f t="shared" si="58"/>
        <v>55665.386229852214</v>
      </c>
    </row>
    <row r="225" spans="1:31" x14ac:dyDescent="0.2">
      <c r="A225" s="40">
        <v>219</v>
      </c>
      <c r="B225">
        <v>4890</v>
      </c>
      <c r="C225" s="79" t="str">
        <f>VLOOKUP(B225,Hist_TransAid!C:D,2,FALSE)</f>
        <v>Okoboji</v>
      </c>
      <c r="D225" s="86">
        <v>1043.2</v>
      </c>
      <c r="E225" s="40"/>
      <c r="F225" s="40"/>
      <c r="G225" s="40"/>
      <c r="H225" s="40"/>
      <c r="I225" s="87">
        <v>441091.83</v>
      </c>
      <c r="J225" s="81"/>
      <c r="K225" s="6"/>
      <c r="L225" s="6">
        <f t="shared" si="45"/>
        <v>0</v>
      </c>
      <c r="M225" s="35">
        <f t="shared" si="52"/>
        <v>422.83</v>
      </c>
      <c r="N225" s="5">
        <f t="shared" si="46"/>
        <v>0</v>
      </c>
      <c r="O225" s="5">
        <f t="shared" si="47"/>
        <v>1043.2</v>
      </c>
      <c r="P225" s="5">
        <f t="shared" si="48"/>
        <v>388.13</v>
      </c>
      <c r="Q225" s="5">
        <f t="shared" si="59"/>
        <v>2020</v>
      </c>
      <c r="R225" s="5">
        <f t="shared" si="49"/>
        <v>18.32692971958096</v>
      </c>
      <c r="S225" s="5">
        <f t="shared" si="50"/>
        <v>19118.653083466859</v>
      </c>
      <c r="T225" s="5">
        <f t="shared" si="51"/>
        <v>1</v>
      </c>
      <c r="U225" s="31"/>
      <c r="V225" s="31">
        <f t="shared" si="53"/>
        <v>404.49882756569508</v>
      </c>
      <c r="W225" s="31"/>
      <c r="X225" s="75">
        <f t="shared" si="54"/>
        <v>0</v>
      </c>
      <c r="Y225" s="72">
        <f t="shared" si="55"/>
        <v>404.49882756569508</v>
      </c>
      <c r="AC225" s="83">
        <f t="shared" si="56"/>
        <v>422.83</v>
      </c>
      <c r="AD225">
        <f t="shared" si="57"/>
        <v>63.292781574766934</v>
      </c>
      <c r="AE225" s="84">
        <f t="shared" si="58"/>
        <v>66027.029738796875</v>
      </c>
    </row>
    <row r="226" spans="1:31" x14ac:dyDescent="0.2">
      <c r="A226" s="40">
        <v>220</v>
      </c>
      <c r="B226">
        <v>4905</v>
      </c>
      <c r="C226" s="79" t="str">
        <f>VLOOKUP(B226,Hist_TransAid!C:D,2,FALSE)</f>
        <v>Olin</v>
      </c>
      <c r="D226" s="86">
        <v>214</v>
      </c>
      <c r="E226" s="40"/>
      <c r="F226" s="40"/>
      <c r="G226" s="40"/>
      <c r="H226" s="40"/>
      <c r="I226" s="87">
        <v>161250.17000000001</v>
      </c>
      <c r="J226" s="81"/>
      <c r="K226" s="6"/>
      <c r="L226" s="6">
        <f t="shared" si="45"/>
        <v>0</v>
      </c>
      <c r="M226" s="35">
        <f t="shared" si="52"/>
        <v>753.51</v>
      </c>
      <c r="N226" s="5">
        <f t="shared" si="46"/>
        <v>0</v>
      </c>
      <c r="O226" s="5">
        <f t="shared" si="47"/>
        <v>214</v>
      </c>
      <c r="P226" s="5">
        <f t="shared" si="48"/>
        <v>388.13</v>
      </c>
      <c r="Q226" s="5">
        <f t="shared" si="59"/>
        <v>2020</v>
      </c>
      <c r="R226" s="5">
        <f t="shared" si="49"/>
        <v>349.00692971958097</v>
      </c>
      <c r="S226" s="5">
        <f t="shared" si="50"/>
        <v>74687.482959990331</v>
      </c>
      <c r="T226" s="5">
        <f t="shared" si="51"/>
        <v>1</v>
      </c>
      <c r="U226" s="31"/>
      <c r="V226" s="31">
        <f t="shared" si="53"/>
        <v>404.49853757013869</v>
      </c>
      <c r="W226" s="31"/>
      <c r="X226" s="75">
        <f t="shared" si="54"/>
        <v>0</v>
      </c>
      <c r="Y226" s="72">
        <f t="shared" si="55"/>
        <v>404.49853757013869</v>
      </c>
      <c r="AC226" s="83">
        <f t="shared" si="56"/>
        <v>753.51</v>
      </c>
      <c r="AD226">
        <f t="shared" si="57"/>
        <v>393.97278157476694</v>
      </c>
      <c r="AE226" s="84">
        <f t="shared" si="58"/>
        <v>84310.175257000126</v>
      </c>
    </row>
    <row r="227" spans="1:31" x14ac:dyDescent="0.2">
      <c r="A227" s="40">
        <v>221</v>
      </c>
      <c r="B227">
        <v>4978</v>
      </c>
      <c r="C227" s="79" t="str">
        <f>VLOOKUP(B227,Hist_TransAid!C:D,2,FALSE)</f>
        <v>Orient-Macksburg</v>
      </c>
      <c r="D227" s="86">
        <v>176.9</v>
      </c>
      <c r="E227" s="40"/>
      <c r="F227" s="40"/>
      <c r="G227" s="40"/>
      <c r="H227" s="40"/>
      <c r="I227" s="87">
        <v>147363.21</v>
      </c>
      <c r="J227" s="81"/>
      <c r="K227" s="6"/>
      <c r="L227" s="6">
        <f t="shared" si="45"/>
        <v>0</v>
      </c>
      <c r="M227" s="35">
        <f t="shared" si="52"/>
        <v>833.03</v>
      </c>
      <c r="N227" s="5">
        <f t="shared" si="46"/>
        <v>0</v>
      </c>
      <c r="O227" s="5">
        <f t="shared" si="47"/>
        <v>176.9</v>
      </c>
      <c r="P227" s="5">
        <f t="shared" si="48"/>
        <v>388.13</v>
      </c>
      <c r="Q227" s="5">
        <f t="shared" si="59"/>
        <v>2020</v>
      </c>
      <c r="R227" s="5">
        <f t="shared" si="49"/>
        <v>428.52692971958095</v>
      </c>
      <c r="S227" s="5">
        <f t="shared" si="50"/>
        <v>75806.413867393872</v>
      </c>
      <c r="T227" s="5">
        <f t="shared" si="51"/>
        <v>1</v>
      </c>
      <c r="U227" s="31"/>
      <c r="V227" s="31">
        <f t="shared" si="53"/>
        <v>404.50421782140256</v>
      </c>
      <c r="W227" s="31"/>
      <c r="X227" s="75">
        <f t="shared" si="54"/>
        <v>0</v>
      </c>
      <c r="Y227" s="72">
        <f t="shared" si="55"/>
        <v>404.50421782140256</v>
      </c>
      <c r="AC227" s="83">
        <f t="shared" si="56"/>
        <v>833.03</v>
      </c>
      <c r="AD227">
        <f t="shared" si="57"/>
        <v>473.49278157476692</v>
      </c>
      <c r="AE227" s="84">
        <f t="shared" si="58"/>
        <v>83760.873060576268</v>
      </c>
    </row>
    <row r="228" spans="1:31" x14ac:dyDescent="0.2">
      <c r="A228" s="40">
        <v>222</v>
      </c>
      <c r="B228">
        <v>4995</v>
      </c>
      <c r="C228" s="79" t="str">
        <f>VLOOKUP(B228,Hist_TransAid!C:D,2,FALSE)</f>
        <v>Osage</v>
      </c>
      <c r="D228" s="86">
        <v>902.2</v>
      </c>
      <c r="E228" s="40"/>
      <c r="F228" s="40"/>
      <c r="G228" s="40"/>
      <c r="H228" s="40"/>
      <c r="I228" s="87">
        <v>378494.73</v>
      </c>
      <c r="J228" s="81"/>
      <c r="K228" s="6"/>
      <c r="L228" s="6">
        <f t="shared" si="45"/>
        <v>0</v>
      </c>
      <c r="M228" s="35">
        <f t="shared" si="52"/>
        <v>419.52</v>
      </c>
      <c r="N228" s="5">
        <f t="shared" si="46"/>
        <v>0</v>
      </c>
      <c r="O228" s="5">
        <f t="shared" si="47"/>
        <v>902.2</v>
      </c>
      <c r="P228" s="5">
        <f t="shared" si="48"/>
        <v>388.13</v>
      </c>
      <c r="Q228" s="5">
        <f t="shared" si="59"/>
        <v>2020</v>
      </c>
      <c r="R228" s="5">
        <f t="shared" si="49"/>
        <v>15.016929719580958</v>
      </c>
      <c r="S228" s="5">
        <f t="shared" si="50"/>
        <v>13548.273993005942</v>
      </c>
      <c r="T228" s="5">
        <f t="shared" si="51"/>
        <v>1</v>
      </c>
      <c r="U228" s="31"/>
      <c r="V228" s="31">
        <f t="shared" si="53"/>
        <v>404.50726668919759</v>
      </c>
      <c r="W228" s="31"/>
      <c r="X228" s="75">
        <f t="shared" si="54"/>
        <v>0</v>
      </c>
      <c r="Y228" s="72">
        <f t="shared" si="55"/>
        <v>404.50726668919759</v>
      </c>
      <c r="AC228" s="83">
        <f t="shared" si="56"/>
        <v>419.52</v>
      </c>
      <c r="AD228">
        <f t="shared" si="57"/>
        <v>59.982781574766932</v>
      </c>
      <c r="AE228" s="84">
        <f t="shared" si="58"/>
        <v>54116.465536754731</v>
      </c>
    </row>
    <row r="229" spans="1:31" x14ac:dyDescent="0.2">
      <c r="A229" s="40">
        <v>223</v>
      </c>
      <c r="B229">
        <v>5013</v>
      </c>
      <c r="C229" s="79" t="str">
        <f>VLOOKUP(B229,Hist_TransAid!C:D,2,FALSE)</f>
        <v>Oskaloosa</v>
      </c>
      <c r="D229" s="86">
        <v>2208.5</v>
      </c>
      <c r="E229" s="40"/>
      <c r="F229" s="40"/>
      <c r="G229" s="40"/>
      <c r="H229" s="40"/>
      <c r="I229" s="87">
        <v>950538.85</v>
      </c>
      <c r="J229" s="81"/>
      <c r="K229" s="6"/>
      <c r="L229" s="6">
        <f t="shared" si="45"/>
        <v>0</v>
      </c>
      <c r="M229" s="35">
        <f t="shared" si="52"/>
        <v>430.4</v>
      </c>
      <c r="N229" s="5">
        <f t="shared" si="46"/>
        <v>0</v>
      </c>
      <c r="O229" s="5">
        <f t="shared" si="47"/>
        <v>2208.5</v>
      </c>
      <c r="P229" s="5">
        <f t="shared" si="48"/>
        <v>388.13</v>
      </c>
      <c r="Q229" s="5">
        <f t="shared" si="59"/>
        <v>2020</v>
      </c>
      <c r="R229" s="5">
        <f t="shared" si="49"/>
        <v>25.896929719580953</v>
      </c>
      <c r="S229" s="5">
        <f t="shared" si="50"/>
        <v>57193.369285694534</v>
      </c>
      <c r="T229" s="5">
        <f t="shared" si="51"/>
        <v>1</v>
      </c>
      <c r="U229" s="31"/>
      <c r="V229" s="31">
        <f t="shared" si="53"/>
        <v>404.50327403862593</v>
      </c>
      <c r="W229" s="31"/>
      <c r="X229" s="75">
        <f t="shared" si="54"/>
        <v>0</v>
      </c>
      <c r="Y229" s="72">
        <f t="shared" si="55"/>
        <v>404.50327403862593</v>
      </c>
      <c r="AC229" s="83">
        <f t="shared" si="56"/>
        <v>430.4</v>
      </c>
      <c r="AD229">
        <f t="shared" si="57"/>
        <v>70.862781574766927</v>
      </c>
      <c r="AE229" s="84">
        <f t="shared" si="58"/>
        <v>156500.45310787275</v>
      </c>
    </row>
    <row r="230" spans="1:31" x14ac:dyDescent="0.2">
      <c r="A230" s="40">
        <v>224</v>
      </c>
      <c r="B230">
        <v>5049</v>
      </c>
      <c r="C230" s="79" t="str">
        <f>VLOOKUP(B230,Hist_TransAid!C:D,2,FALSE)</f>
        <v>Ottumwa</v>
      </c>
      <c r="D230" s="86">
        <v>4871</v>
      </c>
      <c r="E230" s="40"/>
      <c r="F230" s="40"/>
      <c r="G230" s="40"/>
      <c r="H230" s="40"/>
      <c r="I230" s="87">
        <v>1779489.92</v>
      </c>
      <c r="J230" s="81"/>
      <c r="K230" s="6"/>
      <c r="L230" s="6">
        <f t="shared" si="45"/>
        <v>0</v>
      </c>
      <c r="M230" s="35">
        <f t="shared" si="52"/>
        <v>365.32</v>
      </c>
      <c r="N230" s="5">
        <f t="shared" si="46"/>
        <v>0</v>
      </c>
      <c r="O230" s="5">
        <f t="shared" si="47"/>
        <v>4871</v>
      </c>
      <c r="P230" s="5">
        <f t="shared" si="48"/>
        <v>388.13</v>
      </c>
      <c r="Q230" s="5">
        <f t="shared" si="59"/>
        <v>2020</v>
      </c>
      <c r="R230" s="5">
        <f t="shared" si="49"/>
        <v>0</v>
      </c>
      <c r="S230" s="5">
        <f t="shared" si="50"/>
        <v>0</v>
      </c>
      <c r="T230" s="5">
        <f t="shared" si="51"/>
        <v>0</v>
      </c>
      <c r="U230" s="31"/>
      <c r="V230" s="31">
        <f t="shared" si="53"/>
        <v>365.32332580578935</v>
      </c>
      <c r="W230" s="31"/>
      <c r="X230" s="75">
        <f t="shared" si="54"/>
        <v>0</v>
      </c>
      <c r="Y230" s="72">
        <f t="shared" si="55"/>
        <v>365.32332580578935</v>
      </c>
      <c r="AC230" s="83">
        <f t="shared" si="56"/>
        <v>365.32</v>
      </c>
      <c r="AD230">
        <f t="shared" si="57"/>
        <v>5.7827815747669433</v>
      </c>
      <c r="AE230" s="84">
        <f t="shared" si="58"/>
        <v>28167.929050689781</v>
      </c>
    </row>
    <row r="231" spans="1:31" x14ac:dyDescent="0.2">
      <c r="A231" s="40">
        <v>225</v>
      </c>
      <c r="B231">
        <v>5121</v>
      </c>
      <c r="C231" s="79" t="str">
        <f>VLOOKUP(B231,Hist_TransAid!C:D,2,FALSE)</f>
        <v>Panorama</v>
      </c>
      <c r="D231" s="86">
        <v>686.6</v>
      </c>
      <c r="E231" s="40"/>
      <c r="F231" s="40"/>
      <c r="G231" s="40"/>
      <c r="H231" s="40"/>
      <c r="I231" s="87">
        <v>398366.05</v>
      </c>
      <c r="J231" s="81"/>
      <c r="K231" s="6"/>
      <c r="L231" s="6">
        <f t="shared" si="45"/>
        <v>0</v>
      </c>
      <c r="M231" s="35">
        <f t="shared" si="52"/>
        <v>580.20000000000005</v>
      </c>
      <c r="N231" s="5">
        <f t="shared" si="46"/>
        <v>0</v>
      </c>
      <c r="O231" s="5">
        <f t="shared" si="47"/>
        <v>686.6</v>
      </c>
      <c r="P231" s="5">
        <f t="shared" si="48"/>
        <v>388.13</v>
      </c>
      <c r="Q231" s="5">
        <f t="shared" si="59"/>
        <v>2020</v>
      </c>
      <c r="R231" s="5">
        <f t="shared" si="49"/>
        <v>175.69692971958102</v>
      </c>
      <c r="S231" s="5">
        <f t="shared" si="50"/>
        <v>120633.51194546433</v>
      </c>
      <c r="T231" s="5">
        <f t="shared" si="51"/>
        <v>1</v>
      </c>
      <c r="U231" s="31"/>
      <c r="V231" s="31">
        <f t="shared" si="53"/>
        <v>404.5041334904393</v>
      </c>
      <c r="W231" s="31"/>
      <c r="X231" s="75">
        <f t="shared" si="54"/>
        <v>0</v>
      </c>
      <c r="Y231" s="72">
        <f t="shared" si="55"/>
        <v>404.5041334904393</v>
      </c>
      <c r="AC231" s="83">
        <f t="shared" si="56"/>
        <v>580.20000000000005</v>
      </c>
      <c r="AD231">
        <f t="shared" si="57"/>
        <v>220.662781574767</v>
      </c>
      <c r="AE231" s="84">
        <f t="shared" si="58"/>
        <v>151507.06582923501</v>
      </c>
    </row>
    <row r="232" spans="1:31" x14ac:dyDescent="0.2">
      <c r="A232" s="40">
        <v>226</v>
      </c>
      <c r="B232">
        <v>5139</v>
      </c>
      <c r="C232" s="79" t="str">
        <f>VLOOKUP(B232,Hist_TransAid!C:D,2,FALSE)</f>
        <v>Paton-Churdan</v>
      </c>
      <c r="D232" s="86">
        <v>183</v>
      </c>
      <c r="E232" s="40"/>
      <c r="F232" s="40"/>
      <c r="G232" s="40"/>
      <c r="H232" s="40"/>
      <c r="I232" s="87">
        <v>156202.14000000001</v>
      </c>
      <c r="J232" s="81"/>
      <c r="K232" s="6"/>
      <c r="L232" s="6">
        <f t="shared" si="45"/>
        <v>0</v>
      </c>
      <c r="M232" s="35">
        <f t="shared" si="52"/>
        <v>853.56</v>
      </c>
      <c r="N232" s="5">
        <f t="shared" si="46"/>
        <v>0</v>
      </c>
      <c r="O232" s="5">
        <f t="shared" si="47"/>
        <v>183</v>
      </c>
      <c r="P232" s="5">
        <f t="shared" si="48"/>
        <v>388.13</v>
      </c>
      <c r="Q232" s="5">
        <f t="shared" si="59"/>
        <v>2020</v>
      </c>
      <c r="R232" s="5">
        <f t="shared" si="49"/>
        <v>449.05692971958092</v>
      </c>
      <c r="S232" s="5">
        <f t="shared" si="50"/>
        <v>82177.418138683308</v>
      </c>
      <c r="T232" s="5">
        <f t="shared" si="51"/>
        <v>1</v>
      </c>
      <c r="U232" s="31"/>
      <c r="V232" s="31">
        <f t="shared" si="53"/>
        <v>404.50667683779619</v>
      </c>
      <c r="W232" s="31"/>
      <c r="X232" s="75">
        <f t="shared" si="54"/>
        <v>0</v>
      </c>
      <c r="Y232" s="72">
        <f t="shared" si="55"/>
        <v>404.50667683779619</v>
      </c>
      <c r="AC232" s="83">
        <f t="shared" si="56"/>
        <v>853.56</v>
      </c>
      <c r="AD232">
        <f t="shared" si="57"/>
        <v>494.0227815747669</v>
      </c>
      <c r="AE232" s="84">
        <f t="shared" si="58"/>
        <v>90406.169028182339</v>
      </c>
    </row>
    <row r="233" spans="1:31" x14ac:dyDescent="0.2">
      <c r="A233" s="40">
        <v>227</v>
      </c>
      <c r="B233">
        <v>5160</v>
      </c>
      <c r="C233" s="79" t="str">
        <f>VLOOKUP(B233,Hist_TransAid!C:D,2,FALSE)</f>
        <v>PCM</v>
      </c>
      <c r="D233" s="86">
        <v>1022.9</v>
      </c>
      <c r="E233" s="40"/>
      <c r="F233" s="40"/>
      <c r="G233" s="40"/>
      <c r="H233" s="40"/>
      <c r="I233" s="87">
        <v>373207.74</v>
      </c>
      <c r="J233" s="81"/>
      <c r="K233" s="6"/>
      <c r="L233" s="6">
        <f t="shared" si="45"/>
        <v>0</v>
      </c>
      <c r="M233" s="35">
        <f t="shared" si="52"/>
        <v>364.85</v>
      </c>
      <c r="N233" s="5">
        <f t="shared" si="46"/>
        <v>0</v>
      </c>
      <c r="O233" s="5">
        <f t="shared" si="47"/>
        <v>1022.9</v>
      </c>
      <c r="P233" s="5">
        <f t="shared" si="48"/>
        <v>388.13</v>
      </c>
      <c r="Q233" s="5">
        <f t="shared" si="59"/>
        <v>2020</v>
      </c>
      <c r="R233" s="5">
        <f t="shared" si="49"/>
        <v>0</v>
      </c>
      <c r="S233" s="5">
        <f t="shared" si="50"/>
        <v>0</v>
      </c>
      <c r="T233" s="5">
        <f t="shared" si="51"/>
        <v>0</v>
      </c>
      <c r="U233" s="31"/>
      <c r="V233" s="31">
        <f t="shared" si="53"/>
        <v>364.85261511389189</v>
      </c>
      <c r="W233" s="31"/>
      <c r="X233" s="75">
        <f t="shared" si="54"/>
        <v>0</v>
      </c>
      <c r="Y233" s="72">
        <f t="shared" si="55"/>
        <v>364.85261511389189</v>
      </c>
      <c r="AC233" s="83">
        <f t="shared" si="56"/>
        <v>364.85</v>
      </c>
      <c r="AD233">
        <f t="shared" si="57"/>
        <v>5.3127815747669729</v>
      </c>
      <c r="AE233" s="84">
        <f t="shared" si="58"/>
        <v>5434.444272829136</v>
      </c>
    </row>
    <row r="234" spans="1:31" x14ac:dyDescent="0.2">
      <c r="A234" s="40">
        <v>228</v>
      </c>
      <c r="B234">
        <v>5163</v>
      </c>
      <c r="C234" s="79" t="str">
        <f>VLOOKUP(B234,Hist_TransAid!C:D,2,FALSE)</f>
        <v>Pekin</v>
      </c>
      <c r="D234" s="86">
        <v>575.29999999999995</v>
      </c>
      <c r="E234" s="40"/>
      <c r="F234" s="40"/>
      <c r="G234" s="40"/>
      <c r="H234" s="40"/>
      <c r="I234" s="87">
        <v>587152.72</v>
      </c>
      <c r="J234" s="81"/>
      <c r="K234" s="6"/>
      <c r="L234" s="6">
        <f t="shared" si="45"/>
        <v>0</v>
      </c>
      <c r="M234" s="35">
        <f t="shared" si="52"/>
        <v>1020.6</v>
      </c>
      <c r="N234" s="5">
        <f t="shared" si="46"/>
        <v>0</v>
      </c>
      <c r="O234" s="5">
        <f t="shared" si="47"/>
        <v>575.29999999999995</v>
      </c>
      <c r="P234" s="5">
        <f t="shared" si="48"/>
        <v>388.13</v>
      </c>
      <c r="Q234" s="5">
        <f t="shared" si="59"/>
        <v>2020</v>
      </c>
      <c r="R234" s="5">
        <f t="shared" si="49"/>
        <v>616.096929719581</v>
      </c>
      <c r="S234" s="5">
        <f t="shared" si="50"/>
        <v>354440.5636676749</v>
      </c>
      <c r="T234" s="5">
        <f t="shared" si="51"/>
        <v>1</v>
      </c>
      <c r="U234" s="31"/>
      <c r="V234" s="31">
        <f t="shared" si="53"/>
        <v>404.50574714466381</v>
      </c>
      <c r="W234" s="31"/>
      <c r="X234" s="75">
        <f t="shared" si="54"/>
        <v>0</v>
      </c>
      <c r="Y234" s="72">
        <f t="shared" si="55"/>
        <v>404.50574714466381</v>
      </c>
      <c r="AC234" s="83">
        <f t="shared" si="56"/>
        <v>1020.6</v>
      </c>
      <c r="AD234">
        <f t="shared" si="57"/>
        <v>661.06278157476697</v>
      </c>
      <c r="AE234" s="84">
        <f t="shared" si="58"/>
        <v>380309.41823996342</v>
      </c>
    </row>
    <row r="235" spans="1:31" x14ac:dyDescent="0.2">
      <c r="A235" s="40">
        <v>229</v>
      </c>
      <c r="B235">
        <v>5166</v>
      </c>
      <c r="C235" s="79" t="str">
        <f>VLOOKUP(B235,Hist_TransAid!C:D,2,FALSE)</f>
        <v>Pella</v>
      </c>
      <c r="D235" s="86">
        <v>2171.7999999999997</v>
      </c>
      <c r="E235" s="40"/>
      <c r="F235" s="40"/>
      <c r="G235" s="40"/>
      <c r="H235" s="40"/>
      <c r="I235" s="87">
        <v>798539.58</v>
      </c>
      <c r="J235" s="81"/>
      <c r="K235" s="6"/>
      <c r="L235" s="6">
        <f t="shared" si="45"/>
        <v>0</v>
      </c>
      <c r="M235" s="35">
        <f t="shared" si="52"/>
        <v>367.69</v>
      </c>
      <c r="N235" s="5">
        <f t="shared" si="46"/>
        <v>0</v>
      </c>
      <c r="O235" s="5">
        <f t="shared" si="47"/>
        <v>2171.7999999999997</v>
      </c>
      <c r="P235" s="5">
        <f t="shared" si="48"/>
        <v>388.13</v>
      </c>
      <c r="Q235" s="5">
        <f t="shared" si="59"/>
        <v>2020</v>
      </c>
      <c r="R235" s="5">
        <f t="shared" si="49"/>
        <v>0</v>
      </c>
      <c r="S235" s="5">
        <f t="shared" si="50"/>
        <v>0</v>
      </c>
      <c r="T235" s="5">
        <f t="shared" si="51"/>
        <v>0</v>
      </c>
      <c r="U235" s="31"/>
      <c r="V235" s="31">
        <f t="shared" si="53"/>
        <v>367.68559720047887</v>
      </c>
      <c r="W235" s="31"/>
      <c r="X235" s="75">
        <f t="shared" si="54"/>
        <v>0</v>
      </c>
      <c r="Y235" s="72">
        <f t="shared" si="55"/>
        <v>367.68559720047887</v>
      </c>
      <c r="AC235" s="83">
        <f t="shared" si="56"/>
        <v>367.69</v>
      </c>
      <c r="AD235">
        <f t="shared" si="57"/>
        <v>8.1527815747669479</v>
      </c>
      <c r="AE235" s="84">
        <f t="shared" si="58"/>
        <v>17706.211024078853</v>
      </c>
    </row>
    <row r="236" spans="1:31" x14ac:dyDescent="0.2">
      <c r="A236" s="40">
        <v>230</v>
      </c>
      <c r="B236">
        <v>5184</v>
      </c>
      <c r="C236" s="79" t="str">
        <f>VLOOKUP(B236,Hist_TransAid!C:D,2,FALSE)</f>
        <v>Perry</v>
      </c>
      <c r="D236" s="86">
        <v>1822.2</v>
      </c>
      <c r="E236" s="40"/>
      <c r="F236" s="40"/>
      <c r="G236" s="40"/>
      <c r="H236" s="40"/>
      <c r="I236" s="87">
        <v>728833.54</v>
      </c>
      <c r="J236" s="81"/>
      <c r="K236" s="6"/>
      <c r="L236" s="6">
        <f t="shared" si="45"/>
        <v>0</v>
      </c>
      <c r="M236" s="35">
        <f t="shared" si="52"/>
        <v>399.97</v>
      </c>
      <c r="N236" s="5">
        <f t="shared" si="46"/>
        <v>0</v>
      </c>
      <c r="O236" s="5">
        <f t="shared" si="47"/>
        <v>1822.2</v>
      </c>
      <c r="P236" s="5">
        <f t="shared" si="48"/>
        <v>388.13</v>
      </c>
      <c r="Q236" s="5">
        <f t="shared" si="59"/>
        <v>2020</v>
      </c>
      <c r="R236" s="5">
        <f t="shared" si="49"/>
        <v>0</v>
      </c>
      <c r="S236" s="5">
        <f t="shared" si="50"/>
        <v>0</v>
      </c>
      <c r="T236" s="5">
        <f t="shared" si="51"/>
        <v>0</v>
      </c>
      <c r="U236" s="31"/>
      <c r="V236" s="31">
        <f t="shared" si="53"/>
        <v>399.9745033476018</v>
      </c>
      <c r="W236" s="31"/>
      <c r="X236" s="75">
        <f t="shared" si="54"/>
        <v>0</v>
      </c>
      <c r="Y236" s="72">
        <f t="shared" si="55"/>
        <v>399.9745033476018</v>
      </c>
      <c r="AC236" s="83">
        <f t="shared" si="56"/>
        <v>399.97</v>
      </c>
      <c r="AD236">
        <f t="shared" si="57"/>
        <v>40.432781574766977</v>
      </c>
      <c r="AE236" s="84">
        <f t="shared" si="58"/>
        <v>73676.614585540388</v>
      </c>
    </row>
    <row r="237" spans="1:31" x14ac:dyDescent="0.2">
      <c r="A237" s="40">
        <v>231</v>
      </c>
      <c r="B237">
        <v>5250</v>
      </c>
      <c r="C237" s="79" t="str">
        <f>VLOOKUP(B237,Hist_TransAid!C:D,2,FALSE)</f>
        <v>Pleasant Valley</v>
      </c>
      <c r="D237" s="86">
        <v>5423.6</v>
      </c>
      <c r="E237" s="40"/>
      <c r="F237" s="40"/>
      <c r="G237" s="40"/>
      <c r="H237" s="40"/>
      <c r="I237" s="87">
        <v>1295546.74</v>
      </c>
      <c r="J237" s="81"/>
      <c r="K237" s="6"/>
      <c r="L237" s="6">
        <f t="shared" si="45"/>
        <v>0</v>
      </c>
      <c r="M237" s="35">
        <f t="shared" si="52"/>
        <v>238.87</v>
      </c>
      <c r="N237" s="5">
        <f t="shared" si="46"/>
        <v>0</v>
      </c>
      <c r="O237" s="5">
        <f t="shared" si="47"/>
        <v>5423.6</v>
      </c>
      <c r="P237" s="5">
        <f t="shared" si="48"/>
        <v>388.13</v>
      </c>
      <c r="Q237" s="5">
        <f t="shared" si="59"/>
        <v>2020</v>
      </c>
      <c r="R237" s="5">
        <f t="shared" si="49"/>
        <v>0</v>
      </c>
      <c r="S237" s="5">
        <f t="shared" si="50"/>
        <v>0</v>
      </c>
      <c r="T237" s="5">
        <f t="shared" si="51"/>
        <v>0</v>
      </c>
      <c r="U237" s="31"/>
      <c r="V237" s="31">
        <f t="shared" si="53"/>
        <v>238.87210339995573</v>
      </c>
      <c r="W237" s="31"/>
      <c r="X237" s="75">
        <f t="shared" si="54"/>
        <v>0</v>
      </c>
      <c r="Y237" s="72">
        <f t="shared" si="55"/>
        <v>238.87210339995573</v>
      </c>
      <c r="AC237" s="83">
        <f t="shared" si="56"/>
        <v>238.87</v>
      </c>
      <c r="AD237">
        <f t="shared" si="57"/>
        <v>0</v>
      </c>
      <c r="AE237" s="84">
        <f t="shared" si="58"/>
        <v>0</v>
      </c>
    </row>
    <row r="238" spans="1:31" x14ac:dyDescent="0.2">
      <c r="A238" s="40">
        <v>232</v>
      </c>
      <c r="B238">
        <v>5256</v>
      </c>
      <c r="C238" s="79" t="str">
        <f>VLOOKUP(B238,Hist_TransAid!C:D,2,FALSE)</f>
        <v>Pleasantville</v>
      </c>
      <c r="D238" s="86">
        <v>675.4</v>
      </c>
      <c r="E238" s="40"/>
      <c r="F238" s="40"/>
      <c r="G238" s="40"/>
      <c r="H238" s="40"/>
      <c r="I238" s="87">
        <v>248264.67</v>
      </c>
      <c r="J238" s="81"/>
      <c r="K238" s="6"/>
      <c r="L238" s="6">
        <f t="shared" si="45"/>
        <v>0</v>
      </c>
      <c r="M238" s="35">
        <f t="shared" si="52"/>
        <v>367.58</v>
      </c>
      <c r="N238" s="5">
        <f t="shared" si="46"/>
        <v>0</v>
      </c>
      <c r="O238" s="5">
        <f t="shared" si="47"/>
        <v>675.4</v>
      </c>
      <c r="P238" s="5">
        <f t="shared" si="48"/>
        <v>388.13</v>
      </c>
      <c r="Q238" s="5">
        <f t="shared" si="59"/>
        <v>2020</v>
      </c>
      <c r="R238" s="5">
        <f t="shared" si="49"/>
        <v>0</v>
      </c>
      <c r="S238" s="5">
        <f t="shared" si="50"/>
        <v>0</v>
      </c>
      <c r="T238" s="5">
        <f t="shared" si="51"/>
        <v>0</v>
      </c>
      <c r="U238" s="31"/>
      <c r="V238" s="31">
        <f t="shared" si="53"/>
        <v>367.58168492745045</v>
      </c>
      <c r="W238" s="31"/>
      <c r="X238" s="75">
        <f t="shared" si="54"/>
        <v>0</v>
      </c>
      <c r="Y238" s="72">
        <f t="shared" si="55"/>
        <v>367.58168492745045</v>
      </c>
      <c r="AC238" s="83">
        <f t="shared" si="56"/>
        <v>367.58</v>
      </c>
      <c r="AD238">
        <f t="shared" si="57"/>
        <v>8.0427815747669342</v>
      </c>
      <c r="AE238" s="84">
        <f t="shared" si="58"/>
        <v>5432.0946755975874</v>
      </c>
    </row>
    <row r="239" spans="1:31" x14ac:dyDescent="0.2">
      <c r="A239" s="40">
        <v>233</v>
      </c>
      <c r="B239">
        <v>5283</v>
      </c>
      <c r="C239" s="79" t="str">
        <f>VLOOKUP(B239,Hist_TransAid!C:D,2,FALSE)</f>
        <v>Pocahontas Area</v>
      </c>
      <c r="D239" s="86">
        <v>665.7</v>
      </c>
      <c r="E239" s="40"/>
      <c r="F239" s="40"/>
      <c r="G239" s="40"/>
      <c r="H239" s="40"/>
      <c r="I239" s="87">
        <v>496351.85</v>
      </c>
      <c r="J239" s="81"/>
      <c r="K239" s="6"/>
      <c r="L239" s="6">
        <f t="shared" si="45"/>
        <v>0</v>
      </c>
      <c r="M239" s="35">
        <f t="shared" si="52"/>
        <v>745.61</v>
      </c>
      <c r="N239" s="5">
        <f t="shared" si="46"/>
        <v>0</v>
      </c>
      <c r="O239" s="5">
        <f t="shared" si="47"/>
        <v>665.7</v>
      </c>
      <c r="P239" s="5">
        <f t="shared" si="48"/>
        <v>388.13</v>
      </c>
      <c r="Q239" s="5">
        <f t="shared" si="59"/>
        <v>2020</v>
      </c>
      <c r="R239" s="5">
        <f t="shared" si="49"/>
        <v>341.10692971958099</v>
      </c>
      <c r="S239" s="5">
        <f t="shared" si="50"/>
        <v>227074.88311432509</v>
      </c>
      <c r="T239" s="5">
        <f t="shared" si="51"/>
        <v>1</v>
      </c>
      <c r="U239" s="31"/>
      <c r="V239" s="31">
        <f t="shared" si="53"/>
        <v>404.50197819689777</v>
      </c>
      <c r="W239" s="31"/>
      <c r="X239" s="75">
        <f t="shared" si="54"/>
        <v>0</v>
      </c>
      <c r="Y239" s="72">
        <f t="shared" si="55"/>
        <v>404.50197819689777</v>
      </c>
      <c r="AC239" s="83">
        <f t="shared" si="56"/>
        <v>745.61</v>
      </c>
      <c r="AD239">
        <f t="shared" si="57"/>
        <v>386.07278157476696</v>
      </c>
      <c r="AE239" s="84">
        <f t="shared" si="58"/>
        <v>257008.65069432239</v>
      </c>
    </row>
    <row r="240" spans="1:31" x14ac:dyDescent="0.2">
      <c r="A240" s="40">
        <v>234</v>
      </c>
      <c r="B240">
        <v>5310</v>
      </c>
      <c r="C240" s="79" t="str">
        <f>VLOOKUP(B240,Hist_TransAid!C:D,2,FALSE)</f>
        <v>Postville</v>
      </c>
      <c r="D240" s="86">
        <v>675.6</v>
      </c>
      <c r="E240" s="40"/>
      <c r="F240" s="40"/>
      <c r="G240" s="40"/>
      <c r="H240" s="40"/>
      <c r="I240" s="87">
        <v>259617.56</v>
      </c>
      <c r="J240" s="81"/>
      <c r="K240" s="6"/>
      <c r="L240" s="6">
        <f t="shared" si="45"/>
        <v>0</v>
      </c>
      <c r="M240" s="35">
        <f t="shared" si="52"/>
        <v>384.28</v>
      </c>
      <c r="N240" s="5">
        <f t="shared" si="46"/>
        <v>0</v>
      </c>
      <c r="O240" s="5">
        <f t="shared" si="47"/>
        <v>675.6</v>
      </c>
      <c r="P240" s="5">
        <f t="shared" si="48"/>
        <v>388.13</v>
      </c>
      <c r="Q240" s="5">
        <f t="shared" si="59"/>
        <v>2020</v>
      </c>
      <c r="R240" s="5">
        <f t="shared" si="49"/>
        <v>0</v>
      </c>
      <c r="S240" s="5">
        <f t="shared" si="50"/>
        <v>0</v>
      </c>
      <c r="T240" s="5">
        <f t="shared" si="51"/>
        <v>0</v>
      </c>
      <c r="U240" s="31"/>
      <c r="V240" s="31">
        <f t="shared" si="53"/>
        <v>384.27702782711663</v>
      </c>
      <c r="W240" s="31"/>
      <c r="X240" s="75">
        <f t="shared" si="54"/>
        <v>0</v>
      </c>
      <c r="Y240" s="72">
        <f t="shared" si="55"/>
        <v>384.27702782711663</v>
      </c>
      <c r="AC240" s="83">
        <f t="shared" si="56"/>
        <v>384.28</v>
      </c>
      <c r="AD240">
        <f t="shared" si="57"/>
        <v>24.742781574766923</v>
      </c>
      <c r="AE240" s="84">
        <f t="shared" si="58"/>
        <v>16716.223231912532</v>
      </c>
    </row>
    <row r="241" spans="1:31" x14ac:dyDescent="0.2">
      <c r="A241" s="40">
        <v>235</v>
      </c>
      <c r="B241">
        <v>5463</v>
      </c>
      <c r="C241" s="79" t="str">
        <f>VLOOKUP(B241,Hist_TransAid!C:D,2,FALSE)</f>
        <v>Red Oak</v>
      </c>
      <c r="D241" s="86">
        <v>1073.0999999999999</v>
      </c>
      <c r="E241" s="40"/>
      <c r="F241" s="40"/>
      <c r="G241" s="40"/>
      <c r="H241" s="40"/>
      <c r="I241" s="87">
        <v>270921.86</v>
      </c>
      <c r="J241" s="81"/>
      <c r="K241" s="6"/>
      <c r="L241" s="6">
        <f t="shared" si="45"/>
        <v>0</v>
      </c>
      <c r="M241" s="35">
        <f t="shared" si="52"/>
        <v>252.47</v>
      </c>
      <c r="N241" s="5">
        <f t="shared" si="46"/>
        <v>0</v>
      </c>
      <c r="O241" s="5">
        <f t="shared" si="47"/>
        <v>1073.0999999999999</v>
      </c>
      <c r="P241" s="5">
        <f t="shared" si="48"/>
        <v>388.13</v>
      </c>
      <c r="Q241" s="5">
        <f t="shared" si="59"/>
        <v>2020</v>
      </c>
      <c r="R241" s="5">
        <f t="shared" si="49"/>
        <v>0</v>
      </c>
      <c r="S241" s="5">
        <f t="shared" si="50"/>
        <v>0</v>
      </c>
      <c r="T241" s="5">
        <f t="shared" si="51"/>
        <v>0</v>
      </c>
      <c r="U241" s="31"/>
      <c r="V241" s="31">
        <f t="shared" si="53"/>
        <v>252.46655484111454</v>
      </c>
      <c r="W241" s="31"/>
      <c r="X241" s="75">
        <f t="shared" si="54"/>
        <v>0</v>
      </c>
      <c r="Y241" s="72">
        <f t="shared" si="55"/>
        <v>252.46655484111454</v>
      </c>
      <c r="AC241" s="83">
        <f t="shared" si="56"/>
        <v>252.47</v>
      </c>
      <c r="AD241">
        <f t="shared" si="57"/>
        <v>0</v>
      </c>
      <c r="AE241" s="84">
        <f t="shared" si="58"/>
        <v>0</v>
      </c>
    </row>
    <row r="242" spans="1:31" x14ac:dyDescent="0.2">
      <c r="A242" s="40">
        <v>236</v>
      </c>
      <c r="B242">
        <v>5486</v>
      </c>
      <c r="C242" s="79" t="str">
        <f>VLOOKUP(B242,Hist_TransAid!C:D,2,FALSE)</f>
        <v>Remsen-Union</v>
      </c>
      <c r="D242" s="86">
        <v>327</v>
      </c>
      <c r="E242" s="40"/>
      <c r="F242" s="40"/>
      <c r="G242" s="40"/>
      <c r="H242" s="40"/>
      <c r="I242" s="87">
        <v>139691.29</v>
      </c>
      <c r="J242" s="81"/>
      <c r="K242" s="6"/>
      <c r="L242" s="6">
        <f t="shared" si="45"/>
        <v>0</v>
      </c>
      <c r="M242" s="35">
        <f t="shared" si="52"/>
        <v>427.19</v>
      </c>
      <c r="N242" s="5">
        <f t="shared" si="46"/>
        <v>0</v>
      </c>
      <c r="O242" s="5">
        <f t="shared" si="47"/>
        <v>327</v>
      </c>
      <c r="P242" s="5">
        <f t="shared" si="48"/>
        <v>388.13</v>
      </c>
      <c r="Q242" s="5">
        <f t="shared" si="59"/>
        <v>2020</v>
      </c>
      <c r="R242" s="5">
        <f t="shared" si="49"/>
        <v>22.686929719580974</v>
      </c>
      <c r="S242" s="5">
        <f t="shared" si="50"/>
        <v>7418.6260183029781</v>
      </c>
      <c r="T242" s="5">
        <f t="shared" si="51"/>
        <v>1</v>
      </c>
      <c r="U242" s="31"/>
      <c r="V242" s="31">
        <f t="shared" si="53"/>
        <v>404.50355957705511</v>
      </c>
      <c r="W242" s="31"/>
      <c r="X242" s="75">
        <f t="shared" si="54"/>
        <v>0</v>
      </c>
      <c r="Y242" s="72">
        <f t="shared" si="55"/>
        <v>404.50355957705511</v>
      </c>
      <c r="AC242" s="83">
        <f t="shared" si="56"/>
        <v>427.19</v>
      </c>
      <c r="AD242">
        <f t="shared" si="57"/>
        <v>67.652781574766948</v>
      </c>
      <c r="AE242" s="84">
        <f t="shared" si="58"/>
        <v>22122.459574948793</v>
      </c>
    </row>
    <row r="243" spans="1:31" x14ac:dyDescent="0.2">
      <c r="A243" s="40">
        <v>237</v>
      </c>
      <c r="B243">
        <v>5508</v>
      </c>
      <c r="C243" s="79" t="str">
        <f>VLOOKUP(B243,Hist_TransAid!C:D,2,FALSE)</f>
        <v>Riceville</v>
      </c>
      <c r="D243" s="86">
        <v>332.5</v>
      </c>
      <c r="E243" s="40"/>
      <c r="F243" s="40"/>
      <c r="G243" s="40"/>
      <c r="H243" s="40"/>
      <c r="I243" s="87">
        <v>220037.36</v>
      </c>
      <c r="J243" s="81"/>
      <c r="K243" s="6"/>
      <c r="L243" s="6">
        <f t="shared" si="45"/>
        <v>0</v>
      </c>
      <c r="M243" s="35">
        <f t="shared" si="52"/>
        <v>661.77</v>
      </c>
      <c r="N243" s="5">
        <f t="shared" si="46"/>
        <v>0</v>
      </c>
      <c r="O243" s="5">
        <f t="shared" si="47"/>
        <v>332.5</v>
      </c>
      <c r="P243" s="5">
        <f t="shared" si="48"/>
        <v>388.13</v>
      </c>
      <c r="Q243" s="5">
        <f t="shared" si="59"/>
        <v>2020</v>
      </c>
      <c r="R243" s="5">
        <f t="shared" si="49"/>
        <v>257.26692971958096</v>
      </c>
      <c r="S243" s="5">
        <f t="shared" si="50"/>
        <v>85541.254131760666</v>
      </c>
      <c r="T243" s="5">
        <f t="shared" si="51"/>
        <v>1</v>
      </c>
      <c r="U243" s="31"/>
      <c r="V243" s="31">
        <f t="shared" si="53"/>
        <v>404.49956652102048</v>
      </c>
      <c r="W243" s="31"/>
      <c r="X243" s="75">
        <f t="shared" si="54"/>
        <v>0</v>
      </c>
      <c r="Y243" s="72">
        <f t="shared" si="55"/>
        <v>404.49956652102048</v>
      </c>
      <c r="AC243" s="83">
        <f t="shared" si="56"/>
        <v>661.77</v>
      </c>
      <c r="AD243">
        <f t="shared" si="57"/>
        <v>302.23278157476693</v>
      </c>
      <c r="AE243" s="84">
        <f t="shared" si="58"/>
        <v>100492.39987361</v>
      </c>
    </row>
    <row r="244" spans="1:31" x14ac:dyDescent="0.2">
      <c r="A244" s="40">
        <v>238</v>
      </c>
      <c r="B244">
        <v>1975</v>
      </c>
      <c r="C244" s="79" t="str">
        <f>VLOOKUP(B244,Hist_TransAid!C:D,2,FALSE)</f>
        <v>River Valley</v>
      </c>
      <c r="D244" s="86">
        <v>371.2</v>
      </c>
      <c r="E244" s="40"/>
      <c r="F244" s="40"/>
      <c r="G244" s="40"/>
      <c r="H244" s="40"/>
      <c r="I244" s="87">
        <v>256290.66</v>
      </c>
      <c r="J244" s="81"/>
      <c r="K244" s="6"/>
      <c r="L244" s="6">
        <f t="shared" si="45"/>
        <v>0</v>
      </c>
      <c r="M244" s="35">
        <f t="shared" si="52"/>
        <v>690.44</v>
      </c>
      <c r="N244" s="5">
        <f t="shared" si="46"/>
        <v>0</v>
      </c>
      <c r="O244" s="5">
        <f t="shared" si="47"/>
        <v>371.2</v>
      </c>
      <c r="P244" s="5">
        <f t="shared" si="48"/>
        <v>388.13</v>
      </c>
      <c r="Q244" s="5">
        <f t="shared" si="59"/>
        <v>2020</v>
      </c>
      <c r="R244" s="5">
        <f t="shared" si="49"/>
        <v>285.93692971958103</v>
      </c>
      <c r="S244" s="5">
        <f t="shared" si="50"/>
        <v>106139.78831190847</v>
      </c>
      <c r="T244" s="5">
        <f t="shared" si="51"/>
        <v>1</v>
      </c>
      <c r="U244" s="31"/>
      <c r="V244" s="31">
        <f t="shared" si="53"/>
        <v>404.50127071145351</v>
      </c>
      <c r="W244" s="31"/>
      <c r="X244" s="75">
        <f t="shared" si="54"/>
        <v>0</v>
      </c>
      <c r="Y244" s="72">
        <f t="shared" si="55"/>
        <v>404.50127071145351</v>
      </c>
      <c r="AC244" s="83">
        <f t="shared" si="56"/>
        <v>690.44</v>
      </c>
      <c r="AD244">
        <f t="shared" si="57"/>
        <v>330.902781574767</v>
      </c>
      <c r="AE244" s="84">
        <f t="shared" si="58"/>
        <v>122831.11252055351</v>
      </c>
    </row>
    <row r="245" spans="1:31" x14ac:dyDescent="0.2">
      <c r="A245" s="40">
        <v>239</v>
      </c>
      <c r="B245">
        <v>5510</v>
      </c>
      <c r="C245" s="79" t="str">
        <f>VLOOKUP(B245,Hist_TransAid!C:D,2,FALSE)</f>
        <v>Riverside</v>
      </c>
      <c r="D245" s="86">
        <v>694.2</v>
      </c>
      <c r="E245" s="40"/>
      <c r="F245" s="40"/>
      <c r="G245" s="40"/>
      <c r="H245" s="40"/>
      <c r="I245" s="87">
        <v>483255.32</v>
      </c>
      <c r="J245" s="81"/>
      <c r="K245" s="6"/>
      <c r="L245" s="6">
        <f t="shared" si="45"/>
        <v>0</v>
      </c>
      <c r="M245" s="35">
        <f t="shared" si="52"/>
        <v>696.13</v>
      </c>
      <c r="N245" s="5">
        <f t="shared" si="46"/>
        <v>0</v>
      </c>
      <c r="O245" s="5">
        <f t="shared" si="47"/>
        <v>694.2</v>
      </c>
      <c r="P245" s="5">
        <f t="shared" si="48"/>
        <v>388.13</v>
      </c>
      <c r="Q245" s="5">
        <f t="shared" si="59"/>
        <v>2020</v>
      </c>
      <c r="R245" s="5">
        <f t="shared" si="49"/>
        <v>291.62692971958097</v>
      </c>
      <c r="S245" s="5">
        <f t="shared" si="50"/>
        <v>202447.41461133314</v>
      </c>
      <c r="T245" s="5">
        <f t="shared" si="51"/>
        <v>1</v>
      </c>
      <c r="U245" s="31"/>
      <c r="V245" s="31">
        <f t="shared" si="53"/>
        <v>404.50576979064664</v>
      </c>
      <c r="W245" s="31"/>
      <c r="X245" s="75">
        <f t="shared" si="54"/>
        <v>0</v>
      </c>
      <c r="Y245" s="72">
        <f t="shared" si="55"/>
        <v>404.50576979064664</v>
      </c>
      <c r="AC245" s="83">
        <f t="shared" si="56"/>
        <v>696.13</v>
      </c>
      <c r="AD245">
        <f t="shared" si="57"/>
        <v>336.59278157476695</v>
      </c>
      <c r="AE245" s="84">
        <f t="shared" si="58"/>
        <v>233662.70896920323</v>
      </c>
    </row>
    <row r="246" spans="1:31" x14ac:dyDescent="0.2">
      <c r="A246" s="40">
        <v>240</v>
      </c>
      <c r="B246">
        <v>5607</v>
      </c>
      <c r="C246" s="79" t="str">
        <f>VLOOKUP(B246,Hist_TransAid!C:D,2,FALSE)</f>
        <v>Rock Valley</v>
      </c>
      <c r="D246" s="86">
        <v>853</v>
      </c>
      <c r="E246" s="40"/>
      <c r="F246" s="40"/>
      <c r="G246" s="40"/>
      <c r="H246" s="40"/>
      <c r="I246" s="87">
        <v>200334.1</v>
      </c>
      <c r="J246" s="81"/>
      <c r="K246" s="6"/>
      <c r="L246" s="6">
        <f t="shared" si="45"/>
        <v>0</v>
      </c>
      <c r="M246" s="35">
        <f t="shared" si="52"/>
        <v>234.86</v>
      </c>
      <c r="N246" s="5">
        <f t="shared" si="46"/>
        <v>0</v>
      </c>
      <c r="O246" s="5">
        <f t="shared" si="47"/>
        <v>853</v>
      </c>
      <c r="P246" s="5">
        <f t="shared" si="48"/>
        <v>388.13</v>
      </c>
      <c r="Q246" s="5">
        <f t="shared" si="59"/>
        <v>2020</v>
      </c>
      <c r="R246" s="5">
        <f t="shared" si="49"/>
        <v>0</v>
      </c>
      <c r="S246" s="5">
        <f t="shared" si="50"/>
        <v>0</v>
      </c>
      <c r="T246" s="5">
        <f t="shared" si="51"/>
        <v>0</v>
      </c>
      <c r="U246" s="31"/>
      <c r="V246" s="31">
        <f t="shared" si="53"/>
        <v>234.85826494724503</v>
      </c>
      <c r="W246" s="31"/>
      <c r="X246" s="75">
        <f t="shared" si="54"/>
        <v>0</v>
      </c>
      <c r="Y246" s="72">
        <f t="shared" si="55"/>
        <v>234.85826494724503</v>
      </c>
      <c r="AC246" s="83">
        <f t="shared" si="56"/>
        <v>234.86</v>
      </c>
      <c r="AD246">
        <f t="shared" si="57"/>
        <v>0</v>
      </c>
      <c r="AE246" s="84">
        <f t="shared" si="58"/>
        <v>0</v>
      </c>
    </row>
    <row r="247" spans="1:31" x14ac:dyDescent="0.2">
      <c r="A247" s="40">
        <v>241</v>
      </c>
      <c r="B247">
        <v>5643</v>
      </c>
      <c r="C247" s="79" t="str">
        <f>VLOOKUP(B247,Hist_TransAid!C:D,2,FALSE)</f>
        <v>Roland-Story</v>
      </c>
      <c r="D247" s="86">
        <v>986.9</v>
      </c>
      <c r="E247" s="40"/>
      <c r="F247" s="40"/>
      <c r="G247" s="40"/>
      <c r="H247" s="40"/>
      <c r="I247" s="87">
        <v>326551.56</v>
      </c>
      <c r="J247" s="81"/>
      <c r="K247" s="6"/>
      <c r="L247" s="6">
        <f t="shared" si="45"/>
        <v>0</v>
      </c>
      <c r="M247" s="35">
        <f t="shared" si="52"/>
        <v>330.89</v>
      </c>
      <c r="N247" s="5">
        <f t="shared" si="46"/>
        <v>0</v>
      </c>
      <c r="O247" s="5">
        <f t="shared" si="47"/>
        <v>986.9</v>
      </c>
      <c r="P247" s="5">
        <f t="shared" si="48"/>
        <v>388.13</v>
      </c>
      <c r="Q247" s="5">
        <f t="shared" si="59"/>
        <v>2020</v>
      </c>
      <c r="R247" s="5">
        <f t="shared" si="49"/>
        <v>0</v>
      </c>
      <c r="S247" s="5">
        <f t="shared" si="50"/>
        <v>0</v>
      </c>
      <c r="T247" s="5">
        <f t="shared" si="51"/>
        <v>0</v>
      </c>
      <c r="U247" s="31"/>
      <c r="V247" s="31">
        <f t="shared" si="53"/>
        <v>330.88616881142974</v>
      </c>
      <c r="W247" s="31"/>
      <c r="X247" s="75">
        <f t="shared" si="54"/>
        <v>0</v>
      </c>
      <c r="Y247" s="72">
        <f t="shared" si="55"/>
        <v>330.88616881142974</v>
      </c>
      <c r="AC247" s="83">
        <f t="shared" si="56"/>
        <v>330.89</v>
      </c>
      <c r="AD247">
        <f t="shared" si="57"/>
        <v>0</v>
      </c>
      <c r="AE247" s="84">
        <f t="shared" si="58"/>
        <v>0</v>
      </c>
    </row>
    <row r="248" spans="1:31" x14ac:dyDescent="0.2">
      <c r="A248" s="40">
        <v>242</v>
      </c>
      <c r="B248">
        <v>5697</v>
      </c>
      <c r="C248" s="79" t="str">
        <f>VLOOKUP(B248,Hist_TransAid!C:D,2,FALSE)</f>
        <v>Rudd-Rockford-Marble Rock</v>
      </c>
      <c r="D248" s="86">
        <v>394</v>
      </c>
      <c r="E248" s="40"/>
      <c r="F248" s="40"/>
      <c r="G248" s="40"/>
      <c r="H248" s="40"/>
      <c r="I248" s="87">
        <v>254274.39</v>
      </c>
      <c r="J248" s="81"/>
      <c r="K248" s="6"/>
      <c r="L248" s="6">
        <f t="shared" si="45"/>
        <v>0</v>
      </c>
      <c r="M248" s="35">
        <f t="shared" si="52"/>
        <v>645.37</v>
      </c>
      <c r="N248" s="5">
        <f t="shared" si="46"/>
        <v>0</v>
      </c>
      <c r="O248" s="5">
        <f t="shared" si="47"/>
        <v>394</v>
      </c>
      <c r="P248" s="5">
        <f t="shared" si="48"/>
        <v>388.13</v>
      </c>
      <c r="Q248" s="5">
        <f t="shared" si="59"/>
        <v>2020</v>
      </c>
      <c r="R248" s="5">
        <f t="shared" si="49"/>
        <v>240.86692971958098</v>
      </c>
      <c r="S248" s="5">
        <f t="shared" si="50"/>
        <v>94901.570309514907</v>
      </c>
      <c r="T248" s="5">
        <f t="shared" si="51"/>
        <v>1</v>
      </c>
      <c r="U248" s="31"/>
      <c r="V248" s="31">
        <f t="shared" si="53"/>
        <v>404.49954236163734</v>
      </c>
      <c r="W248" s="31"/>
      <c r="X248" s="75">
        <f t="shared" si="54"/>
        <v>0</v>
      </c>
      <c r="Y248" s="72">
        <f t="shared" si="55"/>
        <v>404.49954236163734</v>
      </c>
      <c r="AC248" s="83">
        <f t="shared" si="56"/>
        <v>645.37</v>
      </c>
      <c r="AD248">
        <f t="shared" si="57"/>
        <v>285.83278157476695</v>
      </c>
      <c r="AE248" s="84">
        <f t="shared" si="58"/>
        <v>112618.11594045818</v>
      </c>
    </row>
    <row r="249" spans="1:31" x14ac:dyDescent="0.2">
      <c r="A249" s="40">
        <v>243</v>
      </c>
      <c r="B249">
        <v>5724</v>
      </c>
      <c r="C249" s="79" t="str">
        <f>VLOOKUP(B249,Hist_TransAid!C:D,2,FALSE)</f>
        <v>Ruthven-Ayrshire</v>
      </c>
      <c r="D249" s="86">
        <v>200</v>
      </c>
      <c r="E249" s="40"/>
      <c r="F249" s="40"/>
      <c r="G249" s="40"/>
      <c r="H249" s="40"/>
      <c r="I249" s="87">
        <v>155385.29999999999</v>
      </c>
      <c r="J249" s="81"/>
      <c r="K249" s="6"/>
      <c r="L249" s="6">
        <f t="shared" si="45"/>
        <v>0</v>
      </c>
      <c r="M249" s="35">
        <f t="shared" si="52"/>
        <v>776.93</v>
      </c>
      <c r="N249" s="5">
        <f t="shared" si="46"/>
        <v>0</v>
      </c>
      <c r="O249" s="5">
        <f t="shared" si="47"/>
        <v>200</v>
      </c>
      <c r="P249" s="5">
        <f t="shared" si="48"/>
        <v>388.13</v>
      </c>
      <c r="Q249" s="5">
        <f t="shared" si="59"/>
        <v>2020</v>
      </c>
      <c r="R249" s="5">
        <f t="shared" si="49"/>
        <v>372.42692971958093</v>
      </c>
      <c r="S249" s="5">
        <f t="shared" si="50"/>
        <v>74485.38594391619</v>
      </c>
      <c r="T249" s="5">
        <f t="shared" si="51"/>
        <v>1</v>
      </c>
      <c r="U249" s="31"/>
      <c r="V249" s="31">
        <f t="shared" si="53"/>
        <v>404.49957028041899</v>
      </c>
      <c r="W249" s="31"/>
      <c r="X249" s="75">
        <f t="shared" si="54"/>
        <v>0</v>
      </c>
      <c r="Y249" s="72">
        <f t="shared" si="55"/>
        <v>404.49957028041899</v>
      </c>
      <c r="AC249" s="83">
        <f t="shared" si="56"/>
        <v>776.93</v>
      </c>
      <c r="AD249">
        <f t="shared" si="57"/>
        <v>417.3927815747669</v>
      </c>
      <c r="AE249" s="84">
        <f t="shared" si="58"/>
        <v>83478.556314953385</v>
      </c>
    </row>
    <row r="250" spans="1:31" x14ac:dyDescent="0.2">
      <c r="A250" s="40">
        <v>244</v>
      </c>
      <c r="B250">
        <v>5805</v>
      </c>
      <c r="C250" s="79" t="str">
        <f>VLOOKUP(B250,Hist_TransAid!C:D,2,FALSE)</f>
        <v>Saydel</v>
      </c>
      <c r="D250" s="86">
        <v>1067.0999999999999</v>
      </c>
      <c r="E250" s="40"/>
      <c r="F250" s="40"/>
      <c r="G250" s="40"/>
      <c r="H250" s="40"/>
      <c r="I250" s="87">
        <v>668413.5</v>
      </c>
      <c r="J250" s="81"/>
      <c r="K250" s="6"/>
      <c r="L250" s="6">
        <f t="shared" si="45"/>
        <v>0</v>
      </c>
      <c r="M250" s="35">
        <f t="shared" si="52"/>
        <v>626.38</v>
      </c>
      <c r="N250" s="5">
        <f t="shared" si="46"/>
        <v>0</v>
      </c>
      <c r="O250" s="5">
        <f t="shared" si="47"/>
        <v>1067.0999999999999</v>
      </c>
      <c r="P250" s="5">
        <f t="shared" si="48"/>
        <v>388.13</v>
      </c>
      <c r="Q250" s="5">
        <f t="shared" si="59"/>
        <v>2020</v>
      </c>
      <c r="R250" s="5">
        <f t="shared" si="49"/>
        <v>221.87692971958097</v>
      </c>
      <c r="S250" s="5">
        <f t="shared" si="50"/>
        <v>236764.87170376483</v>
      </c>
      <c r="T250" s="5">
        <f t="shared" si="51"/>
        <v>1</v>
      </c>
      <c r="U250" s="31"/>
      <c r="V250" s="31">
        <f t="shared" si="53"/>
        <v>404.50625836026165</v>
      </c>
      <c r="W250" s="31"/>
      <c r="X250" s="75">
        <f t="shared" si="54"/>
        <v>0</v>
      </c>
      <c r="Y250" s="72">
        <f t="shared" si="55"/>
        <v>404.50625836026165</v>
      </c>
      <c r="AC250" s="83">
        <f t="shared" si="56"/>
        <v>626.38</v>
      </c>
      <c r="AD250">
        <f t="shared" si="57"/>
        <v>266.84278157476695</v>
      </c>
      <c r="AE250" s="84">
        <f t="shared" si="58"/>
        <v>284747.93221843377</v>
      </c>
    </row>
    <row r="251" spans="1:31" x14ac:dyDescent="0.2">
      <c r="A251" s="40">
        <v>245</v>
      </c>
      <c r="B251">
        <v>5823</v>
      </c>
      <c r="C251" s="79" t="str">
        <f>VLOOKUP(B251,Hist_TransAid!C:D,2,FALSE)</f>
        <v>Schaller-Crestland</v>
      </c>
      <c r="D251" s="86">
        <v>372</v>
      </c>
      <c r="E251" s="40"/>
      <c r="F251" s="40"/>
      <c r="G251" s="40"/>
      <c r="H251" s="40"/>
      <c r="I251" s="87">
        <v>332161.65999999997</v>
      </c>
      <c r="J251" s="81"/>
      <c r="K251" s="6"/>
      <c r="L251" s="6">
        <f t="shared" si="45"/>
        <v>0</v>
      </c>
      <c r="M251" s="35">
        <f t="shared" si="52"/>
        <v>892.91</v>
      </c>
      <c r="N251" s="5">
        <f t="shared" si="46"/>
        <v>0</v>
      </c>
      <c r="O251" s="5">
        <f t="shared" si="47"/>
        <v>372</v>
      </c>
      <c r="P251" s="5">
        <f t="shared" si="48"/>
        <v>388.13</v>
      </c>
      <c r="Q251" s="5">
        <f t="shared" si="59"/>
        <v>2020</v>
      </c>
      <c r="R251" s="5">
        <f t="shared" si="49"/>
        <v>488.40692971958094</v>
      </c>
      <c r="S251" s="5">
        <f t="shared" si="50"/>
        <v>181687.37785568411</v>
      </c>
      <c r="T251" s="5">
        <f t="shared" si="51"/>
        <v>1</v>
      </c>
      <c r="U251" s="31"/>
      <c r="V251" s="31">
        <f t="shared" si="53"/>
        <v>404.50075845246198</v>
      </c>
      <c r="W251" s="31"/>
      <c r="X251" s="75">
        <f t="shared" si="54"/>
        <v>0</v>
      </c>
      <c r="Y251" s="72">
        <f t="shared" si="55"/>
        <v>404.50075845246198</v>
      </c>
      <c r="AC251" s="83">
        <f t="shared" si="56"/>
        <v>892.91</v>
      </c>
      <c r="AD251">
        <f t="shared" si="57"/>
        <v>533.37278157476692</v>
      </c>
      <c r="AE251" s="84">
        <f t="shared" si="58"/>
        <v>198414.6747458133</v>
      </c>
    </row>
    <row r="252" spans="1:31" x14ac:dyDescent="0.2">
      <c r="A252" s="40">
        <v>246</v>
      </c>
      <c r="B252">
        <v>5832</v>
      </c>
      <c r="C252" s="79" t="str">
        <f>VLOOKUP(B252,Hist_TransAid!C:D,2,FALSE)</f>
        <v>Schleswig</v>
      </c>
      <c r="D252" s="86">
        <v>226</v>
      </c>
      <c r="E252" s="40"/>
      <c r="F252" s="40"/>
      <c r="G252" s="40"/>
      <c r="H252" s="40"/>
      <c r="I252" s="87">
        <v>281019.40000000002</v>
      </c>
      <c r="J252" s="81"/>
      <c r="K252" s="6"/>
      <c r="L252" s="6">
        <f t="shared" si="45"/>
        <v>0</v>
      </c>
      <c r="M252" s="35">
        <f t="shared" si="52"/>
        <v>1243.45</v>
      </c>
      <c r="N252" s="5">
        <f t="shared" si="46"/>
        <v>0</v>
      </c>
      <c r="O252" s="5">
        <f t="shared" si="47"/>
        <v>226</v>
      </c>
      <c r="P252" s="5">
        <f t="shared" si="48"/>
        <v>388.13</v>
      </c>
      <c r="Q252" s="5">
        <f t="shared" si="59"/>
        <v>2020</v>
      </c>
      <c r="R252" s="5">
        <f t="shared" si="49"/>
        <v>838.94692971958102</v>
      </c>
      <c r="S252" s="5">
        <f t="shared" si="50"/>
        <v>189602.0061166253</v>
      </c>
      <c r="T252" s="5">
        <f t="shared" si="51"/>
        <v>1</v>
      </c>
      <c r="U252" s="31"/>
      <c r="V252" s="31">
        <f t="shared" si="53"/>
        <v>404.50174284679082</v>
      </c>
      <c r="W252" s="31"/>
      <c r="X252" s="75">
        <f t="shared" si="54"/>
        <v>0</v>
      </c>
      <c r="Y252" s="72">
        <f t="shared" si="55"/>
        <v>404.50174284679082</v>
      </c>
      <c r="AC252" s="83">
        <f t="shared" si="56"/>
        <v>1243.45</v>
      </c>
      <c r="AD252">
        <f t="shared" si="57"/>
        <v>883.912781574767</v>
      </c>
      <c r="AE252" s="84">
        <f t="shared" si="58"/>
        <v>199764.28863589733</v>
      </c>
    </row>
    <row r="253" spans="1:31" x14ac:dyDescent="0.2">
      <c r="A253" s="40">
        <v>247</v>
      </c>
      <c r="B253">
        <v>5877</v>
      </c>
      <c r="C253" s="79" t="str">
        <f>VLOOKUP(B253,Hist_TransAid!C:D,2,FALSE)</f>
        <v>Sergeant Bluff-Luton</v>
      </c>
      <c r="D253" s="86">
        <v>1407.7</v>
      </c>
      <c r="E253" s="40"/>
      <c r="F253" s="40"/>
      <c r="G253" s="40"/>
      <c r="H253" s="40"/>
      <c r="I253" s="87">
        <v>355669.24</v>
      </c>
      <c r="J253" s="81"/>
      <c r="K253" s="6"/>
      <c r="L253" s="6">
        <f t="shared" si="45"/>
        <v>0</v>
      </c>
      <c r="M253" s="35">
        <f t="shared" si="52"/>
        <v>252.66</v>
      </c>
      <c r="N253" s="5">
        <f t="shared" si="46"/>
        <v>0</v>
      </c>
      <c r="O253" s="5">
        <f t="shared" si="47"/>
        <v>1407.7</v>
      </c>
      <c r="P253" s="5">
        <f t="shared" si="48"/>
        <v>388.13</v>
      </c>
      <c r="Q253" s="5">
        <f t="shared" si="59"/>
        <v>2020</v>
      </c>
      <c r="R253" s="5">
        <f t="shared" si="49"/>
        <v>0</v>
      </c>
      <c r="S253" s="5">
        <f t="shared" si="50"/>
        <v>0</v>
      </c>
      <c r="T253" s="5">
        <f t="shared" si="51"/>
        <v>0</v>
      </c>
      <c r="U253" s="31"/>
      <c r="V253" s="31">
        <f t="shared" si="53"/>
        <v>252.65982808837109</v>
      </c>
      <c r="W253" s="31"/>
      <c r="X253" s="75">
        <f t="shared" si="54"/>
        <v>0</v>
      </c>
      <c r="Y253" s="72">
        <f t="shared" si="55"/>
        <v>252.65982808837109</v>
      </c>
      <c r="AC253" s="83">
        <f t="shared" si="56"/>
        <v>252.66</v>
      </c>
      <c r="AD253">
        <f t="shared" si="57"/>
        <v>0</v>
      </c>
      <c r="AE253" s="84">
        <f t="shared" si="58"/>
        <v>0</v>
      </c>
    </row>
    <row r="254" spans="1:31" x14ac:dyDescent="0.2">
      <c r="A254" s="40">
        <v>248</v>
      </c>
      <c r="B254">
        <v>5895</v>
      </c>
      <c r="C254" s="79" t="str">
        <f>VLOOKUP(B254,Hist_TransAid!C:D,2,FALSE)</f>
        <v>Seymour</v>
      </c>
      <c r="D254" s="86">
        <v>254.6</v>
      </c>
      <c r="E254" s="40"/>
      <c r="F254" s="40"/>
      <c r="G254" s="40"/>
      <c r="H254" s="40"/>
      <c r="I254" s="87">
        <v>148842.75</v>
      </c>
      <c r="J254" s="81"/>
      <c r="K254" s="6"/>
      <c r="L254" s="6">
        <f t="shared" si="45"/>
        <v>0</v>
      </c>
      <c r="M254" s="35">
        <f t="shared" si="52"/>
        <v>584.61</v>
      </c>
      <c r="N254" s="5">
        <f t="shared" si="46"/>
        <v>0</v>
      </c>
      <c r="O254" s="5">
        <f t="shared" si="47"/>
        <v>254.6</v>
      </c>
      <c r="P254" s="5">
        <f t="shared" si="48"/>
        <v>388.13</v>
      </c>
      <c r="Q254" s="5">
        <f t="shared" si="59"/>
        <v>2020</v>
      </c>
      <c r="R254" s="5">
        <f t="shared" si="49"/>
        <v>180.10692971958099</v>
      </c>
      <c r="S254" s="5">
        <f t="shared" si="50"/>
        <v>45855.22430660532</v>
      </c>
      <c r="T254" s="5">
        <f t="shared" si="51"/>
        <v>1</v>
      </c>
      <c r="U254" s="31"/>
      <c r="V254" s="31">
        <f t="shared" si="53"/>
        <v>404.50717083030116</v>
      </c>
      <c r="W254" s="31"/>
      <c r="X254" s="75">
        <f t="shared" si="54"/>
        <v>0</v>
      </c>
      <c r="Y254" s="72">
        <f t="shared" si="55"/>
        <v>404.50717083030116</v>
      </c>
      <c r="AC254" s="83">
        <f t="shared" si="56"/>
        <v>584.61</v>
      </c>
      <c r="AD254">
        <f t="shared" si="57"/>
        <v>225.07278157476696</v>
      </c>
      <c r="AE254" s="84">
        <f t="shared" si="58"/>
        <v>57303.530188935671</v>
      </c>
    </row>
    <row r="255" spans="1:31" x14ac:dyDescent="0.2">
      <c r="A255" s="40">
        <v>249</v>
      </c>
      <c r="B255">
        <v>5949</v>
      </c>
      <c r="C255" s="79" t="str">
        <f>VLOOKUP(B255,Hist_TransAid!C:D,2,FALSE)</f>
        <v>Sheldon</v>
      </c>
      <c r="D255" s="86">
        <v>1113.5</v>
      </c>
      <c r="E255" s="40"/>
      <c r="F255" s="40"/>
      <c r="G255" s="40"/>
      <c r="H255" s="40"/>
      <c r="I255" s="87">
        <v>409387.27</v>
      </c>
      <c r="J255" s="81"/>
      <c r="K255" s="6"/>
      <c r="L255" s="6">
        <f t="shared" si="45"/>
        <v>0</v>
      </c>
      <c r="M255" s="35">
        <f t="shared" si="52"/>
        <v>367.66</v>
      </c>
      <c r="N255" s="5">
        <f t="shared" si="46"/>
        <v>0</v>
      </c>
      <c r="O255" s="5">
        <f t="shared" si="47"/>
        <v>1113.5</v>
      </c>
      <c r="P255" s="5">
        <f t="shared" si="48"/>
        <v>388.13</v>
      </c>
      <c r="Q255" s="5">
        <f t="shared" si="59"/>
        <v>2020</v>
      </c>
      <c r="R255" s="5">
        <f t="shared" si="49"/>
        <v>0</v>
      </c>
      <c r="S255" s="5">
        <f t="shared" si="50"/>
        <v>0</v>
      </c>
      <c r="T255" s="5">
        <f t="shared" si="51"/>
        <v>0</v>
      </c>
      <c r="U255" s="31"/>
      <c r="V255" s="31">
        <f t="shared" si="53"/>
        <v>367.65807813201616</v>
      </c>
      <c r="W255" s="31"/>
      <c r="X255" s="75">
        <f t="shared" si="54"/>
        <v>0</v>
      </c>
      <c r="Y255" s="72">
        <f t="shared" si="55"/>
        <v>367.65807813201616</v>
      </c>
      <c r="AC255" s="83">
        <f t="shared" si="56"/>
        <v>367.66</v>
      </c>
      <c r="AD255">
        <f t="shared" si="57"/>
        <v>8.1227815747669752</v>
      </c>
      <c r="AE255" s="84">
        <f t="shared" si="58"/>
        <v>9044.7172835030269</v>
      </c>
    </row>
    <row r="256" spans="1:31" x14ac:dyDescent="0.2">
      <c r="A256" s="40">
        <v>250</v>
      </c>
      <c r="B256">
        <v>5976</v>
      </c>
      <c r="C256" s="79" t="str">
        <f>VLOOKUP(B256,Hist_TransAid!C:D,2,FALSE)</f>
        <v>Shenandoah</v>
      </c>
      <c r="D256" s="86">
        <v>1037.0999999999999</v>
      </c>
      <c r="E256" s="40"/>
      <c r="F256" s="40"/>
      <c r="G256" s="40"/>
      <c r="H256" s="40"/>
      <c r="I256" s="87">
        <v>385384.7</v>
      </c>
      <c r="J256" s="81"/>
      <c r="K256" s="6"/>
      <c r="L256" s="6">
        <f t="shared" si="45"/>
        <v>0</v>
      </c>
      <c r="M256" s="35">
        <f t="shared" si="52"/>
        <v>371.6</v>
      </c>
      <c r="N256" s="5">
        <f t="shared" si="46"/>
        <v>0</v>
      </c>
      <c r="O256" s="5">
        <f t="shared" si="47"/>
        <v>1037.0999999999999</v>
      </c>
      <c r="P256" s="5">
        <f t="shared" si="48"/>
        <v>388.13</v>
      </c>
      <c r="Q256" s="5">
        <f t="shared" si="59"/>
        <v>2020</v>
      </c>
      <c r="R256" s="5">
        <f t="shared" si="49"/>
        <v>0</v>
      </c>
      <c r="S256" s="5">
        <f t="shared" si="50"/>
        <v>0</v>
      </c>
      <c r="T256" s="5">
        <f t="shared" si="51"/>
        <v>0</v>
      </c>
      <c r="U256" s="31"/>
      <c r="V256" s="31">
        <f t="shared" si="53"/>
        <v>371.59839938289463</v>
      </c>
      <c r="W256" s="31"/>
      <c r="X256" s="75">
        <f t="shared" si="54"/>
        <v>0</v>
      </c>
      <c r="Y256" s="72">
        <f t="shared" si="55"/>
        <v>371.59839938289463</v>
      </c>
      <c r="AC256" s="83">
        <f t="shared" si="56"/>
        <v>371.6</v>
      </c>
      <c r="AD256">
        <f t="shared" si="57"/>
        <v>12.062781574766973</v>
      </c>
      <c r="AE256" s="84">
        <f t="shared" si="58"/>
        <v>12510.310771190827</v>
      </c>
    </row>
    <row r="257" spans="1:31" x14ac:dyDescent="0.2">
      <c r="A257" s="40">
        <v>251</v>
      </c>
      <c r="B257">
        <v>5994</v>
      </c>
      <c r="C257" s="79" t="str">
        <f>VLOOKUP(B257,Hist_TransAid!C:D,2,FALSE)</f>
        <v>Sibley-Ocheyedan</v>
      </c>
      <c r="D257" s="86">
        <v>710</v>
      </c>
      <c r="E257" s="40"/>
      <c r="F257" s="40"/>
      <c r="G257" s="40"/>
      <c r="H257" s="40"/>
      <c r="I257" s="87">
        <v>474606.71</v>
      </c>
      <c r="J257" s="81"/>
      <c r="K257" s="6"/>
      <c r="L257" s="6">
        <f t="shared" si="45"/>
        <v>0</v>
      </c>
      <c r="M257" s="35">
        <f t="shared" si="52"/>
        <v>668.46</v>
      </c>
      <c r="N257" s="5">
        <f t="shared" si="46"/>
        <v>0</v>
      </c>
      <c r="O257" s="5">
        <f t="shared" si="47"/>
        <v>710</v>
      </c>
      <c r="P257" s="5">
        <f t="shared" si="48"/>
        <v>388.13</v>
      </c>
      <c r="Q257" s="5">
        <f t="shared" si="59"/>
        <v>2020</v>
      </c>
      <c r="R257" s="5">
        <f t="shared" si="49"/>
        <v>263.95692971958101</v>
      </c>
      <c r="S257" s="5">
        <f t="shared" si="50"/>
        <v>187409.42010090253</v>
      </c>
      <c r="T257" s="5">
        <f t="shared" si="51"/>
        <v>1</v>
      </c>
      <c r="U257" s="31"/>
      <c r="V257" s="31">
        <f t="shared" si="53"/>
        <v>404.50322520999651</v>
      </c>
      <c r="W257" s="31"/>
      <c r="X257" s="75">
        <f t="shared" si="54"/>
        <v>0</v>
      </c>
      <c r="Y257" s="72">
        <f t="shared" si="55"/>
        <v>404.50322520999651</v>
      </c>
      <c r="AC257" s="83">
        <f t="shared" si="56"/>
        <v>668.46</v>
      </c>
      <c r="AD257">
        <f t="shared" si="57"/>
        <v>308.92278157476699</v>
      </c>
      <c r="AE257" s="84">
        <f t="shared" si="58"/>
        <v>219335.17491808455</v>
      </c>
    </row>
    <row r="258" spans="1:31" x14ac:dyDescent="0.2">
      <c r="A258" s="40">
        <v>252</v>
      </c>
      <c r="B258">
        <v>6003</v>
      </c>
      <c r="C258" s="79" t="str">
        <f>VLOOKUP(B258,Hist_TransAid!C:D,2,FALSE)</f>
        <v>Sidney</v>
      </c>
      <c r="D258" s="86">
        <v>370.8</v>
      </c>
      <c r="E258" s="40"/>
      <c r="F258" s="40"/>
      <c r="G258" s="40"/>
      <c r="H258" s="40"/>
      <c r="I258" s="87">
        <v>323595.68</v>
      </c>
      <c r="J258" s="81"/>
      <c r="K258" s="6"/>
      <c r="L258" s="6">
        <f t="shared" si="45"/>
        <v>0</v>
      </c>
      <c r="M258" s="35">
        <f t="shared" si="52"/>
        <v>872.7</v>
      </c>
      <c r="N258" s="5">
        <f t="shared" si="46"/>
        <v>0</v>
      </c>
      <c r="O258" s="5">
        <f t="shared" si="47"/>
        <v>370.8</v>
      </c>
      <c r="P258" s="5">
        <f t="shared" si="48"/>
        <v>388.13</v>
      </c>
      <c r="Q258" s="5">
        <f t="shared" si="59"/>
        <v>2020</v>
      </c>
      <c r="R258" s="5">
        <f t="shared" si="49"/>
        <v>468.19692971958102</v>
      </c>
      <c r="S258" s="5">
        <f t="shared" si="50"/>
        <v>173607.42154002064</v>
      </c>
      <c r="T258" s="5">
        <f t="shared" si="51"/>
        <v>1</v>
      </c>
      <c r="U258" s="31"/>
      <c r="V258" s="31">
        <f t="shared" si="53"/>
        <v>404.49907891040817</v>
      </c>
      <c r="W258" s="31"/>
      <c r="X258" s="75">
        <f t="shared" si="54"/>
        <v>0</v>
      </c>
      <c r="Y258" s="72">
        <f t="shared" si="55"/>
        <v>404.49907891040817</v>
      </c>
      <c r="AC258" s="83">
        <f t="shared" si="56"/>
        <v>872.7</v>
      </c>
      <c r="AD258">
        <f t="shared" si="57"/>
        <v>513.162781574767</v>
      </c>
      <c r="AE258" s="84">
        <f t="shared" si="58"/>
        <v>190280.75940792362</v>
      </c>
    </row>
    <row r="259" spans="1:31" x14ac:dyDescent="0.2">
      <c r="A259" s="40">
        <v>253</v>
      </c>
      <c r="B259">
        <v>6012</v>
      </c>
      <c r="C259" s="79" t="str">
        <f>VLOOKUP(B259,Hist_TransAid!C:D,2,FALSE)</f>
        <v>Sigourney</v>
      </c>
      <c r="D259" s="86">
        <v>538.6</v>
      </c>
      <c r="E259" s="40"/>
      <c r="F259" s="40"/>
      <c r="G259" s="40"/>
      <c r="H259" s="40"/>
      <c r="I259" s="87">
        <v>251237.82</v>
      </c>
      <c r="J259" s="81"/>
      <c r="K259" s="6"/>
      <c r="L259" s="6">
        <f t="shared" si="45"/>
        <v>0</v>
      </c>
      <c r="M259" s="35">
        <f t="shared" si="52"/>
        <v>466.46</v>
      </c>
      <c r="N259" s="5">
        <f t="shared" si="46"/>
        <v>0</v>
      </c>
      <c r="O259" s="5">
        <f t="shared" si="47"/>
        <v>538.6</v>
      </c>
      <c r="P259" s="5">
        <f t="shared" si="48"/>
        <v>388.13</v>
      </c>
      <c r="Q259" s="5">
        <f t="shared" si="59"/>
        <v>2020</v>
      </c>
      <c r="R259" s="5">
        <f t="shared" si="49"/>
        <v>61.956929719580955</v>
      </c>
      <c r="S259" s="5">
        <f t="shared" si="50"/>
        <v>33370.002346966307</v>
      </c>
      <c r="T259" s="5">
        <f t="shared" si="51"/>
        <v>1</v>
      </c>
      <c r="U259" s="31"/>
      <c r="V259" s="31">
        <f t="shared" si="53"/>
        <v>404.50764510403582</v>
      </c>
      <c r="W259" s="31"/>
      <c r="X259" s="75">
        <f t="shared" si="54"/>
        <v>0</v>
      </c>
      <c r="Y259" s="72">
        <f t="shared" si="55"/>
        <v>404.50764510403582</v>
      </c>
      <c r="AC259" s="83">
        <f t="shared" si="56"/>
        <v>466.46</v>
      </c>
      <c r="AD259">
        <f t="shared" si="57"/>
        <v>106.92278157476693</v>
      </c>
      <c r="AE259" s="84">
        <f t="shared" si="58"/>
        <v>57588.610156169474</v>
      </c>
    </row>
    <row r="260" spans="1:31" x14ac:dyDescent="0.2">
      <c r="A260" s="40">
        <v>254</v>
      </c>
      <c r="B260">
        <v>6030</v>
      </c>
      <c r="C260" s="79" t="str">
        <f>VLOOKUP(B260,Hist_TransAid!C:D,2,FALSE)</f>
        <v>Sioux Center</v>
      </c>
      <c r="D260" s="86">
        <v>1478.5</v>
      </c>
      <c r="E260" s="40"/>
      <c r="F260" s="40"/>
      <c r="G260" s="40"/>
      <c r="H260" s="40"/>
      <c r="I260" s="87">
        <v>376288.92</v>
      </c>
      <c r="J260" s="81"/>
      <c r="K260" s="6"/>
      <c r="L260" s="6">
        <f t="shared" si="45"/>
        <v>0</v>
      </c>
      <c r="M260" s="35">
        <f t="shared" si="52"/>
        <v>254.51</v>
      </c>
      <c r="N260" s="5">
        <f t="shared" si="46"/>
        <v>0</v>
      </c>
      <c r="O260" s="5">
        <f t="shared" si="47"/>
        <v>1478.5</v>
      </c>
      <c r="P260" s="5">
        <f t="shared" si="48"/>
        <v>388.13</v>
      </c>
      <c r="Q260" s="5">
        <f t="shared" si="59"/>
        <v>2020</v>
      </c>
      <c r="R260" s="5">
        <f t="shared" si="49"/>
        <v>0</v>
      </c>
      <c r="S260" s="5">
        <f t="shared" si="50"/>
        <v>0</v>
      </c>
      <c r="T260" s="5">
        <f t="shared" si="51"/>
        <v>0</v>
      </c>
      <c r="U260" s="31"/>
      <c r="V260" s="31">
        <f t="shared" si="53"/>
        <v>254.50721677375716</v>
      </c>
      <c r="W260" s="31"/>
      <c r="X260" s="75">
        <f t="shared" si="54"/>
        <v>0</v>
      </c>
      <c r="Y260" s="72">
        <f t="shared" si="55"/>
        <v>254.50721677375716</v>
      </c>
      <c r="AC260" s="83">
        <f t="shared" si="56"/>
        <v>254.51</v>
      </c>
      <c r="AD260">
        <f t="shared" si="57"/>
        <v>0</v>
      </c>
      <c r="AE260" s="84">
        <f t="shared" si="58"/>
        <v>0</v>
      </c>
    </row>
    <row r="261" spans="1:31" x14ac:dyDescent="0.2">
      <c r="A261" s="40">
        <v>255</v>
      </c>
      <c r="B261">
        <v>6035</v>
      </c>
      <c r="C261" s="79" t="str">
        <f>VLOOKUP(B261,Hist_TransAid!C:D,2,FALSE)</f>
        <v>Sioux Central</v>
      </c>
      <c r="D261" s="86">
        <v>430</v>
      </c>
      <c r="E261" s="40"/>
      <c r="F261" s="40"/>
      <c r="G261" s="40"/>
      <c r="H261" s="40"/>
      <c r="I261" s="87">
        <v>352744.49</v>
      </c>
      <c r="J261" s="81"/>
      <c r="K261" s="6"/>
      <c r="L261" s="6">
        <f t="shared" si="45"/>
        <v>0</v>
      </c>
      <c r="M261" s="35">
        <f t="shared" si="52"/>
        <v>820.34</v>
      </c>
      <c r="N261" s="5">
        <f t="shared" si="46"/>
        <v>0</v>
      </c>
      <c r="O261" s="5">
        <f t="shared" si="47"/>
        <v>430</v>
      </c>
      <c r="P261" s="5">
        <f t="shared" si="48"/>
        <v>388.13</v>
      </c>
      <c r="Q261" s="5">
        <f t="shared" si="59"/>
        <v>2020</v>
      </c>
      <c r="R261" s="5">
        <f t="shared" si="49"/>
        <v>415.83692971958101</v>
      </c>
      <c r="S261" s="5">
        <f t="shared" si="50"/>
        <v>178809.87977941983</v>
      </c>
      <c r="T261" s="5">
        <f t="shared" si="51"/>
        <v>1</v>
      </c>
      <c r="U261" s="31"/>
      <c r="V261" s="31">
        <f t="shared" si="53"/>
        <v>404.49909353623292</v>
      </c>
      <c r="W261" s="31"/>
      <c r="X261" s="75">
        <f t="shared" si="54"/>
        <v>0</v>
      </c>
      <c r="Y261" s="72">
        <f t="shared" si="55"/>
        <v>404.49909353623292</v>
      </c>
      <c r="AC261" s="83">
        <f t="shared" si="56"/>
        <v>820.34</v>
      </c>
      <c r="AD261">
        <f t="shared" si="57"/>
        <v>460.80278157476698</v>
      </c>
      <c r="AE261" s="84">
        <f t="shared" si="58"/>
        <v>198145.1960771498</v>
      </c>
    </row>
    <row r="262" spans="1:31" x14ac:dyDescent="0.2">
      <c r="A262" s="40">
        <v>256</v>
      </c>
      <c r="B262">
        <v>6039</v>
      </c>
      <c r="C262" s="79" t="str">
        <f>VLOOKUP(B262,Hist_TransAid!C:D,2,FALSE)</f>
        <v>Sioux City</v>
      </c>
      <c r="D262" s="86">
        <v>14857.2</v>
      </c>
      <c r="E262" s="40"/>
      <c r="F262" s="40"/>
      <c r="G262" s="40"/>
      <c r="H262" s="40"/>
      <c r="I262" s="87">
        <v>2391020.7000000002</v>
      </c>
      <c r="J262" s="81"/>
      <c r="K262" s="6"/>
      <c r="L262" s="6">
        <f t="shared" si="45"/>
        <v>0</v>
      </c>
      <c r="M262" s="35">
        <f t="shared" si="52"/>
        <v>160.93</v>
      </c>
      <c r="N262" s="5">
        <f t="shared" si="46"/>
        <v>0</v>
      </c>
      <c r="O262" s="5">
        <f t="shared" si="47"/>
        <v>14857.2</v>
      </c>
      <c r="P262" s="5">
        <f t="shared" si="48"/>
        <v>388.13</v>
      </c>
      <c r="Q262" s="5">
        <f t="shared" si="59"/>
        <v>2020</v>
      </c>
      <c r="R262" s="5">
        <f t="shared" si="49"/>
        <v>0</v>
      </c>
      <c r="S262" s="5">
        <f t="shared" si="50"/>
        <v>0</v>
      </c>
      <c r="T262" s="5">
        <f t="shared" si="51"/>
        <v>0</v>
      </c>
      <c r="U262" s="31"/>
      <c r="V262" s="31">
        <f t="shared" si="53"/>
        <v>160.93346660205154</v>
      </c>
      <c r="W262" s="31"/>
      <c r="X262" s="75">
        <f t="shared" si="54"/>
        <v>0</v>
      </c>
      <c r="Y262" s="72">
        <f t="shared" si="55"/>
        <v>160.93346660205154</v>
      </c>
      <c r="AC262" s="83">
        <f t="shared" si="56"/>
        <v>160.93</v>
      </c>
      <c r="AD262">
        <f t="shared" si="57"/>
        <v>0</v>
      </c>
      <c r="AE262" s="84">
        <f t="shared" si="58"/>
        <v>0</v>
      </c>
    </row>
    <row r="263" spans="1:31" x14ac:dyDescent="0.2">
      <c r="A263" s="40">
        <v>257</v>
      </c>
      <c r="B263">
        <v>6093</v>
      </c>
      <c r="C263" s="79" t="str">
        <f>VLOOKUP(B263,Hist_TransAid!C:D,2,FALSE)</f>
        <v>Solon</v>
      </c>
      <c r="D263" s="86">
        <v>1429.8</v>
      </c>
      <c r="E263" s="40"/>
      <c r="F263" s="40"/>
      <c r="G263" s="40"/>
      <c r="H263" s="40"/>
      <c r="I263" s="87">
        <v>351610.81</v>
      </c>
      <c r="J263" s="81"/>
      <c r="K263" s="6"/>
      <c r="L263" s="6">
        <f t="shared" ref="L263:L326" si="60">G263/D263</f>
        <v>0</v>
      </c>
      <c r="M263" s="35">
        <f t="shared" si="52"/>
        <v>245.92</v>
      </c>
      <c r="N263" s="5">
        <f t="shared" ref="N263:N326" si="61">J263</f>
        <v>0</v>
      </c>
      <c r="O263" s="5">
        <f t="shared" ref="O263:O326" si="62">D263</f>
        <v>1429.8</v>
      </c>
      <c r="P263" s="5">
        <f t="shared" ref="P263:P331" si="63">ROUND($I$334,2)</f>
        <v>388.13</v>
      </c>
      <c r="Q263" s="5">
        <f t="shared" si="59"/>
        <v>2020</v>
      </c>
      <c r="R263" s="5">
        <f t="shared" ref="R263:R326" si="64">IF(M263&gt;$R$4,M263-$R$4,0)</f>
        <v>0</v>
      </c>
      <c r="S263" s="5">
        <f t="shared" ref="S263:S326" si="65">R263*O263</f>
        <v>0</v>
      </c>
      <c r="T263" s="5">
        <f t="shared" ref="T263:T326" si="66">IF(S263&gt;0,1,0)</f>
        <v>0</v>
      </c>
      <c r="U263" s="31"/>
      <c r="V263" s="31">
        <f t="shared" si="53"/>
        <v>245.91607917191217</v>
      </c>
      <c r="W263" s="31"/>
      <c r="X263" s="75">
        <f t="shared" si="54"/>
        <v>0</v>
      </c>
      <c r="Y263" s="72">
        <f t="shared" si="55"/>
        <v>245.91607917191217</v>
      </c>
      <c r="AC263" s="83">
        <f t="shared" si="56"/>
        <v>245.92</v>
      </c>
      <c r="AD263">
        <f t="shared" si="57"/>
        <v>0</v>
      </c>
      <c r="AE263" s="84">
        <f t="shared" si="58"/>
        <v>0</v>
      </c>
    </row>
    <row r="264" spans="1:31" x14ac:dyDescent="0.2">
      <c r="A264" s="40">
        <v>258</v>
      </c>
      <c r="B264">
        <v>6091</v>
      </c>
      <c r="C264" s="79" t="str">
        <f>VLOOKUP(B264,Hist_TransAid!C:D,2,FALSE)</f>
        <v>South Central Calhoun</v>
      </c>
      <c r="D264" s="86">
        <v>895.6</v>
      </c>
      <c r="E264" s="40"/>
      <c r="F264" s="40"/>
      <c r="G264" s="40"/>
      <c r="H264" s="40"/>
      <c r="I264" s="87">
        <v>545697.03</v>
      </c>
      <c r="J264" s="81"/>
      <c r="K264" s="6"/>
      <c r="L264" s="6">
        <f t="shared" si="60"/>
        <v>0</v>
      </c>
      <c r="M264" s="35">
        <f t="shared" ref="M264:M327" si="67">ROUND(I264/D264,2)</f>
        <v>609.30999999999995</v>
      </c>
      <c r="N264" s="5">
        <f t="shared" si="61"/>
        <v>0</v>
      </c>
      <c r="O264" s="5">
        <f t="shared" si="62"/>
        <v>895.6</v>
      </c>
      <c r="P264" s="5">
        <f t="shared" si="63"/>
        <v>388.13</v>
      </c>
      <c r="Q264" s="5">
        <f t="shared" si="59"/>
        <v>2020</v>
      </c>
      <c r="R264" s="5">
        <f t="shared" si="64"/>
        <v>204.80692971958092</v>
      </c>
      <c r="S264" s="5">
        <f t="shared" si="65"/>
        <v>183425.08625685668</v>
      </c>
      <c r="T264" s="5">
        <f t="shared" si="66"/>
        <v>1</v>
      </c>
      <c r="U264" s="31"/>
      <c r="V264" s="31">
        <f t="shared" ref="V264:V327" si="68">(I264-S264)/D264</f>
        <v>404.50194701110246</v>
      </c>
      <c r="W264" s="31"/>
      <c r="X264" s="75">
        <f t="shared" ref="X264:X327" si="69">O264*$AA$6</f>
        <v>0</v>
      </c>
      <c r="Y264" s="72">
        <f t="shared" ref="Y264:Y327" si="70">(I264-S264-X264)/D264</f>
        <v>404.50194701110246</v>
      </c>
      <c r="AC264" s="83">
        <f t="shared" ref="AC264:AC327" si="71">M264</f>
        <v>609.30999999999995</v>
      </c>
      <c r="AD264">
        <f t="shared" ref="AD264:AD327" si="72">IF(AC264&gt;$AD$4,AC264-$AD$4,0)</f>
        <v>249.7727815747669</v>
      </c>
      <c r="AE264" s="84">
        <f t="shared" ref="AE264:AE327" si="73">AD264*D264</f>
        <v>223696.50317836125</v>
      </c>
    </row>
    <row r="265" spans="1:31" x14ac:dyDescent="0.2">
      <c r="A265" s="40">
        <v>259</v>
      </c>
      <c r="B265">
        <v>6095</v>
      </c>
      <c r="C265" s="79" t="str">
        <f>VLOOKUP(B265,Hist_TransAid!C:D,2,FALSE)</f>
        <v>South Hamilton</v>
      </c>
      <c r="D265" s="86">
        <v>631.29999999999995</v>
      </c>
      <c r="E265" s="40"/>
      <c r="F265" s="40"/>
      <c r="G265" s="40"/>
      <c r="H265" s="40"/>
      <c r="I265" s="87">
        <v>338523.75</v>
      </c>
      <c r="J265" s="81"/>
      <c r="K265" s="6"/>
      <c r="L265" s="6">
        <f t="shared" si="60"/>
        <v>0</v>
      </c>
      <c r="M265" s="35">
        <f t="shared" si="67"/>
        <v>536.23</v>
      </c>
      <c r="N265" s="5">
        <f t="shared" si="61"/>
        <v>0</v>
      </c>
      <c r="O265" s="5">
        <f t="shared" si="62"/>
        <v>631.29999999999995</v>
      </c>
      <c r="P265" s="5">
        <f t="shared" si="63"/>
        <v>388.13</v>
      </c>
      <c r="Q265" s="5">
        <f t="shared" si="59"/>
        <v>2020</v>
      </c>
      <c r="R265" s="5">
        <f t="shared" si="64"/>
        <v>131.72692971958099</v>
      </c>
      <c r="S265" s="5">
        <f t="shared" si="65"/>
        <v>83159.210731971471</v>
      </c>
      <c r="T265" s="5">
        <f t="shared" si="66"/>
        <v>1</v>
      </c>
      <c r="U265" s="31"/>
      <c r="V265" s="31">
        <f t="shared" si="68"/>
        <v>404.50584392211078</v>
      </c>
      <c r="W265" s="31"/>
      <c r="X265" s="75">
        <f t="shared" si="69"/>
        <v>0</v>
      </c>
      <c r="Y265" s="72">
        <f t="shared" si="70"/>
        <v>404.50584392211078</v>
      </c>
      <c r="AC265" s="83">
        <f t="shared" si="71"/>
        <v>536.23</v>
      </c>
      <c r="AD265">
        <f t="shared" si="72"/>
        <v>176.69278157476697</v>
      </c>
      <c r="AE265" s="84">
        <f t="shared" si="73"/>
        <v>111546.15300815037</v>
      </c>
    </row>
    <row r="266" spans="1:31" x14ac:dyDescent="0.2">
      <c r="A266" s="40">
        <v>260</v>
      </c>
      <c r="B266">
        <v>6099</v>
      </c>
      <c r="C266" s="79" t="str">
        <f>VLOOKUP(B266,Hist_TransAid!C:D,2,FALSE)</f>
        <v>South O'Brien</v>
      </c>
      <c r="D266" s="86">
        <v>545.69999999999993</v>
      </c>
      <c r="E266" s="40"/>
      <c r="F266" s="40"/>
      <c r="G266" s="40"/>
      <c r="H266" s="40"/>
      <c r="I266" s="87">
        <v>274409.63</v>
      </c>
      <c r="J266" s="81"/>
      <c r="K266" s="6"/>
      <c r="L266" s="6">
        <f t="shared" si="60"/>
        <v>0</v>
      </c>
      <c r="M266" s="35">
        <f t="shared" si="67"/>
        <v>502.86</v>
      </c>
      <c r="N266" s="5">
        <f t="shared" si="61"/>
        <v>0</v>
      </c>
      <c r="O266" s="5">
        <f t="shared" si="62"/>
        <v>545.69999999999993</v>
      </c>
      <c r="P266" s="5">
        <f t="shared" si="63"/>
        <v>388.13</v>
      </c>
      <c r="Q266" s="5">
        <f t="shared" ref="Q266:Q331" si="74">Q265</f>
        <v>2020</v>
      </c>
      <c r="R266" s="5">
        <f t="shared" si="64"/>
        <v>98.35692971958099</v>
      </c>
      <c r="S266" s="5">
        <f t="shared" si="65"/>
        <v>53673.376547975342</v>
      </c>
      <c r="T266" s="5">
        <f t="shared" si="66"/>
        <v>1</v>
      </c>
      <c r="U266" s="31"/>
      <c r="V266" s="31">
        <f t="shared" si="68"/>
        <v>404.50110583108795</v>
      </c>
      <c r="W266" s="31"/>
      <c r="X266" s="75">
        <f t="shared" si="69"/>
        <v>0</v>
      </c>
      <c r="Y266" s="72">
        <f t="shared" si="70"/>
        <v>404.50110583108795</v>
      </c>
      <c r="AC266" s="83">
        <f t="shared" si="71"/>
        <v>502.86</v>
      </c>
      <c r="AD266">
        <f t="shared" si="72"/>
        <v>143.32278157476696</v>
      </c>
      <c r="AE266" s="84">
        <f t="shared" si="73"/>
        <v>78211.241905350325</v>
      </c>
    </row>
    <row r="267" spans="1:31" x14ac:dyDescent="0.2">
      <c r="A267" s="40">
        <v>261</v>
      </c>
      <c r="B267">
        <v>6097</v>
      </c>
      <c r="C267" s="79" t="str">
        <f>VLOOKUP(B267,Hist_TransAid!C:D,2,FALSE)</f>
        <v>South Page</v>
      </c>
      <c r="D267" s="86">
        <v>203.1</v>
      </c>
      <c r="E267" s="40"/>
      <c r="F267" s="40"/>
      <c r="G267" s="40"/>
      <c r="H267" s="40"/>
      <c r="I267" s="87">
        <v>120212.94</v>
      </c>
      <c r="J267" s="81"/>
      <c r="K267" s="6"/>
      <c r="L267" s="6">
        <f t="shared" si="60"/>
        <v>0</v>
      </c>
      <c r="M267" s="35">
        <f t="shared" si="67"/>
        <v>591.89</v>
      </c>
      <c r="N267" s="5">
        <f t="shared" si="61"/>
        <v>0</v>
      </c>
      <c r="O267" s="5">
        <f t="shared" si="62"/>
        <v>203.1</v>
      </c>
      <c r="P267" s="5">
        <f t="shared" si="63"/>
        <v>388.13</v>
      </c>
      <c r="Q267" s="5">
        <f t="shared" si="74"/>
        <v>2020</v>
      </c>
      <c r="R267" s="5">
        <f t="shared" si="64"/>
        <v>187.38692971958096</v>
      </c>
      <c r="S267" s="5">
        <f t="shared" si="65"/>
        <v>38058.285426046896</v>
      </c>
      <c r="T267" s="5">
        <f t="shared" si="66"/>
        <v>1</v>
      </c>
      <c r="U267" s="31"/>
      <c r="V267" s="31">
        <f t="shared" si="68"/>
        <v>404.50346909873514</v>
      </c>
      <c r="W267" s="31"/>
      <c r="X267" s="75">
        <f t="shared" si="69"/>
        <v>0</v>
      </c>
      <c r="Y267" s="72">
        <f t="shared" si="70"/>
        <v>404.50346909873514</v>
      </c>
      <c r="AC267" s="83">
        <f t="shared" si="71"/>
        <v>591.89</v>
      </c>
      <c r="AD267">
        <f t="shared" si="72"/>
        <v>232.35278157476694</v>
      </c>
      <c r="AE267" s="84">
        <f t="shared" si="73"/>
        <v>47190.849937835163</v>
      </c>
    </row>
    <row r="268" spans="1:31" x14ac:dyDescent="0.2">
      <c r="A268" s="40">
        <v>262</v>
      </c>
      <c r="B268">
        <v>6098</v>
      </c>
      <c r="C268" s="79" t="str">
        <f>VLOOKUP(B268,Hist_TransAid!C:D,2,FALSE)</f>
        <v>South Tama</v>
      </c>
      <c r="D268" s="86">
        <v>1453.4</v>
      </c>
      <c r="E268" s="40"/>
      <c r="F268" s="40"/>
      <c r="G268" s="40"/>
      <c r="H268" s="40"/>
      <c r="I268" s="87">
        <v>771224.25</v>
      </c>
      <c r="J268" s="81"/>
      <c r="K268" s="6"/>
      <c r="L268" s="6">
        <f t="shared" si="60"/>
        <v>0</v>
      </c>
      <c r="M268" s="35">
        <f t="shared" si="67"/>
        <v>530.63</v>
      </c>
      <c r="N268" s="5">
        <f t="shared" si="61"/>
        <v>0</v>
      </c>
      <c r="O268" s="5">
        <f t="shared" si="62"/>
        <v>1453.4</v>
      </c>
      <c r="P268" s="5">
        <f t="shared" si="63"/>
        <v>388.13</v>
      </c>
      <c r="Q268" s="5">
        <f t="shared" si="74"/>
        <v>2020</v>
      </c>
      <c r="R268" s="5">
        <f t="shared" si="64"/>
        <v>126.12692971958097</v>
      </c>
      <c r="S268" s="5">
        <f t="shared" si="65"/>
        <v>183312.87965443899</v>
      </c>
      <c r="T268" s="5">
        <f t="shared" si="66"/>
        <v>1</v>
      </c>
      <c r="U268" s="31"/>
      <c r="V268" s="31">
        <f t="shared" si="68"/>
        <v>404.5076168608511</v>
      </c>
      <c r="W268" s="31"/>
      <c r="X268" s="75">
        <f t="shared" si="69"/>
        <v>0</v>
      </c>
      <c r="Y268" s="72">
        <f t="shared" si="70"/>
        <v>404.5076168608511</v>
      </c>
      <c r="AC268" s="83">
        <f t="shared" si="71"/>
        <v>530.63</v>
      </c>
      <c r="AD268">
        <f t="shared" si="72"/>
        <v>171.09278157476695</v>
      </c>
      <c r="AE268" s="84">
        <f t="shared" si="73"/>
        <v>248666.24874076628</v>
      </c>
    </row>
    <row r="269" spans="1:31" x14ac:dyDescent="0.2">
      <c r="A269" s="40">
        <v>263</v>
      </c>
      <c r="B269">
        <v>6100</v>
      </c>
      <c r="C269" s="79" t="str">
        <f>VLOOKUP(B269,Hist_TransAid!C:D,2,FALSE)</f>
        <v>South Winneshiek</v>
      </c>
      <c r="D269" s="86">
        <v>504</v>
      </c>
      <c r="E269" s="40"/>
      <c r="F269" s="40"/>
      <c r="G269" s="40"/>
      <c r="H269" s="40"/>
      <c r="I269" s="87">
        <v>305039.35999999999</v>
      </c>
      <c r="J269" s="81"/>
      <c r="K269" s="6"/>
      <c r="L269" s="6">
        <f t="shared" si="60"/>
        <v>0</v>
      </c>
      <c r="M269" s="35">
        <f t="shared" si="67"/>
        <v>605.24</v>
      </c>
      <c r="N269" s="5">
        <f t="shared" si="61"/>
        <v>0</v>
      </c>
      <c r="O269" s="5">
        <f t="shared" si="62"/>
        <v>504</v>
      </c>
      <c r="P269" s="5">
        <f t="shared" si="63"/>
        <v>388.13</v>
      </c>
      <c r="Q269" s="5">
        <f t="shared" si="74"/>
        <v>2020</v>
      </c>
      <c r="R269" s="5">
        <f t="shared" si="64"/>
        <v>200.73692971958098</v>
      </c>
      <c r="S269" s="5">
        <f t="shared" si="65"/>
        <v>101171.41257866882</v>
      </c>
      <c r="T269" s="5">
        <f t="shared" si="66"/>
        <v>1</v>
      </c>
      <c r="U269" s="31"/>
      <c r="V269" s="31">
        <f t="shared" si="68"/>
        <v>404.49989567724435</v>
      </c>
      <c r="W269" s="31"/>
      <c r="X269" s="75">
        <f t="shared" si="69"/>
        <v>0</v>
      </c>
      <c r="Y269" s="72">
        <f t="shared" si="70"/>
        <v>404.49989567724435</v>
      </c>
      <c r="AC269" s="83">
        <f t="shared" si="71"/>
        <v>605.24</v>
      </c>
      <c r="AD269">
        <f t="shared" si="72"/>
        <v>245.70278157476696</v>
      </c>
      <c r="AE269" s="84">
        <f t="shared" si="73"/>
        <v>123834.20191368254</v>
      </c>
    </row>
    <row r="270" spans="1:31" x14ac:dyDescent="0.2">
      <c r="A270" s="40">
        <v>264</v>
      </c>
      <c r="B270">
        <v>6101</v>
      </c>
      <c r="C270" s="79" t="str">
        <f>VLOOKUP(B270,Hist_TransAid!C:D,2,FALSE)</f>
        <v>Southeast Polk</v>
      </c>
      <c r="D270" s="86">
        <v>7024.1</v>
      </c>
      <c r="E270" s="40"/>
      <c r="F270" s="40"/>
      <c r="G270" s="40"/>
      <c r="H270" s="40"/>
      <c r="I270" s="87">
        <v>3081418.29</v>
      </c>
      <c r="J270" s="81"/>
      <c r="K270" s="6"/>
      <c r="L270" s="6">
        <f t="shared" si="60"/>
        <v>0</v>
      </c>
      <c r="M270" s="35">
        <f t="shared" si="67"/>
        <v>438.69</v>
      </c>
      <c r="N270" s="5">
        <f t="shared" si="61"/>
        <v>0</v>
      </c>
      <c r="O270" s="5">
        <f t="shared" si="62"/>
        <v>7024.1</v>
      </c>
      <c r="P270" s="5">
        <f t="shared" si="63"/>
        <v>388.13</v>
      </c>
      <c r="Q270" s="5">
        <f t="shared" si="74"/>
        <v>2020</v>
      </c>
      <c r="R270" s="5">
        <f t="shared" si="64"/>
        <v>34.186929719580974</v>
      </c>
      <c r="S270" s="5">
        <f t="shared" si="65"/>
        <v>240132.41304330874</v>
      </c>
      <c r="T270" s="5">
        <f t="shared" si="66"/>
        <v>1</v>
      </c>
      <c r="U270" s="31"/>
      <c r="V270" s="31">
        <f t="shared" si="68"/>
        <v>404.50532836330513</v>
      </c>
      <c r="W270" s="31"/>
      <c r="X270" s="75">
        <f t="shared" si="69"/>
        <v>0</v>
      </c>
      <c r="Y270" s="72">
        <f t="shared" si="70"/>
        <v>404.50532836330513</v>
      </c>
      <c r="AC270" s="83">
        <f t="shared" si="71"/>
        <v>438.69</v>
      </c>
      <c r="AD270">
        <f t="shared" si="72"/>
        <v>79.152781574766948</v>
      </c>
      <c r="AE270" s="84">
        <f t="shared" si="73"/>
        <v>555977.05305932055</v>
      </c>
    </row>
    <row r="271" spans="1:31" x14ac:dyDescent="0.2">
      <c r="A271" s="40">
        <v>265</v>
      </c>
      <c r="B271">
        <v>6096</v>
      </c>
      <c r="C271" s="79" t="str">
        <f>VLOOKUP(B271,Hist_TransAid!C:D,2,FALSE)</f>
        <v>Southeast Valley</v>
      </c>
      <c r="D271" s="86">
        <v>1098.8000000000002</v>
      </c>
      <c r="E271" s="40"/>
      <c r="F271" s="40"/>
      <c r="G271" s="40"/>
      <c r="H271" s="40"/>
      <c r="I271" s="88">
        <v>887027.67</v>
      </c>
      <c r="J271" s="81"/>
      <c r="K271" s="6"/>
      <c r="L271" s="6">
        <f t="shared" si="60"/>
        <v>0</v>
      </c>
      <c r="M271" s="35">
        <f t="shared" si="67"/>
        <v>807.27</v>
      </c>
      <c r="N271" s="5">
        <f t="shared" si="61"/>
        <v>0</v>
      </c>
      <c r="O271" s="5">
        <f t="shared" si="62"/>
        <v>1098.8000000000002</v>
      </c>
      <c r="P271" s="5">
        <f t="shared" si="63"/>
        <v>388.13</v>
      </c>
      <c r="Q271" s="5">
        <f t="shared" si="74"/>
        <v>2020</v>
      </c>
      <c r="R271" s="5">
        <f t="shared" si="64"/>
        <v>402.76692971958096</v>
      </c>
      <c r="S271" s="5">
        <f t="shared" si="65"/>
        <v>442560.30237587565</v>
      </c>
      <c r="T271" s="5">
        <f t="shared" si="66"/>
        <v>1</v>
      </c>
      <c r="U271" s="31"/>
      <c r="V271" s="31">
        <f t="shared" si="68"/>
        <v>404.50251876967997</v>
      </c>
      <c r="W271" s="31"/>
      <c r="X271" s="75">
        <f t="shared" si="69"/>
        <v>0</v>
      </c>
      <c r="Y271" s="72">
        <f t="shared" si="70"/>
        <v>404.50251876967997</v>
      </c>
      <c r="AC271" s="83">
        <f t="shared" si="71"/>
        <v>807.27</v>
      </c>
      <c r="AD271">
        <f t="shared" si="72"/>
        <v>447.73278157476693</v>
      </c>
      <c r="AE271" s="84">
        <f t="shared" si="73"/>
        <v>491968.78039435396</v>
      </c>
    </row>
    <row r="272" spans="1:31" x14ac:dyDescent="0.2">
      <c r="A272" s="40">
        <v>266</v>
      </c>
      <c r="B272">
        <v>6094</v>
      </c>
      <c r="C272" s="79" t="str">
        <f>VLOOKUP(B272,Hist_TransAid!C:D,2,FALSE)</f>
        <v>Southeast Warren</v>
      </c>
      <c r="D272" s="86">
        <v>531.5</v>
      </c>
      <c r="E272" s="40"/>
      <c r="F272" s="40"/>
      <c r="G272" s="40"/>
      <c r="H272" s="40"/>
      <c r="I272" s="87">
        <v>310318.03999999998</v>
      </c>
      <c r="J272" s="81"/>
      <c r="K272" s="6"/>
      <c r="L272" s="6">
        <f t="shared" si="60"/>
        <v>0</v>
      </c>
      <c r="M272" s="35">
        <f t="shared" si="67"/>
        <v>583.85</v>
      </c>
      <c r="N272" s="5">
        <f t="shared" si="61"/>
        <v>0</v>
      </c>
      <c r="O272" s="5">
        <f t="shared" si="62"/>
        <v>531.5</v>
      </c>
      <c r="P272" s="5">
        <f t="shared" si="63"/>
        <v>388.13</v>
      </c>
      <c r="Q272" s="5">
        <f t="shared" si="74"/>
        <v>2020</v>
      </c>
      <c r="R272" s="5">
        <f t="shared" si="64"/>
        <v>179.346929719581</v>
      </c>
      <c r="S272" s="5">
        <f t="shared" si="65"/>
        <v>95322.893145957307</v>
      </c>
      <c r="T272" s="5">
        <f t="shared" si="66"/>
        <v>1</v>
      </c>
      <c r="U272" s="31"/>
      <c r="V272" s="31">
        <f t="shared" si="68"/>
        <v>404.50639107063529</v>
      </c>
      <c r="W272" s="31"/>
      <c r="X272" s="75">
        <f t="shared" si="69"/>
        <v>0</v>
      </c>
      <c r="Y272" s="72">
        <f t="shared" si="70"/>
        <v>404.50639107063529</v>
      </c>
      <c r="AC272" s="83">
        <f t="shared" si="71"/>
        <v>583.85</v>
      </c>
      <c r="AD272">
        <f t="shared" si="72"/>
        <v>224.31278157476697</v>
      </c>
      <c r="AE272" s="84">
        <f t="shared" si="73"/>
        <v>119222.24340698865</v>
      </c>
    </row>
    <row r="273" spans="1:31" x14ac:dyDescent="0.2">
      <c r="A273" s="40">
        <v>267</v>
      </c>
      <c r="B273">
        <v>6102</v>
      </c>
      <c r="C273" s="79" t="str">
        <f>VLOOKUP(B273,Hist_TransAid!C:D,2,FALSE)</f>
        <v>Spencer</v>
      </c>
      <c r="D273" s="86">
        <v>2001.9</v>
      </c>
      <c r="E273" s="40"/>
      <c r="F273" s="40"/>
      <c r="G273" s="40"/>
      <c r="H273" s="40"/>
      <c r="I273" s="87">
        <v>471401.44</v>
      </c>
      <c r="J273" s="81"/>
      <c r="K273" s="6"/>
      <c r="L273" s="6">
        <f t="shared" si="60"/>
        <v>0</v>
      </c>
      <c r="M273" s="35">
        <f t="shared" si="67"/>
        <v>235.48</v>
      </c>
      <c r="N273" s="5">
        <f t="shared" si="61"/>
        <v>0</v>
      </c>
      <c r="O273" s="5">
        <f t="shared" si="62"/>
        <v>2001.9</v>
      </c>
      <c r="P273" s="5">
        <f t="shared" si="63"/>
        <v>388.13</v>
      </c>
      <c r="Q273" s="5">
        <f t="shared" si="74"/>
        <v>2020</v>
      </c>
      <c r="R273" s="5">
        <f t="shared" si="64"/>
        <v>0</v>
      </c>
      <c r="S273" s="5">
        <f t="shared" si="65"/>
        <v>0</v>
      </c>
      <c r="T273" s="5">
        <f t="shared" si="66"/>
        <v>0</v>
      </c>
      <c r="U273" s="31"/>
      <c r="V273" s="31">
        <f t="shared" si="68"/>
        <v>235.47701683400769</v>
      </c>
      <c r="W273" s="31"/>
      <c r="X273" s="75">
        <f t="shared" si="69"/>
        <v>0</v>
      </c>
      <c r="Y273" s="72">
        <f t="shared" si="70"/>
        <v>235.47701683400769</v>
      </c>
      <c r="AC273" s="83">
        <f t="shared" si="71"/>
        <v>235.48</v>
      </c>
      <c r="AD273">
        <f t="shared" si="72"/>
        <v>0</v>
      </c>
      <c r="AE273" s="84">
        <f t="shared" si="73"/>
        <v>0</v>
      </c>
    </row>
    <row r="274" spans="1:31" x14ac:dyDescent="0.2">
      <c r="A274" s="40">
        <v>268</v>
      </c>
      <c r="B274">
        <v>6120</v>
      </c>
      <c r="C274" s="79" t="str">
        <f>VLOOKUP(B274,Hist_TransAid!C:D,2,FALSE)</f>
        <v>Spirit Lake</v>
      </c>
      <c r="D274" s="86">
        <v>1145.9000000000001</v>
      </c>
      <c r="E274" s="40"/>
      <c r="F274" s="40"/>
      <c r="G274" s="40"/>
      <c r="H274" s="40"/>
      <c r="I274" s="87">
        <v>364968.24</v>
      </c>
      <c r="J274" s="81"/>
      <c r="K274" s="6"/>
      <c r="L274" s="6">
        <f t="shared" si="60"/>
        <v>0</v>
      </c>
      <c r="M274" s="35">
        <f t="shared" si="67"/>
        <v>318.5</v>
      </c>
      <c r="N274" s="5">
        <f t="shared" si="61"/>
        <v>0</v>
      </c>
      <c r="O274" s="5">
        <f t="shared" si="62"/>
        <v>1145.9000000000001</v>
      </c>
      <c r="P274" s="5">
        <f t="shared" si="63"/>
        <v>388.13</v>
      </c>
      <c r="Q274" s="5">
        <f t="shared" si="74"/>
        <v>2020</v>
      </c>
      <c r="R274" s="5">
        <f t="shared" si="64"/>
        <v>0</v>
      </c>
      <c r="S274" s="5">
        <f t="shared" si="65"/>
        <v>0</v>
      </c>
      <c r="T274" s="5">
        <f t="shared" si="66"/>
        <v>0</v>
      </c>
      <c r="U274" s="31"/>
      <c r="V274" s="31">
        <f t="shared" si="68"/>
        <v>318.49920586438606</v>
      </c>
      <c r="W274" s="31"/>
      <c r="X274" s="75">
        <f t="shared" si="69"/>
        <v>0</v>
      </c>
      <c r="Y274" s="72">
        <f t="shared" si="70"/>
        <v>318.49920586438606</v>
      </c>
      <c r="AC274" s="83">
        <f t="shared" si="71"/>
        <v>318.5</v>
      </c>
      <c r="AD274">
        <f t="shared" si="72"/>
        <v>0</v>
      </c>
      <c r="AE274" s="84">
        <f t="shared" si="73"/>
        <v>0</v>
      </c>
    </row>
    <row r="275" spans="1:31" x14ac:dyDescent="0.2">
      <c r="A275" s="40">
        <v>269</v>
      </c>
      <c r="B275">
        <v>6138</v>
      </c>
      <c r="C275" s="79" t="str">
        <f>VLOOKUP(B275,Hist_TransAid!C:D,2,FALSE)</f>
        <v>Springville</v>
      </c>
      <c r="D275" s="86">
        <v>401.1</v>
      </c>
      <c r="E275" s="40"/>
      <c r="F275" s="40"/>
      <c r="G275" s="40"/>
      <c r="H275" s="40"/>
      <c r="I275" s="87">
        <v>129720.93</v>
      </c>
      <c r="J275" s="81"/>
      <c r="K275" s="6"/>
      <c r="L275" s="6">
        <f t="shared" si="60"/>
        <v>0</v>
      </c>
      <c r="M275" s="35">
        <f t="shared" si="67"/>
        <v>323.41000000000003</v>
      </c>
      <c r="N275" s="5">
        <f t="shared" si="61"/>
        <v>0</v>
      </c>
      <c r="O275" s="5">
        <f t="shared" si="62"/>
        <v>401.1</v>
      </c>
      <c r="P275" s="5">
        <f t="shared" si="63"/>
        <v>388.13</v>
      </c>
      <c r="Q275" s="5">
        <f t="shared" si="74"/>
        <v>2020</v>
      </c>
      <c r="R275" s="5">
        <f t="shared" si="64"/>
        <v>0</v>
      </c>
      <c r="S275" s="5">
        <f t="shared" si="65"/>
        <v>0</v>
      </c>
      <c r="T275" s="5">
        <f t="shared" si="66"/>
        <v>0</v>
      </c>
      <c r="U275" s="31"/>
      <c r="V275" s="31">
        <f t="shared" si="68"/>
        <v>323.41293941660427</v>
      </c>
      <c r="W275" s="31"/>
      <c r="X275" s="75">
        <f t="shared" si="69"/>
        <v>0</v>
      </c>
      <c r="Y275" s="72">
        <f t="shared" si="70"/>
        <v>323.41293941660427</v>
      </c>
      <c r="AC275" s="83">
        <f t="shared" si="71"/>
        <v>323.41000000000003</v>
      </c>
      <c r="AD275">
        <f t="shared" si="72"/>
        <v>0</v>
      </c>
      <c r="AE275" s="84">
        <f t="shared" si="73"/>
        <v>0</v>
      </c>
    </row>
    <row r="276" spans="1:31" x14ac:dyDescent="0.2">
      <c r="A276" s="40">
        <v>270</v>
      </c>
      <c r="B276">
        <v>5751</v>
      </c>
      <c r="C276" s="79" t="str">
        <f>VLOOKUP(B276,Hist_TransAid!C:D,2,FALSE)</f>
        <v>St Ansgar</v>
      </c>
      <c r="D276" s="86">
        <v>561.1</v>
      </c>
      <c r="E276" s="40"/>
      <c r="F276" s="40"/>
      <c r="G276" s="40"/>
      <c r="H276" s="40"/>
      <c r="I276" s="87">
        <v>375407.11</v>
      </c>
      <c r="J276" s="81"/>
      <c r="K276" s="6"/>
      <c r="L276" s="6">
        <f t="shared" si="60"/>
        <v>0</v>
      </c>
      <c r="M276" s="35">
        <f t="shared" si="67"/>
        <v>669.06</v>
      </c>
      <c r="N276" s="5">
        <f t="shared" si="61"/>
        <v>0</v>
      </c>
      <c r="O276" s="5">
        <f t="shared" si="62"/>
        <v>561.1</v>
      </c>
      <c r="P276" s="5">
        <f t="shared" si="63"/>
        <v>388.13</v>
      </c>
      <c r="Q276" s="5">
        <f t="shared" si="74"/>
        <v>2020</v>
      </c>
      <c r="R276" s="5">
        <f t="shared" si="64"/>
        <v>264.55692971958092</v>
      </c>
      <c r="S276" s="5">
        <f t="shared" si="65"/>
        <v>148442.89326565686</v>
      </c>
      <c r="T276" s="5">
        <f t="shared" si="66"/>
        <v>1</v>
      </c>
      <c r="U276" s="31"/>
      <c r="V276" s="31">
        <f t="shared" si="68"/>
        <v>404.4986931640405</v>
      </c>
      <c r="W276" s="31"/>
      <c r="X276" s="75">
        <f t="shared" si="69"/>
        <v>0</v>
      </c>
      <c r="Y276" s="72">
        <f t="shared" si="70"/>
        <v>404.4986931640405</v>
      </c>
      <c r="AC276" s="83">
        <f t="shared" si="71"/>
        <v>669.06</v>
      </c>
      <c r="AD276">
        <f t="shared" si="72"/>
        <v>309.5227815747669</v>
      </c>
      <c r="AE276" s="84">
        <f t="shared" si="73"/>
        <v>173673.23274160171</v>
      </c>
    </row>
    <row r="277" spans="1:31" x14ac:dyDescent="0.2">
      <c r="A277" s="40">
        <v>271</v>
      </c>
      <c r="B277">
        <v>6165</v>
      </c>
      <c r="C277" s="79" t="str">
        <f>VLOOKUP(B277,Hist_TransAid!C:D,2,FALSE)</f>
        <v>Stanton</v>
      </c>
      <c r="D277" s="86">
        <v>194.5</v>
      </c>
      <c r="E277" s="40"/>
      <c r="F277" s="40"/>
      <c r="G277" s="40"/>
      <c r="H277" s="40"/>
      <c r="I277" s="87">
        <v>68784.91</v>
      </c>
      <c r="J277" s="81"/>
      <c r="K277" s="6"/>
      <c r="L277" s="6">
        <f t="shared" si="60"/>
        <v>0</v>
      </c>
      <c r="M277" s="35">
        <f t="shared" si="67"/>
        <v>353.65</v>
      </c>
      <c r="N277" s="5">
        <f t="shared" si="61"/>
        <v>0</v>
      </c>
      <c r="O277" s="5">
        <f t="shared" si="62"/>
        <v>194.5</v>
      </c>
      <c r="P277" s="5">
        <f t="shared" si="63"/>
        <v>388.13</v>
      </c>
      <c r="Q277" s="5">
        <f t="shared" si="74"/>
        <v>2020</v>
      </c>
      <c r="R277" s="5">
        <f t="shared" si="64"/>
        <v>0</v>
      </c>
      <c r="S277" s="5">
        <f t="shared" si="65"/>
        <v>0</v>
      </c>
      <c r="T277" s="5">
        <f t="shared" si="66"/>
        <v>0</v>
      </c>
      <c r="U277" s="31"/>
      <c r="V277" s="31">
        <f t="shared" si="68"/>
        <v>353.64992287917738</v>
      </c>
      <c r="W277" s="31"/>
      <c r="X277" s="75">
        <f t="shared" si="69"/>
        <v>0</v>
      </c>
      <c r="Y277" s="72">
        <f t="shared" si="70"/>
        <v>353.64992287917738</v>
      </c>
      <c r="AC277" s="83">
        <f t="shared" si="71"/>
        <v>353.65</v>
      </c>
      <c r="AD277">
        <f t="shared" si="72"/>
        <v>0</v>
      </c>
      <c r="AE277" s="84">
        <f t="shared" si="73"/>
        <v>0</v>
      </c>
    </row>
    <row r="278" spans="1:31" x14ac:dyDescent="0.2">
      <c r="A278" s="40">
        <v>272</v>
      </c>
      <c r="B278">
        <v>6175</v>
      </c>
      <c r="C278" s="79" t="str">
        <f>VLOOKUP(B278,Hist_TransAid!C:D,2,FALSE)</f>
        <v>Starmont</v>
      </c>
      <c r="D278" s="86">
        <v>604.6</v>
      </c>
      <c r="E278" s="40"/>
      <c r="F278" s="40"/>
      <c r="G278" s="40"/>
      <c r="H278" s="40"/>
      <c r="I278" s="87">
        <v>319901.59999999998</v>
      </c>
      <c r="J278" s="81"/>
      <c r="K278" s="6"/>
      <c r="L278" s="6">
        <f t="shared" si="60"/>
        <v>0</v>
      </c>
      <c r="M278" s="35">
        <f t="shared" si="67"/>
        <v>529.11</v>
      </c>
      <c r="N278" s="5">
        <f t="shared" si="61"/>
        <v>0</v>
      </c>
      <c r="O278" s="5">
        <f t="shared" si="62"/>
        <v>604.6</v>
      </c>
      <c r="P278" s="5">
        <f t="shared" si="63"/>
        <v>388.13</v>
      </c>
      <c r="Q278" s="5">
        <f t="shared" si="74"/>
        <v>2020</v>
      </c>
      <c r="R278" s="5">
        <f t="shared" si="64"/>
        <v>124.60692971958099</v>
      </c>
      <c r="S278" s="5">
        <f t="shared" si="65"/>
        <v>75337.349708458671</v>
      </c>
      <c r="T278" s="5">
        <f t="shared" si="66"/>
        <v>1</v>
      </c>
      <c r="U278" s="31"/>
      <c r="V278" s="31">
        <f t="shared" si="68"/>
        <v>404.50587213288338</v>
      </c>
      <c r="W278" s="31"/>
      <c r="X278" s="75">
        <f t="shared" si="69"/>
        <v>0</v>
      </c>
      <c r="Y278" s="72">
        <f t="shared" si="70"/>
        <v>404.50587213288338</v>
      </c>
      <c r="AC278" s="83">
        <f t="shared" si="71"/>
        <v>529.11</v>
      </c>
      <c r="AD278">
        <f t="shared" si="72"/>
        <v>169.57278157476696</v>
      </c>
      <c r="AE278" s="84">
        <f t="shared" si="73"/>
        <v>102523.70374010412</v>
      </c>
    </row>
    <row r="279" spans="1:31" x14ac:dyDescent="0.2">
      <c r="A279" s="40">
        <v>273</v>
      </c>
      <c r="B279">
        <v>6219</v>
      </c>
      <c r="C279" s="79" t="str">
        <f>VLOOKUP(B279,Hist_TransAid!C:D,2,FALSE)</f>
        <v>Storm Lake</v>
      </c>
      <c r="D279" s="86">
        <v>2566.8999999999996</v>
      </c>
      <c r="E279" s="40"/>
      <c r="F279" s="40"/>
      <c r="G279" s="40"/>
      <c r="H279" s="40"/>
      <c r="I279" s="87">
        <v>616032.29</v>
      </c>
      <c r="J279" s="81"/>
      <c r="K279" s="6"/>
      <c r="L279" s="6">
        <f t="shared" si="60"/>
        <v>0</v>
      </c>
      <c r="M279" s="35">
        <f t="shared" si="67"/>
        <v>239.99</v>
      </c>
      <c r="N279" s="5">
        <f t="shared" si="61"/>
        <v>0</v>
      </c>
      <c r="O279" s="5">
        <f t="shared" si="62"/>
        <v>2566.8999999999996</v>
      </c>
      <c r="P279" s="5">
        <f t="shared" si="63"/>
        <v>388.13</v>
      </c>
      <c r="Q279" s="5">
        <f t="shared" si="74"/>
        <v>2020</v>
      </c>
      <c r="R279" s="5">
        <f t="shared" si="64"/>
        <v>0</v>
      </c>
      <c r="S279" s="5">
        <f t="shared" si="65"/>
        <v>0</v>
      </c>
      <c r="T279" s="5">
        <f t="shared" si="66"/>
        <v>0</v>
      </c>
      <c r="U279" s="31"/>
      <c r="V279" s="31">
        <f t="shared" si="68"/>
        <v>239.99076317737354</v>
      </c>
      <c r="W279" s="31"/>
      <c r="X279" s="75">
        <f t="shared" si="69"/>
        <v>0</v>
      </c>
      <c r="Y279" s="72">
        <f t="shared" si="70"/>
        <v>239.99076317737354</v>
      </c>
      <c r="AC279" s="83">
        <f t="shared" si="71"/>
        <v>239.99</v>
      </c>
      <c r="AD279">
        <f t="shared" si="72"/>
        <v>0</v>
      </c>
      <c r="AE279" s="84">
        <f t="shared" si="73"/>
        <v>0</v>
      </c>
    </row>
    <row r="280" spans="1:31" x14ac:dyDescent="0.2">
      <c r="A280" s="40">
        <v>274</v>
      </c>
      <c r="B280">
        <v>6246</v>
      </c>
      <c r="C280" s="79" t="str">
        <f>VLOOKUP(B280,Hist_TransAid!C:D,2,FALSE)</f>
        <v>Stratford</v>
      </c>
      <c r="D280" s="86">
        <v>126.4</v>
      </c>
      <c r="E280" s="40"/>
      <c r="F280" s="40"/>
      <c r="G280" s="40"/>
      <c r="H280" s="40"/>
      <c r="I280" s="87">
        <v>94921.94</v>
      </c>
      <c r="J280" s="81"/>
      <c r="K280" s="6"/>
      <c r="L280" s="6">
        <f t="shared" si="60"/>
        <v>0</v>
      </c>
      <c r="M280" s="35">
        <f t="shared" si="67"/>
        <v>750.96</v>
      </c>
      <c r="N280" s="5">
        <f t="shared" si="61"/>
        <v>0</v>
      </c>
      <c r="O280" s="5">
        <f t="shared" si="62"/>
        <v>126.4</v>
      </c>
      <c r="P280" s="5">
        <f t="shared" si="63"/>
        <v>388.13</v>
      </c>
      <c r="Q280" s="5">
        <f t="shared" si="74"/>
        <v>2020</v>
      </c>
      <c r="R280" s="5">
        <f t="shared" si="64"/>
        <v>346.45692971958101</v>
      </c>
      <c r="S280" s="5">
        <f t="shared" si="65"/>
        <v>43792.155916555042</v>
      </c>
      <c r="T280" s="5">
        <f t="shared" si="66"/>
        <v>1</v>
      </c>
      <c r="U280" s="31"/>
      <c r="V280" s="31">
        <f t="shared" si="68"/>
        <v>404.50778547029239</v>
      </c>
      <c r="W280" s="31"/>
      <c r="X280" s="75">
        <f t="shared" si="69"/>
        <v>0</v>
      </c>
      <c r="Y280" s="72">
        <f t="shared" si="70"/>
        <v>404.50778547029239</v>
      </c>
      <c r="AC280" s="83">
        <f t="shared" si="71"/>
        <v>750.96</v>
      </c>
      <c r="AD280">
        <f t="shared" si="72"/>
        <v>391.42278157476699</v>
      </c>
      <c r="AE280" s="84">
        <f t="shared" si="73"/>
        <v>49475.83959105055</v>
      </c>
    </row>
    <row r="281" spans="1:31" x14ac:dyDescent="0.2">
      <c r="A281" s="40">
        <v>275</v>
      </c>
      <c r="B281">
        <v>6273</v>
      </c>
      <c r="C281" s="79" t="str">
        <f>VLOOKUP(B281,Hist_TransAid!C:D,2,FALSE)</f>
        <v>Sumner-Fredericksburg</v>
      </c>
      <c r="D281" s="86">
        <v>790.9</v>
      </c>
      <c r="E281" s="40"/>
      <c r="F281" s="40"/>
      <c r="G281" s="40"/>
      <c r="H281" s="40"/>
      <c r="I281" s="87">
        <v>397416.06</v>
      </c>
      <c r="J281" s="81"/>
      <c r="K281" s="6"/>
      <c r="L281" s="6">
        <f t="shared" si="60"/>
        <v>0</v>
      </c>
      <c r="M281" s="35">
        <f t="shared" si="67"/>
        <v>502.49</v>
      </c>
      <c r="N281" s="5">
        <f t="shared" si="61"/>
        <v>0</v>
      </c>
      <c r="O281" s="5">
        <f t="shared" si="62"/>
        <v>790.9</v>
      </c>
      <c r="P281" s="5">
        <f t="shared" si="63"/>
        <v>388.13</v>
      </c>
      <c r="Q281" s="5">
        <f t="shared" si="74"/>
        <v>2020</v>
      </c>
      <c r="R281" s="5">
        <f t="shared" si="64"/>
        <v>97.986929719580985</v>
      </c>
      <c r="S281" s="5">
        <f t="shared" si="65"/>
        <v>77497.862715216601</v>
      </c>
      <c r="T281" s="5">
        <f t="shared" si="66"/>
        <v>1</v>
      </c>
      <c r="U281" s="31"/>
      <c r="V281" s="31">
        <f t="shared" si="68"/>
        <v>404.49892184193124</v>
      </c>
      <c r="W281" s="31"/>
      <c r="X281" s="75">
        <f t="shared" si="69"/>
        <v>0</v>
      </c>
      <c r="Y281" s="72">
        <f t="shared" si="70"/>
        <v>404.49892184193124</v>
      </c>
      <c r="AC281" s="83">
        <f t="shared" si="71"/>
        <v>502.49</v>
      </c>
      <c r="AD281">
        <f t="shared" si="72"/>
        <v>142.95278157476696</v>
      </c>
      <c r="AE281" s="84">
        <f t="shared" si="73"/>
        <v>113061.35494748318</v>
      </c>
    </row>
    <row r="282" spans="1:31" x14ac:dyDescent="0.2">
      <c r="A282" s="40">
        <v>276</v>
      </c>
      <c r="B282">
        <v>6408</v>
      </c>
      <c r="C282" s="79" t="str">
        <f>VLOOKUP(B282,Hist_TransAid!C:D,2,FALSE)</f>
        <v>Tipton</v>
      </c>
      <c r="D282" s="86">
        <v>848.5</v>
      </c>
      <c r="E282" s="40"/>
      <c r="F282" s="40"/>
      <c r="G282" s="40"/>
      <c r="H282" s="40"/>
      <c r="I282" s="87">
        <v>330444.18</v>
      </c>
      <c r="J282" s="81"/>
      <c r="K282" s="6"/>
      <c r="L282" s="6">
        <f t="shared" si="60"/>
        <v>0</v>
      </c>
      <c r="M282" s="35">
        <f t="shared" si="67"/>
        <v>389.45</v>
      </c>
      <c r="N282" s="5">
        <f t="shared" si="61"/>
        <v>0</v>
      </c>
      <c r="O282" s="5">
        <f t="shared" si="62"/>
        <v>848.5</v>
      </c>
      <c r="P282" s="5">
        <f t="shared" si="63"/>
        <v>388.13</v>
      </c>
      <c r="Q282" s="5">
        <f t="shared" si="74"/>
        <v>2020</v>
      </c>
      <c r="R282" s="5">
        <f t="shared" si="64"/>
        <v>0</v>
      </c>
      <c r="S282" s="5">
        <f t="shared" si="65"/>
        <v>0</v>
      </c>
      <c r="T282" s="5">
        <f t="shared" si="66"/>
        <v>0</v>
      </c>
      <c r="U282" s="31"/>
      <c r="V282" s="31">
        <f t="shared" si="68"/>
        <v>389.44511490866233</v>
      </c>
      <c r="W282" s="31"/>
      <c r="X282" s="75">
        <f t="shared" si="69"/>
        <v>0</v>
      </c>
      <c r="Y282" s="72">
        <f t="shared" si="70"/>
        <v>389.44511490866233</v>
      </c>
      <c r="AC282" s="83">
        <f t="shared" si="71"/>
        <v>389.45</v>
      </c>
      <c r="AD282">
        <f t="shared" si="72"/>
        <v>29.912781574766939</v>
      </c>
      <c r="AE282" s="84">
        <f t="shared" si="73"/>
        <v>25380.995166189747</v>
      </c>
    </row>
    <row r="283" spans="1:31" x14ac:dyDescent="0.2">
      <c r="A283" s="40">
        <v>277</v>
      </c>
      <c r="B283">
        <v>6453</v>
      </c>
      <c r="C283" s="79" t="str">
        <f>VLOOKUP(B283,Hist_TransAid!C:D,2,FALSE)</f>
        <v>Treynor</v>
      </c>
      <c r="D283" s="86">
        <v>591.20000000000005</v>
      </c>
      <c r="E283" s="40"/>
      <c r="F283" s="40"/>
      <c r="G283" s="40"/>
      <c r="H283" s="40"/>
      <c r="I283" s="87">
        <v>342272.81</v>
      </c>
      <c r="J283" s="81"/>
      <c r="K283" s="6"/>
      <c r="L283" s="6">
        <f t="shared" si="60"/>
        <v>0</v>
      </c>
      <c r="M283" s="35">
        <f t="shared" si="67"/>
        <v>578.95000000000005</v>
      </c>
      <c r="N283" s="5">
        <f t="shared" si="61"/>
        <v>0</v>
      </c>
      <c r="O283" s="5">
        <f t="shared" si="62"/>
        <v>591.20000000000005</v>
      </c>
      <c r="P283" s="5">
        <f t="shared" si="63"/>
        <v>388.13</v>
      </c>
      <c r="Q283" s="5">
        <f t="shared" si="74"/>
        <v>2020</v>
      </c>
      <c r="R283" s="5">
        <f t="shared" si="64"/>
        <v>174.44692971958102</v>
      </c>
      <c r="S283" s="5">
        <f t="shared" si="65"/>
        <v>103133.0248502163</v>
      </c>
      <c r="T283" s="5">
        <f t="shared" si="66"/>
        <v>1</v>
      </c>
      <c r="U283" s="31"/>
      <c r="V283" s="31">
        <f t="shared" si="68"/>
        <v>404.49895999625119</v>
      </c>
      <c r="W283" s="31"/>
      <c r="X283" s="75">
        <f t="shared" si="69"/>
        <v>0</v>
      </c>
      <c r="Y283" s="72">
        <f t="shared" si="70"/>
        <v>404.49895999625119</v>
      </c>
      <c r="AC283" s="83">
        <f t="shared" si="71"/>
        <v>578.95000000000005</v>
      </c>
      <c r="AD283">
        <f t="shared" si="72"/>
        <v>219.412781574767</v>
      </c>
      <c r="AE283" s="84">
        <f t="shared" si="73"/>
        <v>129716.83646700226</v>
      </c>
    </row>
    <row r="284" spans="1:31" x14ac:dyDescent="0.2">
      <c r="A284" s="40">
        <v>278</v>
      </c>
      <c r="B284">
        <v>6460</v>
      </c>
      <c r="C284" s="79" t="str">
        <f>VLOOKUP(B284,Hist_TransAid!C:D,2,FALSE)</f>
        <v>Tri-Center</v>
      </c>
      <c r="D284" s="86">
        <v>667.1</v>
      </c>
      <c r="E284" s="40"/>
      <c r="F284" s="40"/>
      <c r="G284" s="40"/>
      <c r="H284" s="40"/>
      <c r="I284" s="87">
        <v>411149.47</v>
      </c>
      <c r="J284" s="81"/>
      <c r="K284" s="6"/>
      <c r="L284" s="6">
        <f t="shared" si="60"/>
        <v>0</v>
      </c>
      <c r="M284" s="35">
        <f t="shared" si="67"/>
        <v>616.32000000000005</v>
      </c>
      <c r="N284" s="5">
        <f t="shared" si="61"/>
        <v>0</v>
      </c>
      <c r="O284" s="5">
        <f t="shared" si="62"/>
        <v>667.1</v>
      </c>
      <c r="P284" s="5">
        <f t="shared" si="63"/>
        <v>388.13</v>
      </c>
      <c r="Q284" s="5">
        <f t="shared" si="74"/>
        <v>2020</v>
      </c>
      <c r="R284" s="5">
        <f t="shared" si="64"/>
        <v>211.81692971958103</v>
      </c>
      <c r="S284" s="5">
        <f t="shared" si="65"/>
        <v>141303.0738159325</v>
      </c>
      <c r="T284" s="5">
        <f t="shared" si="66"/>
        <v>1</v>
      </c>
      <c r="U284" s="31"/>
      <c r="V284" s="31">
        <f t="shared" si="68"/>
        <v>404.5066649438877</v>
      </c>
      <c r="W284" s="31"/>
      <c r="X284" s="75">
        <f t="shared" si="69"/>
        <v>0</v>
      </c>
      <c r="Y284" s="72">
        <f t="shared" si="70"/>
        <v>404.5066649438877</v>
      </c>
      <c r="AC284" s="83">
        <f t="shared" si="71"/>
        <v>616.32000000000005</v>
      </c>
      <c r="AD284">
        <f t="shared" si="72"/>
        <v>256.782781574767</v>
      </c>
      <c r="AE284" s="84">
        <f t="shared" si="73"/>
        <v>171299.79358852707</v>
      </c>
    </row>
    <row r="285" spans="1:31" x14ac:dyDescent="0.2">
      <c r="A285" s="40">
        <v>279</v>
      </c>
      <c r="B285">
        <v>6462</v>
      </c>
      <c r="C285" s="79" t="str">
        <f>VLOOKUP(B285,Hist_TransAid!C:D,2,FALSE)</f>
        <v>Tri-County</v>
      </c>
      <c r="D285" s="86">
        <v>268.39999999999998</v>
      </c>
      <c r="E285" s="40"/>
      <c r="F285" s="40"/>
      <c r="G285" s="40"/>
      <c r="H285" s="40"/>
      <c r="I285" s="87">
        <v>190584.54</v>
      </c>
      <c r="J285" s="81"/>
      <c r="K285" s="6"/>
      <c r="L285" s="6">
        <f t="shared" si="60"/>
        <v>0</v>
      </c>
      <c r="M285" s="35">
        <f t="shared" si="67"/>
        <v>710.08</v>
      </c>
      <c r="N285" s="5">
        <f t="shared" si="61"/>
        <v>0</v>
      </c>
      <c r="O285" s="5">
        <f t="shared" si="62"/>
        <v>268.39999999999998</v>
      </c>
      <c r="P285" s="5">
        <f t="shared" si="63"/>
        <v>388.13</v>
      </c>
      <c r="Q285" s="5">
        <f t="shared" si="74"/>
        <v>2020</v>
      </c>
      <c r="R285" s="5">
        <f t="shared" si="64"/>
        <v>305.57692971958102</v>
      </c>
      <c r="S285" s="5">
        <f t="shared" si="65"/>
        <v>82016.847936735532</v>
      </c>
      <c r="T285" s="5">
        <f t="shared" si="66"/>
        <v>1</v>
      </c>
      <c r="U285" s="31"/>
      <c r="V285" s="31">
        <f t="shared" si="68"/>
        <v>404.49959785120899</v>
      </c>
      <c r="W285" s="31"/>
      <c r="X285" s="75">
        <f t="shared" si="69"/>
        <v>0</v>
      </c>
      <c r="Y285" s="72">
        <f t="shared" si="70"/>
        <v>404.49959785120899</v>
      </c>
      <c r="AC285" s="83">
        <f t="shared" si="71"/>
        <v>710.08</v>
      </c>
      <c r="AD285">
        <f t="shared" si="72"/>
        <v>350.54278157476699</v>
      </c>
      <c r="AE285" s="84">
        <f t="shared" si="73"/>
        <v>94085.682574667459</v>
      </c>
    </row>
    <row r="286" spans="1:31" x14ac:dyDescent="0.2">
      <c r="A286" s="40">
        <v>280</v>
      </c>
      <c r="B286">
        <v>6471</v>
      </c>
      <c r="C286" s="79" t="str">
        <f>VLOOKUP(B286,Hist_TransAid!C:D,2,FALSE)</f>
        <v>Tripoli</v>
      </c>
      <c r="D286" s="86">
        <v>382.4</v>
      </c>
      <c r="E286" s="40"/>
      <c r="F286" s="40"/>
      <c r="G286" s="40"/>
      <c r="H286" s="40"/>
      <c r="I286" s="87">
        <v>170384.67</v>
      </c>
      <c r="J286" s="81"/>
      <c r="K286" s="6"/>
      <c r="L286" s="6">
        <f t="shared" si="60"/>
        <v>0</v>
      </c>
      <c r="M286" s="35">
        <f t="shared" si="67"/>
        <v>445.57</v>
      </c>
      <c r="N286" s="5">
        <f t="shared" si="61"/>
        <v>0</v>
      </c>
      <c r="O286" s="5">
        <f t="shared" si="62"/>
        <v>382.4</v>
      </c>
      <c r="P286" s="5">
        <f t="shared" si="63"/>
        <v>388.13</v>
      </c>
      <c r="Q286" s="5">
        <f t="shared" si="74"/>
        <v>2020</v>
      </c>
      <c r="R286" s="5">
        <f t="shared" si="64"/>
        <v>41.066929719580969</v>
      </c>
      <c r="S286" s="5">
        <f t="shared" si="65"/>
        <v>15703.993924767761</v>
      </c>
      <c r="T286" s="5">
        <f t="shared" si="66"/>
        <v>1</v>
      </c>
      <c r="U286" s="31"/>
      <c r="V286" s="31">
        <f t="shared" si="68"/>
        <v>404.49967592895462</v>
      </c>
      <c r="W286" s="31"/>
      <c r="X286" s="75">
        <f t="shared" si="69"/>
        <v>0</v>
      </c>
      <c r="Y286" s="72">
        <f t="shared" si="70"/>
        <v>404.49967592895462</v>
      </c>
      <c r="AC286" s="83">
        <f t="shared" si="71"/>
        <v>445.57</v>
      </c>
      <c r="AD286">
        <f t="shared" si="72"/>
        <v>86.032781574766943</v>
      </c>
      <c r="AE286" s="84">
        <f t="shared" si="73"/>
        <v>32898.935674190878</v>
      </c>
    </row>
    <row r="287" spans="1:31" x14ac:dyDescent="0.2">
      <c r="A287" s="40">
        <v>281</v>
      </c>
      <c r="B287">
        <v>6509</v>
      </c>
      <c r="C287" s="79" t="str">
        <f>VLOOKUP(B287,Hist_TransAid!C:D,2,FALSE)</f>
        <v>Turkey Valley</v>
      </c>
      <c r="D287" s="86">
        <v>355.7</v>
      </c>
      <c r="E287" s="40"/>
      <c r="F287" s="40"/>
      <c r="G287" s="40"/>
      <c r="H287" s="40"/>
      <c r="I287" s="87">
        <v>284541.84000000003</v>
      </c>
      <c r="J287" s="81"/>
      <c r="K287" s="6"/>
      <c r="L287" s="6">
        <f t="shared" si="60"/>
        <v>0</v>
      </c>
      <c r="M287" s="35">
        <f t="shared" si="67"/>
        <v>799.95</v>
      </c>
      <c r="N287" s="5">
        <f t="shared" si="61"/>
        <v>0</v>
      </c>
      <c r="O287" s="5">
        <f t="shared" si="62"/>
        <v>355.7</v>
      </c>
      <c r="P287" s="5">
        <f t="shared" si="63"/>
        <v>388.13</v>
      </c>
      <c r="Q287" s="5">
        <f t="shared" si="74"/>
        <v>2020</v>
      </c>
      <c r="R287" s="5">
        <f t="shared" si="64"/>
        <v>395.44692971958102</v>
      </c>
      <c r="S287" s="5">
        <f t="shared" si="65"/>
        <v>140660.47290125495</v>
      </c>
      <c r="T287" s="5">
        <f t="shared" si="66"/>
        <v>1</v>
      </c>
      <c r="U287" s="31"/>
      <c r="V287" s="31">
        <f t="shared" si="68"/>
        <v>404.50201602121194</v>
      </c>
      <c r="W287" s="31"/>
      <c r="X287" s="75">
        <f t="shared" si="69"/>
        <v>0</v>
      </c>
      <c r="Y287" s="72">
        <f t="shared" si="70"/>
        <v>404.50201602121194</v>
      </c>
      <c r="AC287" s="83">
        <f t="shared" si="71"/>
        <v>799.95</v>
      </c>
      <c r="AD287">
        <f t="shared" si="72"/>
        <v>440.412781574767</v>
      </c>
      <c r="AE287" s="84">
        <f t="shared" si="73"/>
        <v>156654.82640614462</v>
      </c>
    </row>
    <row r="288" spans="1:31" x14ac:dyDescent="0.2">
      <c r="A288" s="40">
        <v>282</v>
      </c>
      <c r="B288">
        <v>6512</v>
      </c>
      <c r="C288" s="79" t="str">
        <f>VLOOKUP(B288,Hist_TransAid!C:D,2,FALSE)</f>
        <v>Twin Cedars</v>
      </c>
      <c r="D288" s="86">
        <v>317.8</v>
      </c>
      <c r="E288" s="40"/>
      <c r="F288" s="40"/>
      <c r="G288" s="40"/>
      <c r="H288" s="40"/>
      <c r="I288" s="87">
        <v>213128.78</v>
      </c>
      <c r="J288" s="81"/>
      <c r="K288" s="6"/>
      <c r="L288" s="6">
        <f t="shared" si="60"/>
        <v>0</v>
      </c>
      <c r="M288" s="35">
        <f t="shared" si="67"/>
        <v>670.64</v>
      </c>
      <c r="N288" s="5">
        <f t="shared" si="61"/>
        <v>0</v>
      </c>
      <c r="O288" s="5">
        <f t="shared" si="62"/>
        <v>317.8</v>
      </c>
      <c r="P288" s="5">
        <f t="shared" si="63"/>
        <v>388.13</v>
      </c>
      <c r="Q288" s="5">
        <f t="shared" si="74"/>
        <v>2020</v>
      </c>
      <c r="R288" s="5">
        <f t="shared" si="64"/>
        <v>266.13692971958096</v>
      </c>
      <c r="S288" s="5">
        <f t="shared" si="65"/>
        <v>84578.316264882829</v>
      </c>
      <c r="T288" s="5">
        <f t="shared" si="66"/>
        <v>1</v>
      </c>
      <c r="U288" s="31"/>
      <c r="V288" s="31">
        <f t="shared" si="68"/>
        <v>404.50114454096024</v>
      </c>
      <c r="W288" s="31"/>
      <c r="X288" s="75">
        <f t="shared" si="69"/>
        <v>0</v>
      </c>
      <c r="Y288" s="72">
        <f t="shared" si="70"/>
        <v>404.50114454096024</v>
      </c>
      <c r="AC288" s="83">
        <f t="shared" si="71"/>
        <v>670.64</v>
      </c>
      <c r="AD288">
        <f t="shared" si="72"/>
        <v>311.10278157476694</v>
      </c>
      <c r="AE288" s="84">
        <f t="shared" si="73"/>
        <v>98868.463984460934</v>
      </c>
    </row>
    <row r="289" spans="1:31" x14ac:dyDescent="0.2">
      <c r="A289" s="40">
        <v>283</v>
      </c>
      <c r="B289">
        <v>6516</v>
      </c>
      <c r="C289" s="79" t="str">
        <f>VLOOKUP(B289,Hist_TransAid!C:D,2,FALSE)</f>
        <v>Twin Rivers</v>
      </c>
      <c r="D289" s="86">
        <v>161</v>
      </c>
      <c r="E289" s="40"/>
      <c r="F289" s="40"/>
      <c r="G289" s="40"/>
      <c r="H289" s="40"/>
      <c r="I289" s="87">
        <v>144901.44</v>
      </c>
      <c r="J289" s="81"/>
      <c r="K289" s="6"/>
      <c r="L289" s="6">
        <f t="shared" si="60"/>
        <v>0</v>
      </c>
      <c r="M289" s="35">
        <f t="shared" si="67"/>
        <v>900.01</v>
      </c>
      <c r="N289" s="5">
        <f t="shared" si="61"/>
        <v>0</v>
      </c>
      <c r="O289" s="5">
        <f t="shared" si="62"/>
        <v>161</v>
      </c>
      <c r="P289" s="5">
        <f t="shared" si="63"/>
        <v>388.13</v>
      </c>
      <c r="Q289" s="5">
        <f t="shared" si="74"/>
        <v>2020</v>
      </c>
      <c r="R289" s="5">
        <f t="shared" si="64"/>
        <v>495.50692971958097</v>
      </c>
      <c r="S289" s="5">
        <f t="shared" si="65"/>
        <v>79776.615684852542</v>
      </c>
      <c r="T289" s="5">
        <f t="shared" si="66"/>
        <v>1</v>
      </c>
      <c r="U289" s="31"/>
      <c r="V289" s="31">
        <f t="shared" si="68"/>
        <v>404.50201437979791</v>
      </c>
      <c r="W289" s="31"/>
      <c r="X289" s="75">
        <f t="shared" si="69"/>
        <v>0</v>
      </c>
      <c r="Y289" s="72">
        <f t="shared" si="70"/>
        <v>404.50201437979791</v>
      </c>
      <c r="AC289" s="83">
        <f t="shared" si="71"/>
        <v>900.01</v>
      </c>
      <c r="AD289">
        <f t="shared" si="72"/>
        <v>540.47278157476694</v>
      </c>
      <c r="AE289" s="84">
        <f t="shared" si="73"/>
        <v>87016.117833537472</v>
      </c>
    </row>
    <row r="290" spans="1:31" x14ac:dyDescent="0.2">
      <c r="A290" s="40">
        <v>284</v>
      </c>
      <c r="B290">
        <v>6534</v>
      </c>
      <c r="C290" s="79" t="str">
        <f>VLOOKUP(B290,Hist_TransAid!C:D,2,FALSE)</f>
        <v>Underwood</v>
      </c>
      <c r="D290" s="86">
        <v>765.2</v>
      </c>
      <c r="E290" s="40"/>
      <c r="F290" s="40"/>
      <c r="G290" s="40"/>
      <c r="H290" s="40"/>
      <c r="I290" s="87">
        <v>444238.55</v>
      </c>
      <c r="J290" s="81"/>
      <c r="K290" s="6"/>
      <c r="L290" s="6">
        <f t="shared" si="60"/>
        <v>0</v>
      </c>
      <c r="M290" s="35">
        <f t="shared" si="67"/>
        <v>580.54999999999995</v>
      </c>
      <c r="N290" s="5">
        <f t="shared" si="61"/>
        <v>0</v>
      </c>
      <c r="O290" s="5">
        <f t="shared" si="62"/>
        <v>765.2</v>
      </c>
      <c r="P290" s="5">
        <f t="shared" si="63"/>
        <v>388.13</v>
      </c>
      <c r="Q290" s="5">
        <f t="shared" si="74"/>
        <v>2020</v>
      </c>
      <c r="R290" s="5">
        <f t="shared" si="64"/>
        <v>176.04692971958093</v>
      </c>
      <c r="S290" s="5">
        <f t="shared" si="65"/>
        <v>134711.11062142334</v>
      </c>
      <c r="T290" s="5">
        <f t="shared" si="66"/>
        <v>1</v>
      </c>
      <c r="U290" s="31"/>
      <c r="V290" s="31">
        <f t="shared" si="68"/>
        <v>404.50527885334111</v>
      </c>
      <c r="W290" s="31"/>
      <c r="X290" s="75">
        <f t="shared" si="69"/>
        <v>0</v>
      </c>
      <c r="Y290" s="72">
        <f t="shared" si="70"/>
        <v>404.50527885334111</v>
      </c>
      <c r="AC290" s="83">
        <f t="shared" si="71"/>
        <v>580.54999999999995</v>
      </c>
      <c r="AD290">
        <f t="shared" si="72"/>
        <v>221.0127815747669</v>
      </c>
      <c r="AE290" s="84">
        <f t="shared" si="73"/>
        <v>169118.98046101164</v>
      </c>
    </row>
    <row r="291" spans="1:31" x14ac:dyDescent="0.2">
      <c r="A291" s="40">
        <v>285</v>
      </c>
      <c r="B291">
        <v>6536</v>
      </c>
      <c r="C291" s="79" t="str">
        <f>VLOOKUP(B291,Hist_TransAid!C:D,2,FALSE)</f>
        <v>Union</v>
      </c>
      <c r="D291" s="86">
        <v>993.4</v>
      </c>
      <c r="E291" s="40"/>
      <c r="F291" s="40"/>
      <c r="G291" s="40"/>
      <c r="H291" s="40"/>
      <c r="I291" s="87">
        <v>551930.18999999994</v>
      </c>
      <c r="J291" s="81"/>
      <c r="K291" s="6"/>
      <c r="L291" s="6">
        <f t="shared" si="60"/>
        <v>0</v>
      </c>
      <c r="M291" s="35">
        <f t="shared" si="67"/>
        <v>555.6</v>
      </c>
      <c r="N291" s="5">
        <f t="shared" si="61"/>
        <v>0</v>
      </c>
      <c r="O291" s="5">
        <f t="shared" si="62"/>
        <v>993.4</v>
      </c>
      <c r="P291" s="5">
        <f t="shared" si="63"/>
        <v>388.13</v>
      </c>
      <c r="Q291" s="5">
        <f t="shared" si="74"/>
        <v>2020</v>
      </c>
      <c r="R291" s="5">
        <f t="shared" si="64"/>
        <v>151.096929719581</v>
      </c>
      <c r="S291" s="5">
        <f t="shared" si="65"/>
        <v>150099.68998343177</v>
      </c>
      <c r="T291" s="5">
        <f t="shared" si="66"/>
        <v>1</v>
      </c>
      <c r="U291" s="31"/>
      <c r="V291" s="31">
        <f t="shared" si="68"/>
        <v>404.50020134544815</v>
      </c>
      <c r="W291" s="31"/>
      <c r="X291" s="75">
        <f t="shared" si="69"/>
        <v>0</v>
      </c>
      <c r="Y291" s="72">
        <f t="shared" si="70"/>
        <v>404.50020134544815</v>
      </c>
      <c r="AC291" s="83">
        <f t="shared" si="71"/>
        <v>555.6</v>
      </c>
      <c r="AD291">
        <f t="shared" si="72"/>
        <v>196.06278157476697</v>
      </c>
      <c r="AE291" s="84">
        <f t="shared" si="73"/>
        <v>194768.7672163735</v>
      </c>
    </row>
    <row r="292" spans="1:31" x14ac:dyDescent="0.2">
      <c r="A292" s="40">
        <v>286</v>
      </c>
      <c r="B292">
        <v>6561</v>
      </c>
      <c r="C292" s="79" t="str">
        <f>VLOOKUP(B292,Hist_TransAid!C:D,2,FALSE)</f>
        <v>United</v>
      </c>
      <c r="D292" s="86">
        <v>373.3</v>
      </c>
      <c r="E292" s="40"/>
      <c r="F292" s="40"/>
      <c r="G292" s="40"/>
      <c r="H292" s="40"/>
      <c r="I292" s="87">
        <v>229929.78</v>
      </c>
      <c r="J292" s="81"/>
      <c r="K292" s="6"/>
      <c r="L292" s="6">
        <f t="shared" si="60"/>
        <v>0</v>
      </c>
      <c r="M292" s="35">
        <f t="shared" si="67"/>
        <v>615.94000000000005</v>
      </c>
      <c r="N292" s="5">
        <f t="shared" si="61"/>
        <v>0</v>
      </c>
      <c r="O292" s="5">
        <f t="shared" si="62"/>
        <v>373.3</v>
      </c>
      <c r="P292" s="5">
        <f t="shared" si="63"/>
        <v>388.13</v>
      </c>
      <c r="Q292" s="5">
        <f t="shared" si="74"/>
        <v>2020</v>
      </c>
      <c r="R292" s="5">
        <f t="shared" si="64"/>
        <v>211.43692971958103</v>
      </c>
      <c r="S292" s="5">
        <f t="shared" si="65"/>
        <v>78929.405864319604</v>
      </c>
      <c r="T292" s="5">
        <f t="shared" si="66"/>
        <v>1</v>
      </c>
      <c r="U292" s="31"/>
      <c r="V292" s="31">
        <f t="shared" si="68"/>
        <v>404.50140406022069</v>
      </c>
      <c r="W292" s="31"/>
      <c r="X292" s="75">
        <f t="shared" si="69"/>
        <v>0</v>
      </c>
      <c r="Y292" s="72">
        <f t="shared" si="70"/>
        <v>404.50140406022069</v>
      </c>
      <c r="AC292" s="83">
        <f t="shared" si="71"/>
        <v>615.94000000000005</v>
      </c>
      <c r="AD292">
        <f t="shared" si="72"/>
        <v>256.402781574767</v>
      </c>
      <c r="AE292" s="84">
        <f t="shared" si="73"/>
        <v>95715.158361860522</v>
      </c>
    </row>
    <row r="293" spans="1:31" x14ac:dyDescent="0.2">
      <c r="A293" s="40">
        <v>287</v>
      </c>
      <c r="B293">
        <v>6579</v>
      </c>
      <c r="C293" s="79" t="str">
        <f>VLOOKUP(B293,Hist_TransAid!C:D,2,FALSE)</f>
        <v>Urbandale</v>
      </c>
      <c r="D293" s="86">
        <v>3422</v>
      </c>
      <c r="E293" s="40"/>
      <c r="F293" s="40"/>
      <c r="G293" s="40"/>
      <c r="H293" s="40"/>
      <c r="I293" s="87">
        <v>1128204.77</v>
      </c>
      <c r="J293" s="81"/>
      <c r="K293" s="6"/>
      <c r="L293" s="6">
        <f t="shared" si="60"/>
        <v>0</v>
      </c>
      <c r="M293" s="35">
        <f t="shared" si="67"/>
        <v>329.69</v>
      </c>
      <c r="N293" s="5">
        <f t="shared" si="61"/>
        <v>0</v>
      </c>
      <c r="O293" s="5">
        <f t="shared" si="62"/>
        <v>3422</v>
      </c>
      <c r="P293" s="5">
        <f t="shared" si="63"/>
        <v>388.13</v>
      </c>
      <c r="Q293" s="5">
        <f t="shared" si="74"/>
        <v>2020</v>
      </c>
      <c r="R293" s="5">
        <f t="shared" si="64"/>
        <v>0</v>
      </c>
      <c r="S293" s="5">
        <f t="shared" si="65"/>
        <v>0</v>
      </c>
      <c r="T293" s="5">
        <f t="shared" si="66"/>
        <v>0</v>
      </c>
      <c r="U293" s="31"/>
      <c r="V293" s="31">
        <f t="shared" si="68"/>
        <v>329.69163354763299</v>
      </c>
      <c r="W293" s="31"/>
      <c r="X293" s="75">
        <f t="shared" si="69"/>
        <v>0</v>
      </c>
      <c r="Y293" s="72">
        <f t="shared" si="70"/>
        <v>329.69163354763299</v>
      </c>
      <c r="AC293" s="83">
        <f t="shared" si="71"/>
        <v>329.69</v>
      </c>
      <c r="AD293">
        <f t="shared" si="72"/>
        <v>0</v>
      </c>
      <c r="AE293" s="84">
        <f t="shared" si="73"/>
        <v>0</v>
      </c>
    </row>
    <row r="294" spans="1:31" x14ac:dyDescent="0.2">
      <c r="A294" s="40">
        <v>288</v>
      </c>
      <c r="B294">
        <v>6592</v>
      </c>
      <c r="C294" s="79" t="str">
        <f>VLOOKUP(B294,Hist_TransAid!C:D,2,FALSE)</f>
        <v>Van Buren County</v>
      </c>
      <c r="D294" s="86">
        <v>963.1</v>
      </c>
      <c r="E294" s="40"/>
      <c r="F294" s="40"/>
      <c r="G294" s="40"/>
      <c r="H294" s="40"/>
      <c r="I294" s="87">
        <v>814445.2</v>
      </c>
      <c r="J294" s="81"/>
      <c r="K294" s="6"/>
      <c r="L294" s="6">
        <f t="shared" si="60"/>
        <v>0</v>
      </c>
      <c r="M294" s="35">
        <f t="shared" si="67"/>
        <v>845.65</v>
      </c>
      <c r="N294" s="5">
        <f t="shared" si="61"/>
        <v>0</v>
      </c>
      <c r="O294" s="5">
        <f t="shared" si="62"/>
        <v>963.1</v>
      </c>
      <c r="P294" s="5">
        <f t="shared" si="63"/>
        <v>388.13</v>
      </c>
      <c r="Q294" s="5">
        <f t="shared" si="74"/>
        <v>2020</v>
      </c>
      <c r="R294" s="5">
        <f t="shared" si="64"/>
        <v>441.14692971958095</v>
      </c>
      <c r="S294" s="5">
        <f t="shared" si="65"/>
        <v>424868.60801292845</v>
      </c>
      <c r="T294" s="5">
        <f t="shared" si="66"/>
        <v>1</v>
      </c>
      <c r="U294" s="31"/>
      <c r="V294" s="31">
        <f t="shared" si="68"/>
        <v>404.50274321157877</v>
      </c>
      <c r="W294" s="31"/>
      <c r="X294" s="75">
        <f t="shared" si="69"/>
        <v>0</v>
      </c>
      <c r="Y294" s="72">
        <f t="shared" si="70"/>
        <v>404.50274321157877</v>
      </c>
      <c r="AC294" s="83">
        <f t="shared" si="71"/>
        <v>845.65</v>
      </c>
      <c r="AD294">
        <f t="shared" si="72"/>
        <v>486.11278157476693</v>
      </c>
      <c r="AE294" s="84">
        <f t="shared" si="73"/>
        <v>468175.21993465803</v>
      </c>
    </row>
    <row r="295" spans="1:31" x14ac:dyDescent="0.2">
      <c r="A295" s="40">
        <v>289</v>
      </c>
      <c r="B295">
        <v>6615</v>
      </c>
      <c r="C295" s="79" t="str">
        <f>VLOOKUP(B295,Hist_TransAid!C:D,2,FALSE)</f>
        <v>Van Meter</v>
      </c>
      <c r="D295" s="86">
        <v>858.5</v>
      </c>
      <c r="E295" s="40"/>
      <c r="F295" s="40"/>
      <c r="G295" s="40"/>
      <c r="H295" s="40"/>
      <c r="I295" s="87">
        <v>315343.18</v>
      </c>
      <c r="J295" s="81"/>
      <c r="K295" s="6"/>
      <c r="L295" s="6">
        <f t="shared" si="60"/>
        <v>0</v>
      </c>
      <c r="M295" s="35">
        <f t="shared" si="67"/>
        <v>367.32</v>
      </c>
      <c r="N295" s="5">
        <f t="shared" si="61"/>
        <v>0</v>
      </c>
      <c r="O295" s="5">
        <f t="shared" si="62"/>
        <v>858.5</v>
      </c>
      <c r="P295" s="5">
        <f t="shared" si="63"/>
        <v>388.13</v>
      </c>
      <c r="Q295" s="5">
        <f t="shared" si="74"/>
        <v>2020</v>
      </c>
      <c r="R295" s="5">
        <f t="shared" si="64"/>
        <v>0</v>
      </c>
      <c r="S295" s="5">
        <f t="shared" si="65"/>
        <v>0</v>
      </c>
      <c r="T295" s="5">
        <f t="shared" si="66"/>
        <v>0</v>
      </c>
      <c r="U295" s="31"/>
      <c r="V295" s="31">
        <f t="shared" si="68"/>
        <v>367.31878858474084</v>
      </c>
      <c r="W295" s="31"/>
      <c r="X295" s="75">
        <f t="shared" si="69"/>
        <v>0</v>
      </c>
      <c r="Y295" s="72">
        <f t="shared" si="70"/>
        <v>367.31878858474084</v>
      </c>
      <c r="AC295" s="83">
        <f t="shared" si="71"/>
        <v>367.32</v>
      </c>
      <c r="AD295">
        <f t="shared" si="72"/>
        <v>7.7827815747669433</v>
      </c>
      <c r="AE295" s="84">
        <f t="shared" si="73"/>
        <v>6681.5179819374207</v>
      </c>
    </row>
    <row r="296" spans="1:31" x14ac:dyDescent="0.2">
      <c r="A296" s="40">
        <v>290</v>
      </c>
      <c r="B296">
        <v>6651</v>
      </c>
      <c r="C296" s="79" t="str">
        <f>VLOOKUP(B296,Hist_TransAid!C:D,2,FALSE)</f>
        <v>Villisca</v>
      </c>
      <c r="D296" s="86">
        <v>281</v>
      </c>
      <c r="E296" s="40"/>
      <c r="F296" s="40"/>
      <c r="G296" s="40"/>
      <c r="H296" s="40"/>
      <c r="I296" s="87">
        <v>207331.98</v>
      </c>
      <c r="J296" s="81"/>
      <c r="K296" s="6"/>
      <c r="L296" s="6">
        <f t="shared" si="60"/>
        <v>0</v>
      </c>
      <c r="M296" s="35">
        <f t="shared" si="67"/>
        <v>737.84</v>
      </c>
      <c r="N296" s="5">
        <f t="shared" si="61"/>
        <v>0</v>
      </c>
      <c r="O296" s="5">
        <f t="shared" si="62"/>
        <v>281</v>
      </c>
      <c r="P296" s="5">
        <f t="shared" si="63"/>
        <v>388.13</v>
      </c>
      <c r="Q296" s="5">
        <f t="shared" si="74"/>
        <v>2020</v>
      </c>
      <c r="R296" s="5">
        <f t="shared" si="64"/>
        <v>333.33692971958101</v>
      </c>
      <c r="S296" s="5">
        <f t="shared" si="65"/>
        <v>93667.677251202258</v>
      </c>
      <c r="T296" s="5">
        <f t="shared" si="66"/>
        <v>1</v>
      </c>
      <c r="U296" s="31"/>
      <c r="V296" s="31">
        <f t="shared" si="68"/>
        <v>404.49929803842616</v>
      </c>
      <c r="W296" s="31"/>
      <c r="X296" s="75">
        <f t="shared" si="69"/>
        <v>0</v>
      </c>
      <c r="Y296" s="72">
        <f t="shared" si="70"/>
        <v>404.49929803842616</v>
      </c>
      <c r="AC296" s="83">
        <f t="shared" si="71"/>
        <v>737.84</v>
      </c>
      <c r="AD296">
        <f t="shared" si="72"/>
        <v>378.30278157476698</v>
      </c>
      <c r="AE296" s="84">
        <f t="shared" si="73"/>
        <v>106303.08162250952</v>
      </c>
    </row>
    <row r="297" spans="1:31" x14ac:dyDescent="0.2">
      <c r="A297" s="40">
        <v>291</v>
      </c>
      <c r="B297">
        <v>6660</v>
      </c>
      <c r="C297" s="79" t="str">
        <f>VLOOKUP(B297,Hist_TransAid!C:D,2,FALSE)</f>
        <v>Vinton-Shellsburg</v>
      </c>
      <c r="D297" s="86">
        <v>1617.2</v>
      </c>
      <c r="E297" s="40"/>
      <c r="F297" s="40"/>
      <c r="G297" s="40"/>
      <c r="H297" s="40"/>
      <c r="I297" s="87">
        <v>559692.34</v>
      </c>
      <c r="J297" s="81"/>
      <c r="K297" s="6"/>
      <c r="L297" s="6">
        <f t="shared" si="60"/>
        <v>0</v>
      </c>
      <c r="M297" s="35">
        <f t="shared" si="67"/>
        <v>346.09</v>
      </c>
      <c r="N297" s="5">
        <f t="shared" si="61"/>
        <v>0</v>
      </c>
      <c r="O297" s="5">
        <f t="shared" si="62"/>
        <v>1617.2</v>
      </c>
      <c r="P297" s="5">
        <f t="shared" si="63"/>
        <v>388.13</v>
      </c>
      <c r="Q297" s="5">
        <f t="shared" si="74"/>
        <v>2020</v>
      </c>
      <c r="R297" s="5">
        <f t="shared" si="64"/>
        <v>0</v>
      </c>
      <c r="S297" s="5">
        <f t="shared" si="65"/>
        <v>0</v>
      </c>
      <c r="T297" s="5">
        <f t="shared" si="66"/>
        <v>0</v>
      </c>
      <c r="U297" s="31"/>
      <c r="V297" s="31">
        <f t="shared" si="68"/>
        <v>346.0872743012614</v>
      </c>
      <c r="W297" s="31"/>
      <c r="X297" s="75">
        <f t="shared" si="69"/>
        <v>0</v>
      </c>
      <c r="Y297" s="72">
        <f t="shared" si="70"/>
        <v>346.0872743012614</v>
      </c>
      <c r="AC297" s="83">
        <f t="shared" si="71"/>
        <v>346.09</v>
      </c>
      <c r="AD297">
        <f t="shared" si="72"/>
        <v>0</v>
      </c>
      <c r="AE297" s="84">
        <f t="shared" si="73"/>
        <v>0</v>
      </c>
    </row>
    <row r="298" spans="1:31" x14ac:dyDescent="0.2">
      <c r="A298" s="40">
        <v>292</v>
      </c>
      <c r="B298">
        <v>6700</v>
      </c>
      <c r="C298" s="79" t="str">
        <f>VLOOKUP(B298,Hist_TransAid!C:D,2,FALSE)</f>
        <v>Waco</v>
      </c>
      <c r="D298" s="86">
        <v>477</v>
      </c>
      <c r="E298" s="40"/>
      <c r="F298" s="40"/>
      <c r="G298" s="40"/>
      <c r="H298" s="40"/>
      <c r="I298" s="87">
        <v>255599.25</v>
      </c>
      <c r="J298" s="81"/>
      <c r="K298" s="6"/>
      <c r="L298" s="6">
        <f t="shared" si="60"/>
        <v>0</v>
      </c>
      <c r="M298" s="35">
        <f t="shared" si="67"/>
        <v>535.85</v>
      </c>
      <c r="N298" s="5">
        <f t="shared" si="61"/>
        <v>0</v>
      </c>
      <c r="O298" s="5">
        <f t="shared" si="62"/>
        <v>477</v>
      </c>
      <c r="P298" s="5">
        <f t="shared" si="63"/>
        <v>388.13</v>
      </c>
      <c r="Q298" s="5">
        <f t="shared" si="74"/>
        <v>2020</v>
      </c>
      <c r="R298" s="5">
        <f t="shared" si="64"/>
        <v>131.346929719581</v>
      </c>
      <c r="S298" s="5">
        <f t="shared" si="65"/>
        <v>62652.485476240137</v>
      </c>
      <c r="T298" s="5">
        <f t="shared" si="66"/>
        <v>1</v>
      </c>
      <c r="U298" s="31"/>
      <c r="V298" s="31">
        <f t="shared" si="68"/>
        <v>404.50055455714858</v>
      </c>
      <c r="W298" s="31"/>
      <c r="X298" s="75">
        <f t="shared" si="69"/>
        <v>0</v>
      </c>
      <c r="Y298" s="72">
        <f t="shared" si="70"/>
        <v>404.50055455714858</v>
      </c>
      <c r="AC298" s="83">
        <f t="shared" si="71"/>
        <v>535.85</v>
      </c>
      <c r="AD298">
        <f t="shared" si="72"/>
        <v>176.31278157476697</v>
      </c>
      <c r="AE298" s="84">
        <f t="shared" si="73"/>
        <v>84101.196811163842</v>
      </c>
    </row>
    <row r="299" spans="1:31" x14ac:dyDescent="0.2">
      <c r="A299" s="40">
        <v>293</v>
      </c>
      <c r="B299">
        <v>6759</v>
      </c>
      <c r="C299" s="79" t="str">
        <f>VLOOKUP(B299,Hist_TransAid!C:D,2,FALSE)</f>
        <v>Wapello</v>
      </c>
      <c r="D299" s="86">
        <v>544.1</v>
      </c>
      <c r="E299" s="40"/>
      <c r="F299" s="40"/>
      <c r="G299" s="40"/>
      <c r="H299" s="40"/>
      <c r="I299" s="87">
        <v>233051.4</v>
      </c>
      <c r="J299" s="81"/>
      <c r="K299" s="6"/>
      <c r="L299" s="6">
        <f t="shared" si="60"/>
        <v>0</v>
      </c>
      <c r="M299" s="35">
        <f t="shared" si="67"/>
        <v>428.32</v>
      </c>
      <c r="N299" s="5">
        <f t="shared" si="61"/>
        <v>0</v>
      </c>
      <c r="O299" s="5">
        <f t="shared" si="62"/>
        <v>544.1</v>
      </c>
      <c r="P299" s="5">
        <f t="shared" si="63"/>
        <v>388.13</v>
      </c>
      <c r="Q299" s="5">
        <f t="shared" si="74"/>
        <v>2020</v>
      </c>
      <c r="R299" s="5">
        <f t="shared" si="64"/>
        <v>23.816929719580969</v>
      </c>
      <c r="S299" s="5">
        <f t="shared" si="65"/>
        <v>12958.791460424005</v>
      </c>
      <c r="T299" s="5">
        <f t="shared" si="66"/>
        <v>1</v>
      </c>
      <c r="U299" s="31"/>
      <c r="V299" s="31">
        <f t="shared" si="68"/>
        <v>404.50764296926297</v>
      </c>
      <c r="W299" s="31"/>
      <c r="X299" s="75">
        <f t="shared" si="69"/>
        <v>0</v>
      </c>
      <c r="Y299" s="72">
        <f t="shared" si="70"/>
        <v>404.50764296926297</v>
      </c>
      <c r="AC299" s="83">
        <f t="shared" si="71"/>
        <v>428.32</v>
      </c>
      <c r="AD299">
        <f t="shared" si="72"/>
        <v>68.782781574766943</v>
      </c>
      <c r="AE299" s="84">
        <f t="shared" si="73"/>
        <v>37424.711454830693</v>
      </c>
    </row>
    <row r="300" spans="1:31" x14ac:dyDescent="0.2">
      <c r="A300" s="40">
        <v>294</v>
      </c>
      <c r="B300">
        <v>6762</v>
      </c>
      <c r="C300" s="79" t="str">
        <f>VLOOKUP(B300,Hist_TransAid!C:D,2,FALSE)</f>
        <v>Wapsie Valley</v>
      </c>
      <c r="D300" s="86">
        <v>673.6</v>
      </c>
      <c r="E300" s="40"/>
      <c r="F300" s="40"/>
      <c r="G300" s="40"/>
      <c r="H300" s="40"/>
      <c r="I300" s="87">
        <v>158255.25</v>
      </c>
      <c r="J300" s="81"/>
      <c r="K300" s="6"/>
      <c r="L300" s="6">
        <f t="shared" si="60"/>
        <v>0</v>
      </c>
      <c r="M300" s="35">
        <f t="shared" si="67"/>
        <v>234.94</v>
      </c>
      <c r="N300" s="5">
        <f t="shared" si="61"/>
        <v>0</v>
      </c>
      <c r="O300" s="5">
        <f t="shared" si="62"/>
        <v>673.6</v>
      </c>
      <c r="P300" s="5">
        <f t="shared" si="63"/>
        <v>388.13</v>
      </c>
      <c r="Q300" s="5">
        <f t="shared" si="74"/>
        <v>2020</v>
      </c>
      <c r="R300" s="5">
        <f t="shared" si="64"/>
        <v>0</v>
      </c>
      <c r="S300" s="5">
        <f t="shared" si="65"/>
        <v>0</v>
      </c>
      <c r="T300" s="5">
        <f t="shared" si="66"/>
        <v>0</v>
      </c>
      <c r="U300" s="31"/>
      <c r="V300" s="31">
        <f t="shared" si="68"/>
        <v>234.9395041567696</v>
      </c>
      <c r="W300" s="31"/>
      <c r="X300" s="75">
        <f t="shared" si="69"/>
        <v>0</v>
      </c>
      <c r="Y300" s="72">
        <f t="shared" si="70"/>
        <v>234.9395041567696</v>
      </c>
      <c r="AC300" s="83">
        <f t="shared" si="71"/>
        <v>234.94</v>
      </c>
      <c r="AD300">
        <f t="shared" si="72"/>
        <v>0</v>
      </c>
      <c r="AE300" s="84">
        <f t="shared" si="73"/>
        <v>0</v>
      </c>
    </row>
    <row r="301" spans="1:31" x14ac:dyDescent="0.2">
      <c r="A301" s="40">
        <v>295</v>
      </c>
      <c r="B301">
        <v>6768</v>
      </c>
      <c r="C301" s="79" t="str">
        <f>VLOOKUP(B301,Hist_TransAid!C:D,2,FALSE)</f>
        <v>Washington</v>
      </c>
      <c r="D301" s="86">
        <v>1616.8</v>
      </c>
      <c r="E301" s="40"/>
      <c r="F301" s="40"/>
      <c r="G301" s="40"/>
      <c r="H301" s="40"/>
      <c r="I301" s="87">
        <v>624746.75</v>
      </c>
      <c r="J301" s="81"/>
      <c r="K301" s="6"/>
      <c r="L301" s="6">
        <f t="shared" si="60"/>
        <v>0</v>
      </c>
      <c r="M301" s="35">
        <f t="shared" si="67"/>
        <v>386.41</v>
      </c>
      <c r="N301" s="5">
        <f t="shared" si="61"/>
        <v>0</v>
      </c>
      <c r="O301" s="5">
        <f t="shared" si="62"/>
        <v>1616.8</v>
      </c>
      <c r="P301" s="5">
        <f t="shared" si="63"/>
        <v>388.13</v>
      </c>
      <c r="Q301" s="5">
        <f t="shared" si="74"/>
        <v>2020</v>
      </c>
      <c r="R301" s="5">
        <f t="shared" si="64"/>
        <v>0</v>
      </c>
      <c r="S301" s="5">
        <f t="shared" si="65"/>
        <v>0</v>
      </c>
      <c r="T301" s="5">
        <f t="shared" si="66"/>
        <v>0</v>
      </c>
      <c r="U301" s="31"/>
      <c r="V301" s="31">
        <f t="shared" si="68"/>
        <v>386.40941984166255</v>
      </c>
      <c r="W301" s="31"/>
      <c r="X301" s="75">
        <f t="shared" si="69"/>
        <v>0</v>
      </c>
      <c r="Y301" s="72">
        <f t="shared" si="70"/>
        <v>386.40941984166255</v>
      </c>
      <c r="AC301" s="83">
        <f t="shared" si="71"/>
        <v>386.41</v>
      </c>
      <c r="AD301">
        <f t="shared" si="72"/>
        <v>26.872781574766975</v>
      </c>
      <c r="AE301" s="84">
        <f t="shared" si="73"/>
        <v>43447.913250083242</v>
      </c>
    </row>
    <row r="302" spans="1:31" x14ac:dyDescent="0.2">
      <c r="A302" s="40">
        <v>296</v>
      </c>
      <c r="B302">
        <v>6795</v>
      </c>
      <c r="C302" s="79" t="str">
        <f>VLOOKUP(B302,Hist_TransAid!C:D,2,FALSE)</f>
        <v>Waterloo</v>
      </c>
      <c r="D302" s="86">
        <v>10665</v>
      </c>
      <c r="E302" s="40"/>
      <c r="F302" s="40"/>
      <c r="G302" s="40"/>
      <c r="H302" s="40"/>
      <c r="I302" s="87">
        <v>4941632.1500000004</v>
      </c>
      <c r="J302" s="81"/>
      <c r="K302" s="6"/>
      <c r="L302" s="6">
        <f t="shared" si="60"/>
        <v>0</v>
      </c>
      <c r="M302" s="35">
        <f t="shared" si="67"/>
        <v>463.35</v>
      </c>
      <c r="N302" s="5">
        <f t="shared" si="61"/>
        <v>0</v>
      </c>
      <c r="O302" s="5">
        <f t="shared" si="62"/>
        <v>10665</v>
      </c>
      <c r="P302" s="5">
        <f t="shared" si="63"/>
        <v>388.13</v>
      </c>
      <c r="Q302" s="5">
        <f t="shared" si="74"/>
        <v>2020</v>
      </c>
      <c r="R302" s="5">
        <f t="shared" si="64"/>
        <v>58.846929719580999</v>
      </c>
      <c r="S302" s="5">
        <f t="shared" si="65"/>
        <v>627602.50545933133</v>
      </c>
      <c r="T302" s="5">
        <f t="shared" si="66"/>
        <v>1</v>
      </c>
      <c r="U302" s="31"/>
      <c r="V302" s="31">
        <f t="shared" si="68"/>
        <v>404.50348284488229</v>
      </c>
      <c r="W302" s="31"/>
      <c r="X302" s="75">
        <f t="shared" si="69"/>
        <v>0</v>
      </c>
      <c r="Y302" s="72">
        <f t="shared" si="70"/>
        <v>404.50348284488229</v>
      </c>
      <c r="AC302" s="83">
        <f t="shared" si="71"/>
        <v>463.35</v>
      </c>
      <c r="AD302">
        <f t="shared" si="72"/>
        <v>103.81278157476697</v>
      </c>
      <c r="AE302" s="84">
        <f t="shared" si="73"/>
        <v>1107163.3154948899</v>
      </c>
    </row>
    <row r="303" spans="1:31" x14ac:dyDescent="0.2">
      <c r="A303" s="40">
        <v>297</v>
      </c>
      <c r="B303">
        <v>6822</v>
      </c>
      <c r="C303" s="79" t="str">
        <f>VLOOKUP(B303,Hist_TransAid!C:D,2,FALSE)</f>
        <v>Waukee</v>
      </c>
      <c r="D303" s="86">
        <v>12615.099999999999</v>
      </c>
      <c r="E303" s="40"/>
      <c r="F303" s="40"/>
      <c r="G303" s="40"/>
      <c r="H303" s="40"/>
      <c r="I303" s="87">
        <v>2999344.18</v>
      </c>
      <c r="J303" s="81"/>
      <c r="K303" s="6"/>
      <c r="L303" s="6">
        <f t="shared" si="60"/>
        <v>0</v>
      </c>
      <c r="M303" s="35">
        <f t="shared" si="67"/>
        <v>237.76</v>
      </c>
      <c r="N303" s="5">
        <f t="shared" si="61"/>
        <v>0</v>
      </c>
      <c r="O303" s="5">
        <f t="shared" si="62"/>
        <v>12615.099999999999</v>
      </c>
      <c r="P303" s="5">
        <f t="shared" si="63"/>
        <v>388.13</v>
      </c>
      <c r="Q303" s="5">
        <f t="shared" si="74"/>
        <v>2020</v>
      </c>
      <c r="R303" s="5">
        <f t="shared" si="64"/>
        <v>0</v>
      </c>
      <c r="S303" s="5">
        <f t="shared" si="65"/>
        <v>0</v>
      </c>
      <c r="T303" s="5">
        <f t="shared" si="66"/>
        <v>0</v>
      </c>
      <c r="U303" s="31"/>
      <c r="V303" s="31">
        <f t="shared" si="68"/>
        <v>237.75825637529633</v>
      </c>
      <c r="W303" s="31"/>
      <c r="X303" s="75">
        <f t="shared" si="69"/>
        <v>0</v>
      </c>
      <c r="Y303" s="72">
        <f t="shared" si="70"/>
        <v>237.75825637529633</v>
      </c>
      <c r="AC303" s="83">
        <f t="shared" si="71"/>
        <v>237.76</v>
      </c>
      <c r="AD303">
        <f t="shared" si="72"/>
        <v>0</v>
      </c>
      <c r="AE303" s="84">
        <f t="shared" si="73"/>
        <v>0</v>
      </c>
    </row>
    <row r="304" spans="1:31" x14ac:dyDescent="0.2">
      <c r="A304" s="40">
        <v>298</v>
      </c>
      <c r="B304">
        <v>6840</v>
      </c>
      <c r="C304" s="79" t="str">
        <f>VLOOKUP(B304,Hist_TransAid!C:D,2,FALSE)</f>
        <v>Waverly-Shell Rock</v>
      </c>
      <c r="D304" s="86">
        <v>2167.6999999999998</v>
      </c>
      <c r="E304" s="40"/>
      <c r="F304" s="40"/>
      <c r="G304" s="40"/>
      <c r="H304" s="40"/>
      <c r="I304" s="87">
        <v>545564.97</v>
      </c>
      <c r="J304" s="81"/>
      <c r="K304" s="6"/>
      <c r="L304" s="6">
        <f t="shared" si="60"/>
        <v>0</v>
      </c>
      <c r="M304" s="35">
        <f t="shared" si="67"/>
        <v>251.68</v>
      </c>
      <c r="N304" s="5">
        <f t="shared" si="61"/>
        <v>0</v>
      </c>
      <c r="O304" s="5">
        <f t="shared" si="62"/>
        <v>2167.6999999999998</v>
      </c>
      <c r="P304" s="5">
        <f t="shared" si="63"/>
        <v>388.13</v>
      </c>
      <c r="Q304" s="5">
        <f t="shared" si="74"/>
        <v>2020</v>
      </c>
      <c r="R304" s="5">
        <f t="shared" si="64"/>
        <v>0</v>
      </c>
      <c r="S304" s="5">
        <f t="shared" si="65"/>
        <v>0</v>
      </c>
      <c r="T304" s="5">
        <f t="shared" si="66"/>
        <v>0</v>
      </c>
      <c r="U304" s="31"/>
      <c r="V304" s="31">
        <f t="shared" si="68"/>
        <v>251.67918531162061</v>
      </c>
      <c r="W304" s="31"/>
      <c r="X304" s="75">
        <f t="shared" si="69"/>
        <v>0</v>
      </c>
      <c r="Y304" s="72">
        <f t="shared" si="70"/>
        <v>251.67918531162061</v>
      </c>
      <c r="AC304" s="83">
        <f t="shared" si="71"/>
        <v>251.68</v>
      </c>
      <c r="AD304">
        <f t="shared" si="72"/>
        <v>0</v>
      </c>
      <c r="AE304" s="84">
        <f t="shared" si="73"/>
        <v>0</v>
      </c>
    </row>
    <row r="305" spans="1:31" x14ac:dyDescent="0.2">
      <c r="A305" s="40">
        <v>299</v>
      </c>
      <c r="B305">
        <v>6854</v>
      </c>
      <c r="C305" s="79" t="str">
        <f>VLOOKUP(B305,Hist_TransAid!C:D,2,FALSE)</f>
        <v>Wayne</v>
      </c>
      <c r="D305" s="86">
        <v>576.4</v>
      </c>
      <c r="E305" s="40"/>
      <c r="F305" s="40"/>
      <c r="G305" s="40"/>
      <c r="H305" s="40"/>
      <c r="I305" s="87">
        <v>406634.81</v>
      </c>
      <c r="J305" s="81"/>
      <c r="K305" s="6"/>
      <c r="L305" s="6">
        <f t="shared" si="60"/>
        <v>0</v>
      </c>
      <c r="M305" s="35">
        <f t="shared" si="67"/>
        <v>705.47</v>
      </c>
      <c r="N305" s="5">
        <f t="shared" si="61"/>
        <v>0</v>
      </c>
      <c r="O305" s="5">
        <f t="shared" si="62"/>
        <v>576.4</v>
      </c>
      <c r="P305" s="5">
        <f t="shared" si="63"/>
        <v>388.13</v>
      </c>
      <c r="Q305" s="5">
        <f t="shared" si="74"/>
        <v>2020</v>
      </c>
      <c r="R305" s="5">
        <f t="shared" si="64"/>
        <v>300.966929719581</v>
      </c>
      <c r="S305" s="5">
        <f t="shared" si="65"/>
        <v>173477.33829036649</v>
      </c>
      <c r="T305" s="5">
        <f t="shared" si="66"/>
        <v>1</v>
      </c>
      <c r="U305" s="31"/>
      <c r="V305" s="31">
        <f t="shared" si="68"/>
        <v>404.50637007223025</v>
      </c>
      <c r="W305" s="31"/>
      <c r="X305" s="75">
        <f t="shared" si="69"/>
        <v>0</v>
      </c>
      <c r="Y305" s="72">
        <f t="shared" si="70"/>
        <v>404.50637007223025</v>
      </c>
      <c r="AC305" s="83">
        <f t="shared" si="71"/>
        <v>705.47</v>
      </c>
      <c r="AD305">
        <f t="shared" si="72"/>
        <v>345.93278157476698</v>
      </c>
      <c r="AE305" s="84">
        <f t="shared" si="73"/>
        <v>199395.65529969567</v>
      </c>
    </row>
    <row r="306" spans="1:31" x14ac:dyDescent="0.2">
      <c r="A306" s="40">
        <v>300</v>
      </c>
      <c r="B306">
        <v>6867</v>
      </c>
      <c r="C306" s="79" t="str">
        <f>VLOOKUP(B306,Hist_TransAid!C:D,2,FALSE)</f>
        <v>Webster City</v>
      </c>
      <c r="D306" s="86">
        <v>1762</v>
      </c>
      <c r="E306" s="40"/>
      <c r="F306" s="40"/>
      <c r="G306" s="40"/>
      <c r="H306" s="40"/>
      <c r="I306" s="87">
        <v>678957.15</v>
      </c>
      <c r="J306" s="81"/>
      <c r="K306" s="6"/>
      <c r="L306" s="6">
        <f t="shared" si="60"/>
        <v>0</v>
      </c>
      <c r="M306" s="35">
        <f t="shared" si="67"/>
        <v>385.33</v>
      </c>
      <c r="N306" s="5">
        <f t="shared" si="61"/>
        <v>0</v>
      </c>
      <c r="O306" s="5">
        <f t="shared" si="62"/>
        <v>1762</v>
      </c>
      <c r="P306" s="5">
        <f t="shared" si="63"/>
        <v>388.13</v>
      </c>
      <c r="Q306" s="5">
        <f t="shared" si="74"/>
        <v>2020</v>
      </c>
      <c r="R306" s="5">
        <f t="shared" si="64"/>
        <v>0</v>
      </c>
      <c r="S306" s="5">
        <f t="shared" si="65"/>
        <v>0</v>
      </c>
      <c r="T306" s="5">
        <f t="shared" si="66"/>
        <v>0</v>
      </c>
      <c r="U306" s="31"/>
      <c r="V306" s="31">
        <f t="shared" si="68"/>
        <v>385.33322928490355</v>
      </c>
      <c r="W306" s="31"/>
      <c r="X306" s="75">
        <f t="shared" si="69"/>
        <v>0</v>
      </c>
      <c r="Y306" s="72">
        <f t="shared" si="70"/>
        <v>385.33322928490355</v>
      </c>
      <c r="AC306" s="83">
        <f t="shared" si="71"/>
        <v>385.33</v>
      </c>
      <c r="AD306">
        <f t="shared" si="72"/>
        <v>25.792781574766934</v>
      </c>
      <c r="AE306" s="84">
        <f t="shared" si="73"/>
        <v>45446.881134739335</v>
      </c>
    </row>
    <row r="307" spans="1:31" x14ac:dyDescent="0.2">
      <c r="A307" s="40">
        <v>301</v>
      </c>
      <c r="B307">
        <v>6921</v>
      </c>
      <c r="C307" s="79" t="str">
        <f>VLOOKUP(B307,Hist_TransAid!C:D,2,FALSE)</f>
        <v>West Bend-Mallard</v>
      </c>
      <c r="D307" s="86">
        <v>318</v>
      </c>
      <c r="E307" s="40"/>
      <c r="F307" s="40"/>
      <c r="G307" s="40"/>
      <c r="H307" s="40"/>
      <c r="I307" s="87">
        <v>158148.85</v>
      </c>
      <c r="J307" s="81"/>
      <c r="K307" s="6"/>
      <c r="L307" s="6">
        <f t="shared" si="60"/>
        <v>0</v>
      </c>
      <c r="M307" s="35">
        <f t="shared" si="67"/>
        <v>497.32</v>
      </c>
      <c r="N307" s="5">
        <f t="shared" si="61"/>
        <v>0</v>
      </c>
      <c r="O307" s="5">
        <f t="shared" si="62"/>
        <v>318</v>
      </c>
      <c r="P307" s="5">
        <f t="shared" si="63"/>
        <v>388.13</v>
      </c>
      <c r="Q307" s="5">
        <f t="shared" si="74"/>
        <v>2020</v>
      </c>
      <c r="R307" s="5">
        <f t="shared" si="64"/>
        <v>92.816929719580969</v>
      </c>
      <c r="S307" s="5">
        <f t="shared" si="65"/>
        <v>29515.783650826746</v>
      </c>
      <c r="T307" s="5">
        <f t="shared" si="66"/>
        <v>1</v>
      </c>
      <c r="U307" s="31"/>
      <c r="V307" s="31">
        <f t="shared" si="68"/>
        <v>404.506497953375</v>
      </c>
      <c r="W307" s="31"/>
      <c r="X307" s="75">
        <f t="shared" si="69"/>
        <v>0</v>
      </c>
      <c r="Y307" s="72">
        <f t="shared" si="70"/>
        <v>404.506497953375</v>
      </c>
      <c r="AC307" s="83">
        <f t="shared" si="71"/>
        <v>497.32</v>
      </c>
      <c r="AD307">
        <f t="shared" si="72"/>
        <v>137.78278157476694</v>
      </c>
      <c r="AE307" s="84">
        <f t="shared" si="73"/>
        <v>43814.924540775886</v>
      </c>
    </row>
    <row r="308" spans="1:31" x14ac:dyDescent="0.2">
      <c r="A308" s="40">
        <v>302</v>
      </c>
      <c r="B308">
        <v>6930</v>
      </c>
      <c r="C308" s="79" t="str">
        <f>VLOOKUP(B308,Hist_TransAid!C:D,2,FALSE)</f>
        <v>West Branch</v>
      </c>
      <c r="D308" s="86">
        <v>769.4</v>
      </c>
      <c r="E308" s="40"/>
      <c r="F308" s="40"/>
      <c r="G308" s="40"/>
      <c r="H308" s="40"/>
      <c r="I308" s="87">
        <v>299389.18</v>
      </c>
      <c r="J308" s="81"/>
      <c r="K308" s="6"/>
      <c r="L308" s="6">
        <f t="shared" si="60"/>
        <v>0</v>
      </c>
      <c r="M308" s="35">
        <f t="shared" si="67"/>
        <v>389.12</v>
      </c>
      <c r="N308" s="5">
        <f t="shared" si="61"/>
        <v>0</v>
      </c>
      <c r="O308" s="5">
        <f t="shared" si="62"/>
        <v>769.4</v>
      </c>
      <c r="P308" s="5">
        <f t="shared" si="63"/>
        <v>388.13</v>
      </c>
      <c r="Q308" s="5">
        <f t="shared" si="74"/>
        <v>2020</v>
      </c>
      <c r="R308" s="5">
        <f t="shared" si="64"/>
        <v>0</v>
      </c>
      <c r="S308" s="5">
        <f t="shared" si="65"/>
        <v>0</v>
      </c>
      <c r="T308" s="5">
        <f t="shared" si="66"/>
        <v>0</v>
      </c>
      <c r="U308" s="31"/>
      <c r="V308" s="31">
        <f t="shared" si="68"/>
        <v>389.12032752794386</v>
      </c>
      <c r="W308" s="31"/>
      <c r="X308" s="75">
        <f t="shared" si="69"/>
        <v>0</v>
      </c>
      <c r="Y308" s="72">
        <f t="shared" si="70"/>
        <v>389.12032752794386</v>
      </c>
      <c r="AC308" s="83">
        <f t="shared" si="71"/>
        <v>389.12</v>
      </c>
      <c r="AD308">
        <f t="shared" si="72"/>
        <v>29.582781574766955</v>
      </c>
      <c r="AE308" s="84">
        <f t="shared" si="73"/>
        <v>22760.992143625695</v>
      </c>
    </row>
    <row r="309" spans="1:31" x14ac:dyDescent="0.2">
      <c r="A309" s="40">
        <v>303</v>
      </c>
      <c r="B309">
        <v>6937</v>
      </c>
      <c r="C309" s="79" t="str">
        <f>VLOOKUP(B309,Hist_TransAid!C:D,2,FALSE)</f>
        <v>West Burlington</v>
      </c>
      <c r="D309" s="86">
        <v>426</v>
      </c>
      <c r="E309" s="40"/>
      <c r="F309" s="40"/>
      <c r="G309" s="40"/>
      <c r="H309" s="40"/>
      <c r="I309" s="87">
        <v>8909.44</v>
      </c>
      <c r="J309" s="81"/>
      <c r="K309" s="6"/>
      <c r="L309" s="6">
        <f t="shared" si="60"/>
        <v>0</v>
      </c>
      <c r="M309" s="35">
        <f t="shared" si="67"/>
        <v>20.91</v>
      </c>
      <c r="N309" s="5">
        <f t="shared" si="61"/>
        <v>0</v>
      </c>
      <c r="O309" s="5">
        <f t="shared" si="62"/>
        <v>426</v>
      </c>
      <c r="P309" s="5">
        <f t="shared" si="63"/>
        <v>388.13</v>
      </c>
      <c r="Q309" s="5">
        <f t="shared" si="74"/>
        <v>2020</v>
      </c>
      <c r="R309" s="5">
        <f t="shared" si="64"/>
        <v>0</v>
      </c>
      <c r="S309" s="5">
        <f t="shared" si="65"/>
        <v>0</v>
      </c>
      <c r="T309" s="5">
        <f t="shared" si="66"/>
        <v>0</v>
      </c>
      <c r="U309" s="31"/>
      <c r="V309" s="31">
        <f t="shared" si="68"/>
        <v>20.914178403755869</v>
      </c>
      <c r="W309" s="31"/>
      <c r="X309" s="75">
        <f t="shared" si="69"/>
        <v>0</v>
      </c>
      <c r="Y309" s="72">
        <f t="shared" si="70"/>
        <v>20.914178403755869</v>
      </c>
      <c r="AC309" s="83">
        <f t="shared" si="71"/>
        <v>20.91</v>
      </c>
      <c r="AD309">
        <f t="shared" si="72"/>
        <v>0</v>
      </c>
      <c r="AE309" s="84">
        <f t="shared" si="73"/>
        <v>0</v>
      </c>
    </row>
    <row r="310" spans="1:31" x14ac:dyDescent="0.2">
      <c r="A310" s="40">
        <v>304</v>
      </c>
      <c r="B310">
        <v>6943</v>
      </c>
      <c r="C310" s="79" t="str">
        <f>VLOOKUP(B310,Hist_TransAid!C:D,2,FALSE)</f>
        <v>West Central</v>
      </c>
      <c r="D310" s="86">
        <v>255.2</v>
      </c>
      <c r="E310" s="40"/>
      <c r="F310" s="40"/>
      <c r="G310" s="40"/>
      <c r="H310" s="40"/>
      <c r="I310" s="87">
        <v>176835.78</v>
      </c>
      <c r="J310" s="81"/>
      <c r="K310" s="6"/>
      <c r="L310" s="6">
        <f t="shared" si="60"/>
        <v>0</v>
      </c>
      <c r="M310" s="35">
        <f t="shared" si="67"/>
        <v>692.93</v>
      </c>
      <c r="N310" s="5">
        <f t="shared" si="61"/>
        <v>0</v>
      </c>
      <c r="O310" s="5">
        <f t="shared" si="62"/>
        <v>255.2</v>
      </c>
      <c r="P310" s="5">
        <f t="shared" si="63"/>
        <v>388.13</v>
      </c>
      <c r="Q310" s="5">
        <f t="shared" si="74"/>
        <v>2020</v>
      </c>
      <c r="R310" s="5">
        <f t="shared" si="64"/>
        <v>288.42692971958093</v>
      </c>
      <c r="S310" s="5">
        <f t="shared" si="65"/>
        <v>73606.552464437045</v>
      </c>
      <c r="T310" s="5">
        <f t="shared" si="66"/>
        <v>1</v>
      </c>
      <c r="U310" s="31"/>
      <c r="V310" s="31">
        <f t="shared" si="68"/>
        <v>404.50324269421219</v>
      </c>
      <c r="W310" s="31"/>
      <c r="X310" s="75">
        <f t="shared" si="69"/>
        <v>0</v>
      </c>
      <c r="Y310" s="72">
        <f t="shared" si="70"/>
        <v>404.50324269421219</v>
      </c>
      <c r="AC310" s="83">
        <f t="shared" si="71"/>
        <v>692.93</v>
      </c>
      <c r="AD310">
        <f t="shared" si="72"/>
        <v>333.3927815747669</v>
      </c>
      <c r="AE310" s="84">
        <f t="shared" si="73"/>
        <v>85081.837857880513</v>
      </c>
    </row>
    <row r="311" spans="1:31" x14ac:dyDescent="0.2">
      <c r="A311" s="40">
        <v>305</v>
      </c>
      <c r="B311">
        <v>6264</v>
      </c>
      <c r="C311" s="79" t="str">
        <f>VLOOKUP(B311,Hist_TransAid!C:D,2,FALSE)</f>
        <v>West Central Valley</v>
      </c>
      <c r="D311" s="86">
        <v>934.7</v>
      </c>
      <c r="E311" s="40"/>
      <c r="F311" s="40"/>
      <c r="G311" s="40"/>
      <c r="H311" s="40"/>
      <c r="I311" s="87">
        <v>517379.99</v>
      </c>
      <c r="J311" s="81"/>
      <c r="K311" s="6"/>
      <c r="L311" s="6">
        <f t="shared" si="60"/>
        <v>0</v>
      </c>
      <c r="M311" s="35">
        <f t="shared" si="67"/>
        <v>553.53</v>
      </c>
      <c r="N311" s="5">
        <f t="shared" si="61"/>
        <v>0</v>
      </c>
      <c r="O311" s="5">
        <f t="shared" si="62"/>
        <v>934.7</v>
      </c>
      <c r="P311" s="5">
        <f t="shared" si="63"/>
        <v>388.13</v>
      </c>
      <c r="Q311" s="5">
        <f t="shared" si="74"/>
        <v>2020</v>
      </c>
      <c r="R311" s="5">
        <f t="shared" si="64"/>
        <v>149.02692971958095</v>
      </c>
      <c r="S311" s="5">
        <f t="shared" si="65"/>
        <v>139295.47120889233</v>
      </c>
      <c r="T311" s="5">
        <f t="shared" si="66"/>
        <v>1</v>
      </c>
      <c r="U311" s="31"/>
      <c r="V311" s="31">
        <f t="shared" si="68"/>
        <v>404.49825483161192</v>
      </c>
      <c r="W311" s="31"/>
      <c r="X311" s="75">
        <f t="shared" si="69"/>
        <v>0</v>
      </c>
      <c r="Y311" s="72">
        <f t="shared" si="70"/>
        <v>404.49825483161192</v>
      </c>
      <c r="AC311" s="83">
        <f t="shared" si="71"/>
        <v>553.53</v>
      </c>
      <c r="AD311">
        <f t="shared" si="72"/>
        <v>193.99278157476692</v>
      </c>
      <c r="AE311" s="84">
        <f t="shared" si="73"/>
        <v>181325.05293793464</v>
      </c>
    </row>
    <row r="312" spans="1:31" x14ac:dyDescent="0.2">
      <c r="A312" s="40">
        <v>306</v>
      </c>
      <c r="B312">
        <v>6950</v>
      </c>
      <c r="C312" s="79" t="str">
        <f>VLOOKUP(B312,Hist_TransAid!C:D,2,FALSE)</f>
        <v>West Delaware Co</v>
      </c>
      <c r="D312" s="86">
        <v>1393.2</v>
      </c>
      <c r="E312" s="40"/>
      <c r="F312" s="40"/>
      <c r="G312" s="40"/>
      <c r="H312" s="40"/>
      <c r="I312" s="87">
        <v>597900.77</v>
      </c>
      <c r="J312" s="81"/>
      <c r="K312" s="6"/>
      <c r="L312" s="6">
        <f t="shared" si="60"/>
        <v>0</v>
      </c>
      <c r="M312" s="35">
        <f t="shared" si="67"/>
        <v>429.16</v>
      </c>
      <c r="N312" s="5">
        <f t="shared" si="61"/>
        <v>0</v>
      </c>
      <c r="O312" s="5">
        <f t="shared" si="62"/>
        <v>1393.2</v>
      </c>
      <c r="P312" s="5">
        <f t="shared" si="63"/>
        <v>388.13</v>
      </c>
      <c r="Q312" s="5">
        <f t="shared" si="74"/>
        <v>2020</v>
      </c>
      <c r="R312" s="5">
        <f t="shared" si="64"/>
        <v>24.656929719581001</v>
      </c>
      <c r="S312" s="5">
        <f t="shared" si="65"/>
        <v>34352.034485320255</v>
      </c>
      <c r="T312" s="5">
        <f t="shared" si="66"/>
        <v>1</v>
      </c>
      <c r="U312" s="31"/>
      <c r="V312" s="31">
        <f t="shared" si="68"/>
        <v>404.49952305101908</v>
      </c>
      <c r="W312" s="31"/>
      <c r="X312" s="75">
        <f t="shared" si="69"/>
        <v>0</v>
      </c>
      <c r="Y312" s="72">
        <f t="shared" si="70"/>
        <v>404.49952305101908</v>
      </c>
      <c r="AC312" s="83">
        <f t="shared" si="71"/>
        <v>429.16</v>
      </c>
      <c r="AD312">
        <f t="shared" si="72"/>
        <v>69.622781574766975</v>
      </c>
      <c r="AE312" s="84">
        <f t="shared" si="73"/>
        <v>96998.459289965351</v>
      </c>
    </row>
    <row r="313" spans="1:31" x14ac:dyDescent="0.2">
      <c r="A313" s="40">
        <v>307</v>
      </c>
      <c r="B313">
        <v>6957</v>
      </c>
      <c r="C313" s="79" t="str">
        <f>VLOOKUP(B313,Hist_TransAid!C:D,2,FALSE)</f>
        <v>West Des Moines</v>
      </c>
      <c r="D313" s="86">
        <v>8769.1</v>
      </c>
      <c r="E313" s="40"/>
      <c r="F313" s="40"/>
      <c r="G313" s="40"/>
      <c r="H313" s="40"/>
      <c r="I313" s="87">
        <v>1856802.19</v>
      </c>
      <c r="J313" s="81"/>
      <c r="K313" s="6"/>
      <c r="L313" s="6">
        <f t="shared" si="60"/>
        <v>0</v>
      </c>
      <c r="M313" s="35">
        <f t="shared" si="67"/>
        <v>211.74</v>
      </c>
      <c r="N313" s="5">
        <f t="shared" si="61"/>
        <v>0</v>
      </c>
      <c r="O313" s="5">
        <f t="shared" si="62"/>
        <v>8769.1</v>
      </c>
      <c r="P313" s="5">
        <f t="shared" si="63"/>
        <v>388.13</v>
      </c>
      <c r="Q313" s="5">
        <f t="shared" si="74"/>
        <v>2020</v>
      </c>
      <c r="R313" s="5">
        <f t="shared" si="64"/>
        <v>0</v>
      </c>
      <c r="S313" s="5">
        <f t="shared" si="65"/>
        <v>0</v>
      </c>
      <c r="T313" s="5">
        <f t="shared" si="66"/>
        <v>0</v>
      </c>
      <c r="U313" s="31"/>
      <c r="V313" s="31">
        <f t="shared" si="68"/>
        <v>211.74375819639414</v>
      </c>
      <c r="W313" s="31"/>
      <c r="X313" s="75">
        <f t="shared" si="69"/>
        <v>0</v>
      </c>
      <c r="Y313" s="72">
        <f t="shared" si="70"/>
        <v>211.74375819639414</v>
      </c>
      <c r="AC313" s="83">
        <f t="shared" si="71"/>
        <v>211.74</v>
      </c>
      <c r="AD313">
        <f t="shared" si="72"/>
        <v>0</v>
      </c>
      <c r="AE313" s="84">
        <f t="shared" si="73"/>
        <v>0</v>
      </c>
    </row>
    <row r="314" spans="1:31" x14ac:dyDescent="0.2">
      <c r="A314" s="40">
        <v>308</v>
      </c>
      <c r="B314">
        <v>5922</v>
      </c>
      <c r="C314" s="79" t="str">
        <f>VLOOKUP(B314,Hist_TransAid!C:D,2,FALSE)</f>
        <v>West Fork</v>
      </c>
      <c r="D314" s="86">
        <v>749.9</v>
      </c>
      <c r="E314" s="40"/>
      <c r="F314" s="40"/>
      <c r="G314" s="40"/>
      <c r="H314" s="40"/>
      <c r="I314" s="87">
        <v>439233.85</v>
      </c>
      <c r="J314" s="81"/>
      <c r="K314" s="6"/>
      <c r="L314" s="6">
        <f t="shared" si="60"/>
        <v>0</v>
      </c>
      <c r="M314" s="35">
        <f t="shared" si="67"/>
        <v>585.72</v>
      </c>
      <c r="N314" s="5">
        <f t="shared" si="61"/>
        <v>0</v>
      </c>
      <c r="O314" s="5">
        <f t="shared" si="62"/>
        <v>749.9</v>
      </c>
      <c r="P314" s="5">
        <f t="shared" si="63"/>
        <v>388.13</v>
      </c>
      <c r="Q314" s="5">
        <f t="shared" si="74"/>
        <v>2020</v>
      </c>
      <c r="R314" s="5">
        <f t="shared" si="64"/>
        <v>181.216929719581</v>
      </c>
      <c r="S314" s="5">
        <f t="shared" si="65"/>
        <v>135894.57559671378</v>
      </c>
      <c r="T314" s="5">
        <f t="shared" si="66"/>
        <v>1</v>
      </c>
      <c r="U314" s="31"/>
      <c r="V314" s="31">
        <f t="shared" si="68"/>
        <v>404.5063000443875</v>
      </c>
      <c r="W314" s="31"/>
      <c r="X314" s="75">
        <f t="shared" si="69"/>
        <v>0</v>
      </c>
      <c r="Y314" s="72">
        <f t="shared" si="70"/>
        <v>404.5063000443875</v>
      </c>
      <c r="AC314" s="83">
        <f t="shared" si="71"/>
        <v>585.72</v>
      </c>
      <c r="AD314">
        <f t="shared" si="72"/>
        <v>226.18278157476698</v>
      </c>
      <c r="AE314" s="84">
        <f t="shared" si="73"/>
        <v>169614.46790291776</v>
      </c>
    </row>
    <row r="315" spans="1:31" x14ac:dyDescent="0.2">
      <c r="A315" s="40">
        <v>309</v>
      </c>
      <c r="B315">
        <v>819</v>
      </c>
      <c r="C315" s="79" t="str">
        <f>VLOOKUP(B315,Hist_TransAid!C:D,2,FALSE)</f>
        <v>West Hancock</v>
      </c>
      <c r="D315" s="86">
        <v>563.6</v>
      </c>
      <c r="E315" s="40"/>
      <c r="F315" s="40"/>
      <c r="G315" s="40"/>
      <c r="H315" s="40"/>
      <c r="I315" s="87">
        <v>263254.94</v>
      </c>
      <c r="J315" s="81"/>
      <c r="K315" s="6"/>
      <c r="L315" s="6">
        <f t="shared" si="60"/>
        <v>0</v>
      </c>
      <c r="M315" s="35">
        <f t="shared" si="67"/>
        <v>467.1</v>
      </c>
      <c r="N315" s="5">
        <f t="shared" si="61"/>
        <v>0</v>
      </c>
      <c r="O315" s="5">
        <f t="shared" si="62"/>
        <v>563.6</v>
      </c>
      <c r="P315" s="5">
        <f t="shared" si="63"/>
        <v>388.13</v>
      </c>
      <c r="Q315" s="5">
        <f t="shared" si="74"/>
        <v>2020</v>
      </c>
      <c r="R315" s="5">
        <f t="shared" si="64"/>
        <v>62.596929719580999</v>
      </c>
      <c r="S315" s="5">
        <f t="shared" si="65"/>
        <v>35279.629589955854</v>
      </c>
      <c r="T315" s="5">
        <f t="shared" si="66"/>
        <v>1</v>
      </c>
      <c r="U315" s="31"/>
      <c r="V315" s="31">
        <f t="shared" si="68"/>
        <v>404.49842159340693</v>
      </c>
      <c r="W315" s="31"/>
      <c r="X315" s="75">
        <f t="shared" si="69"/>
        <v>0</v>
      </c>
      <c r="Y315" s="72">
        <f t="shared" si="70"/>
        <v>404.49842159340693</v>
      </c>
      <c r="AC315" s="83">
        <f t="shared" si="71"/>
        <v>467.1</v>
      </c>
      <c r="AD315">
        <f t="shared" si="72"/>
        <v>107.56278157476697</v>
      </c>
      <c r="AE315" s="84">
        <f t="shared" si="73"/>
        <v>60622.383695538665</v>
      </c>
    </row>
    <row r="316" spans="1:31" x14ac:dyDescent="0.2">
      <c r="A316" s="40">
        <v>310</v>
      </c>
      <c r="B316">
        <v>6969</v>
      </c>
      <c r="C316" s="79" t="str">
        <f>VLOOKUP(B316,Hist_TransAid!C:D,2,FALSE)</f>
        <v>West Harrison</v>
      </c>
      <c r="D316" s="86">
        <v>350.6</v>
      </c>
      <c r="E316" s="40"/>
      <c r="F316" s="40"/>
      <c r="G316" s="40"/>
      <c r="H316" s="40"/>
      <c r="I316" s="87">
        <v>304976.59000000003</v>
      </c>
      <c r="J316" s="81"/>
      <c r="K316" s="6"/>
      <c r="L316" s="6">
        <f t="shared" si="60"/>
        <v>0</v>
      </c>
      <c r="M316" s="35">
        <f t="shared" si="67"/>
        <v>869.87</v>
      </c>
      <c r="N316" s="5">
        <f t="shared" si="61"/>
        <v>0</v>
      </c>
      <c r="O316" s="5">
        <f t="shared" si="62"/>
        <v>350.6</v>
      </c>
      <c r="P316" s="5">
        <f t="shared" si="63"/>
        <v>388.13</v>
      </c>
      <c r="Q316" s="5">
        <f t="shared" si="74"/>
        <v>2020</v>
      </c>
      <c r="R316" s="5">
        <f t="shared" si="64"/>
        <v>465.36692971958098</v>
      </c>
      <c r="S316" s="5">
        <f t="shared" si="65"/>
        <v>163157.6455596851</v>
      </c>
      <c r="T316" s="5">
        <f t="shared" si="66"/>
        <v>1</v>
      </c>
      <c r="U316" s="31"/>
      <c r="V316" s="31">
        <f t="shared" si="68"/>
        <v>404.5035494589701</v>
      </c>
      <c r="W316" s="31"/>
      <c r="X316" s="75">
        <f t="shared" si="69"/>
        <v>0</v>
      </c>
      <c r="Y316" s="72">
        <f t="shared" si="70"/>
        <v>404.5035494589701</v>
      </c>
      <c r="AC316" s="83">
        <f t="shared" si="71"/>
        <v>869.87</v>
      </c>
      <c r="AD316">
        <f t="shared" si="72"/>
        <v>510.33278157476695</v>
      </c>
      <c r="AE316" s="84">
        <f t="shared" si="73"/>
        <v>178922.6732201133</v>
      </c>
    </row>
    <row r="317" spans="1:31" x14ac:dyDescent="0.2">
      <c r="A317" s="40">
        <v>311</v>
      </c>
      <c r="B317">
        <v>6975</v>
      </c>
      <c r="C317" s="79" t="str">
        <f>VLOOKUP(B317,Hist_TransAid!C:D,2,FALSE)</f>
        <v>West Liberty</v>
      </c>
      <c r="D317" s="86">
        <v>1235.0999999999999</v>
      </c>
      <c r="E317" s="40"/>
      <c r="F317" s="40"/>
      <c r="G317" s="40"/>
      <c r="H317" s="40"/>
      <c r="I317" s="87">
        <v>285528.3</v>
      </c>
      <c r="J317" s="81"/>
      <c r="K317" s="6"/>
      <c r="L317" s="6">
        <f t="shared" si="60"/>
        <v>0</v>
      </c>
      <c r="M317" s="35">
        <f t="shared" si="67"/>
        <v>231.18</v>
      </c>
      <c r="N317" s="5">
        <f t="shared" si="61"/>
        <v>0</v>
      </c>
      <c r="O317" s="5">
        <f t="shared" si="62"/>
        <v>1235.0999999999999</v>
      </c>
      <c r="P317" s="5">
        <f t="shared" si="63"/>
        <v>388.13</v>
      </c>
      <c r="Q317" s="5">
        <f t="shared" si="74"/>
        <v>2020</v>
      </c>
      <c r="R317" s="5">
        <f t="shared" si="64"/>
        <v>0</v>
      </c>
      <c r="S317" s="5">
        <f t="shared" si="65"/>
        <v>0</v>
      </c>
      <c r="T317" s="5">
        <f t="shared" si="66"/>
        <v>0</v>
      </c>
      <c r="U317" s="31"/>
      <c r="V317" s="31">
        <f t="shared" si="68"/>
        <v>231.17828515909645</v>
      </c>
      <c r="W317" s="31"/>
      <c r="X317" s="75">
        <f t="shared" si="69"/>
        <v>0</v>
      </c>
      <c r="Y317" s="72">
        <f t="shared" si="70"/>
        <v>231.17828515909645</v>
      </c>
      <c r="AC317" s="83">
        <f t="shared" si="71"/>
        <v>231.18</v>
      </c>
      <c r="AD317">
        <f t="shared" si="72"/>
        <v>0</v>
      </c>
      <c r="AE317" s="84">
        <f t="shared" si="73"/>
        <v>0</v>
      </c>
    </row>
    <row r="318" spans="1:31" x14ac:dyDescent="0.2">
      <c r="A318" s="40">
        <v>312</v>
      </c>
      <c r="B318">
        <v>6983</v>
      </c>
      <c r="C318" s="79" t="str">
        <f>VLOOKUP(B318,Hist_TransAid!C:D,2,FALSE)</f>
        <v>West Lyon</v>
      </c>
      <c r="D318" s="86">
        <v>934.4</v>
      </c>
      <c r="E318" s="40"/>
      <c r="F318" s="40"/>
      <c r="G318" s="40"/>
      <c r="H318" s="40"/>
      <c r="I318" s="87">
        <v>570616.11</v>
      </c>
      <c r="J318" s="81"/>
      <c r="K318" s="6"/>
      <c r="L318" s="6">
        <f t="shared" si="60"/>
        <v>0</v>
      </c>
      <c r="M318" s="35">
        <f t="shared" si="67"/>
        <v>610.67999999999995</v>
      </c>
      <c r="N318" s="5">
        <f t="shared" si="61"/>
        <v>0</v>
      </c>
      <c r="O318" s="5">
        <f t="shared" si="62"/>
        <v>934.4</v>
      </c>
      <c r="P318" s="5">
        <f t="shared" si="63"/>
        <v>388.13</v>
      </c>
      <c r="Q318" s="5">
        <f t="shared" si="74"/>
        <v>2020</v>
      </c>
      <c r="R318" s="5">
        <f t="shared" si="64"/>
        <v>206.17692971958093</v>
      </c>
      <c r="S318" s="5">
        <f t="shared" si="65"/>
        <v>192651.72312997642</v>
      </c>
      <c r="T318" s="5">
        <f t="shared" si="66"/>
        <v>1</v>
      </c>
      <c r="U318" s="31"/>
      <c r="V318" s="31">
        <f t="shared" si="68"/>
        <v>404.4995578660355</v>
      </c>
      <c r="W318" s="31"/>
      <c r="X318" s="75">
        <f t="shared" si="69"/>
        <v>0</v>
      </c>
      <c r="Y318" s="72">
        <f t="shared" si="70"/>
        <v>404.4995578660355</v>
      </c>
      <c r="AC318" s="83">
        <f t="shared" si="71"/>
        <v>610.67999999999995</v>
      </c>
      <c r="AD318">
        <f t="shared" si="72"/>
        <v>251.1427815747669</v>
      </c>
      <c r="AE318" s="84">
        <f t="shared" si="73"/>
        <v>234667.8151034622</v>
      </c>
    </row>
    <row r="319" spans="1:31" x14ac:dyDescent="0.2">
      <c r="A319" s="40">
        <v>313</v>
      </c>
      <c r="B319">
        <v>6985</v>
      </c>
      <c r="C319" s="79" t="str">
        <f>VLOOKUP(B319,Hist_TransAid!C:D,2,FALSE)</f>
        <v>West Marshall</v>
      </c>
      <c r="D319" s="86">
        <v>813.6</v>
      </c>
      <c r="E319" s="40"/>
      <c r="F319" s="40"/>
      <c r="G319" s="40"/>
      <c r="H319" s="40"/>
      <c r="I319" s="87">
        <v>425351.16</v>
      </c>
      <c r="J319" s="81"/>
      <c r="K319" s="6"/>
      <c r="L319" s="6">
        <f t="shared" si="60"/>
        <v>0</v>
      </c>
      <c r="M319" s="35">
        <f t="shared" si="67"/>
        <v>522.79999999999995</v>
      </c>
      <c r="N319" s="5">
        <f t="shared" si="61"/>
        <v>0</v>
      </c>
      <c r="O319" s="5">
        <f t="shared" si="62"/>
        <v>813.6</v>
      </c>
      <c r="P319" s="5">
        <f t="shared" si="63"/>
        <v>388.13</v>
      </c>
      <c r="Q319" s="5">
        <f t="shared" si="74"/>
        <v>2020</v>
      </c>
      <c r="R319" s="5">
        <f t="shared" si="64"/>
        <v>118.29692971958093</v>
      </c>
      <c r="S319" s="5">
        <f t="shared" si="65"/>
        <v>96246.382019851051</v>
      </c>
      <c r="T319" s="5">
        <f t="shared" si="66"/>
        <v>1</v>
      </c>
      <c r="U319" s="31"/>
      <c r="V319" s="31">
        <f t="shared" si="68"/>
        <v>404.50439771404734</v>
      </c>
      <c r="W319" s="31"/>
      <c r="X319" s="75">
        <f t="shared" si="69"/>
        <v>0</v>
      </c>
      <c r="Y319" s="72">
        <f t="shared" si="70"/>
        <v>404.50439771404734</v>
      </c>
      <c r="AC319" s="83">
        <f t="shared" si="71"/>
        <v>522.79999999999995</v>
      </c>
      <c r="AD319">
        <f t="shared" si="72"/>
        <v>163.2627815747669</v>
      </c>
      <c r="AE319" s="84">
        <f t="shared" si="73"/>
        <v>132830.59908923035</v>
      </c>
    </row>
    <row r="320" spans="1:31" x14ac:dyDescent="0.2">
      <c r="A320" s="40">
        <v>314</v>
      </c>
      <c r="B320">
        <v>6987</v>
      </c>
      <c r="C320" s="79" t="str">
        <f>VLOOKUP(B320,Hist_TransAid!C:D,2,FALSE)</f>
        <v>West Monona</v>
      </c>
      <c r="D320" s="86">
        <v>614.79999999999995</v>
      </c>
      <c r="E320" s="40"/>
      <c r="F320" s="40"/>
      <c r="G320" s="40"/>
      <c r="H320" s="40"/>
      <c r="I320" s="87">
        <v>345694.99</v>
      </c>
      <c r="J320" s="81"/>
      <c r="K320" s="6"/>
      <c r="L320" s="6">
        <f t="shared" si="60"/>
        <v>0</v>
      </c>
      <c r="M320" s="35">
        <f t="shared" si="67"/>
        <v>562.29</v>
      </c>
      <c r="N320" s="5">
        <f t="shared" si="61"/>
        <v>0</v>
      </c>
      <c r="O320" s="5">
        <f t="shared" si="62"/>
        <v>614.79999999999995</v>
      </c>
      <c r="P320" s="5">
        <f t="shared" si="63"/>
        <v>388.13</v>
      </c>
      <c r="Q320" s="5">
        <f t="shared" si="74"/>
        <v>2020</v>
      </c>
      <c r="R320" s="5">
        <f t="shared" si="64"/>
        <v>157.78692971958094</v>
      </c>
      <c r="S320" s="5">
        <f t="shared" si="65"/>
        <v>97007.404391598349</v>
      </c>
      <c r="T320" s="5">
        <f t="shared" si="66"/>
        <v>1</v>
      </c>
      <c r="U320" s="31"/>
      <c r="V320" s="31">
        <f t="shared" si="68"/>
        <v>404.50160313663247</v>
      </c>
      <c r="W320" s="31"/>
      <c r="X320" s="75">
        <f t="shared" si="69"/>
        <v>0</v>
      </c>
      <c r="Y320" s="72">
        <f t="shared" si="70"/>
        <v>404.50160313663247</v>
      </c>
      <c r="AC320" s="83">
        <f t="shared" si="71"/>
        <v>562.29</v>
      </c>
      <c r="AD320">
        <f t="shared" si="72"/>
        <v>202.75278157476691</v>
      </c>
      <c r="AE320" s="84">
        <f t="shared" si="73"/>
        <v>124652.41011216669</v>
      </c>
    </row>
    <row r="321" spans="1:31" x14ac:dyDescent="0.2">
      <c r="A321" s="40">
        <v>315</v>
      </c>
      <c r="B321">
        <v>6990</v>
      </c>
      <c r="C321" s="79" t="str">
        <f>VLOOKUP(B321,Hist_TransAid!C:D,2,FALSE)</f>
        <v>West Sioux</v>
      </c>
      <c r="D321" s="86">
        <v>809.69999999999993</v>
      </c>
      <c r="E321" s="40"/>
      <c r="F321" s="40"/>
      <c r="G321" s="40"/>
      <c r="H321" s="40"/>
      <c r="I321" s="87">
        <v>322249.87</v>
      </c>
      <c r="J321" s="81"/>
      <c r="K321" s="6"/>
      <c r="L321" s="6">
        <f t="shared" si="60"/>
        <v>0</v>
      </c>
      <c r="M321" s="35">
        <f t="shared" si="67"/>
        <v>397.99</v>
      </c>
      <c r="N321" s="5">
        <f t="shared" si="61"/>
        <v>0</v>
      </c>
      <c r="O321" s="5">
        <f t="shared" si="62"/>
        <v>809.69999999999993</v>
      </c>
      <c r="P321" s="5">
        <f t="shared" si="63"/>
        <v>388.13</v>
      </c>
      <c r="Q321" s="5">
        <f t="shared" si="74"/>
        <v>2020</v>
      </c>
      <c r="R321" s="5">
        <f t="shared" si="64"/>
        <v>0</v>
      </c>
      <c r="S321" s="5">
        <f t="shared" si="65"/>
        <v>0</v>
      </c>
      <c r="T321" s="5">
        <f t="shared" si="66"/>
        <v>0</v>
      </c>
      <c r="U321" s="31"/>
      <c r="V321" s="31">
        <f t="shared" si="68"/>
        <v>397.98674817833768</v>
      </c>
      <c r="W321" s="31"/>
      <c r="X321" s="75">
        <f t="shared" si="69"/>
        <v>0</v>
      </c>
      <c r="Y321" s="72">
        <f t="shared" si="70"/>
        <v>397.98674817833768</v>
      </c>
      <c r="AC321" s="83">
        <f t="shared" si="71"/>
        <v>397.99</v>
      </c>
      <c r="AD321">
        <f t="shared" si="72"/>
        <v>38.452781574766959</v>
      </c>
      <c r="AE321" s="84">
        <f t="shared" si="73"/>
        <v>31135.217241088805</v>
      </c>
    </row>
    <row r="322" spans="1:31" x14ac:dyDescent="0.2">
      <c r="A322" s="40">
        <v>316</v>
      </c>
      <c r="B322">
        <v>6961</v>
      </c>
      <c r="C322" s="79" t="str">
        <f>VLOOKUP(B322,Hist_TransAid!C:D,2,FALSE)</f>
        <v>Western Dubuque Co</v>
      </c>
      <c r="D322" s="86">
        <v>3193.8</v>
      </c>
      <c r="E322" s="40"/>
      <c r="F322" s="40"/>
      <c r="G322" s="40"/>
      <c r="H322" s="40"/>
      <c r="I322" s="87">
        <v>1834518.78</v>
      </c>
      <c r="J322" s="81"/>
      <c r="K322" s="6"/>
      <c r="L322" s="6">
        <f t="shared" si="60"/>
        <v>0</v>
      </c>
      <c r="M322" s="35">
        <f t="shared" si="67"/>
        <v>574.4</v>
      </c>
      <c r="N322" s="5">
        <f t="shared" si="61"/>
        <v>0</v>
      </c>
      <c r="O322" s="5">
        <f t="shared" si="62"/>
        <v>3193.8</v>
      </c>
      <c r="P322" s="5">
        <f t="shared" si="63"/>
        <v>388.13</v>
      </c>
      <c r="Q322" s="5">
        <f t="shared" si="74"/>
        <v>2020</v>
      </c>
      <c r="R322" s="5">
        <f t="shared" si="64"/>
        <v>169.89692971958095</v>
      </c>
      <c r="S322" s="5">
        <f t="shared" si="65"/>
        <v>542616.81413839769</v>
      </c>
      <c r="T322" s="5">
        <f t="shared" si="66"/>
        <v>1</v>
      </c>
      <c r="U322" s="31"/>
      <c r="V322" s="31">
        <f t="shared" si="68"/>
        <v>404.50308906681761</v>
      </c>
      <c r="W322" s="31"/>
      <c r="X322" s="75">
        <f t="shared" si="69"/>
        <v>0</v>
      </c>
      <c r="Y322" s="72">
        <f t="shared" si="70"/>
        <v>404.50308906681761</v>
      </c>
      <c r="AC322" s="83">
        <f t="shared" si="71"/>
        <v>574.4</v>
      </c>
      <c r="AD322">
        <f t="shared" si="72"/>
        <v>214.86278157476693</v>
      </c>
      <c r="AE322" s="84">
        <f t="shared" si="73"/>
        <v>686228.75179349061</v>
      </c>
    </row>
    <row r="323" spans="1:31" x14ac:dyDescent="0.2">
      <c r="A323" s="40">
        <v>317</v>
      </c>
      <c r="B323">
        <v>6992</v>
      </c>
      <c r="C323" s="79" t="str">
        <f>VLOOKUP(B323,Hist_TransAid!C:D,2,FALSE)</f>
        <v>Westwood</v>
      </c>
      <c r="D323" s="86">
        <v>521.5</v>
      </c>
      <c r="E323" s="40"/>
      <c r="F323" s="40"/>
      <c r="G323" s="40"/>
      <c r="H323" s="40"/>
      <c r="I323" s="87">
        <v>422924.43</v>
      </c>
      <c r="J323" s="81"/>
      <c r="K323" s="6"/>
      <c r="L323" s="6">
        <f t="shared" si="60"/>
        <v>0</v>
      </c>
      <c r="M323" s="35">
        <f t="shared" si="67"/>
        <v>810.98</v>
      </c>
      <c r="N323" s="5">
        <f t="shared" si="61"/>
        <v>0</v>
      </c>
      <c r="O323" s="5">
        <f t="shared" si="62"/>
        <v>521.5</v>
      </c>
      <c r="P323" s="5">
        <f t="shared" si="63"/>
        <v>388.13</v>
      </c>
      <c r="Q323" s="5">
        <f t="shared" si="74"/>
        <v>2020</v>
      </c>
      <c r="R323" s="5">
        <f t="shared" si="64"/>
        <v>406.47692971958099</v>
      </c>
      <c r="S323" s="5">
        <f t="shared" si="65"/>
        <v>211977.71884876149</v>
      </c>
      <c r="T323" s="5">
        <f t="shared" si="66"/>
        <v>1</v>
      </c>
      <c r="U323" s="31"/>
      <c r="V323" s="31">
        <f t="shared" si="68"/>
        <v>404.49992550573057</v>
      </c>
      <c r="W323" s="31"/>
      <c r="X323" s="75">
        <f t="shared" si="69"/>
        <v>0</v>
      </c>
      <c r="Y323" s="72">
        <f t="shared" si="70"/>
        <v>404.49992550573057</v>
      </c>
      <c r="AC323" s="83">
        <f t="shared" si="71"/>
        <v>810.98</v>
      </c>
      <c r="AD323">
        <f t="shared" si="72"/>
        <v>451.44278157476697</v>
      </c>
      <c r="AE323" s="84">
        <f t="shared" si="73"/>
        <v>235427.41059124097</v>
      </c>
    </row>
    <row r="324" spans="1:31" x14ac:dyDescent="0.2">
      <c r="A324" s="40">
        <v>318</v>
      </c>
      <c r="B324">
        <v>7002</v>
      </c>
      <c r="C324" s="79" t="str">
        <f>VLOOKUP(B324,Hist_TransAid!C:D,2,FALSE)</f>
        <v>Whiting</v>
      </c>
      <c r="D324" s="86">
        <v>193</v>
      </c>
      <c r="E324" s="40"/>
      <c r="F324" s="40"/>
      <c r="G324" s="40"/>
      <c r="H324" s="40"/>
      <c r="I324" s="87">
        <v>73411.62</v>
      </c>
      <c r="J324" s="81"/>
      <c r="K324" s="6"/>
      <c r="L324" s="6">
        <f t="shared" si="60"/>
        <v>0</v>
      </c>
      <c r="M324" s="35">
        <f t="shared" si="67"/>
        <v>380.37</v>
      </c>
      <c r="N324" s="5">
        <f t="shared" si="61"/>
        <v>0</v>
      </c>
      <c r="O324" s="5">
        <f t="shared" si="62"/>
        <v>193</v>
      </c>
      <c r="P324" s="5">
        <f t="shared" si="63"/>
        <v>388.13</v>
      </c>
      <c r="Q324" s="5">
        <f t="shared" si="74"/>
        <v>2020</v>
      </c>
      <c r="R324" s="5">
        <f t="shared" si="64"/>
        <v>0</v>
      </c>
      <c r="S324" s="5">
        <f t="shared" si="65"/>
        <v>0</v>
      </c>
      <c r="T324" s="5">
        <f t="shared" si="66"/>
        <v>0</v>
      </c>
      <c r="U324" s="31"/>
      <c r="V324" s="31">
        <f t="shared" si="68"/>
        <v>380.37108808290151</v>
      </c>
      <c r="W324" s="31"/>
      <c r="X324" s="75">
        <f t="shared" si="69"/>
        <v>0</v>
      </c>
      <c r="Y324" s="72">
        <f t="shared" si="70"/>
        <v>380.37108808290151</v>
      </c>
      <c r="AC324" s="83">
        <f t="shared" si="71"/>
        <v>380.37</v>
      </c>
      <c r="AD324">
        <f t="shared" si="72"/>
        <v>20.832781574766955</v>
      </c>
      <c r="AE324" s="84">
        <f t="shared" si="73"/>
        <v>4020.7268439300224</v>
      </c>
    </row>
    <row r="325" spans="1:31" x14ac:dyDescent="0.2">
      <c r="A325" s="40">
        <v>319</v>
      </c>
      <c r="B325">
        <v>7029</v>
      </c>
      <c r="C325" s="79" t="str">
        <f>VLOOKUP(B325,Hist_TransAid!C:D,2,FALSE)</f>
        <v>Williamsburg</v>
      </c>
      <c r="D325" s="86">
        <v>1132.2</v>
      </c>
      <c r="E325" s="40"/>
      <c r="F325" s="40"/>
      <c r="G325" s="40"/>
      <c r="H325" s="40"/>
      <c r="I325" s="87">
        <v>506197.44</v>
      </c>
      <c r="J325" s="81"/>
      <c r="K325" s="6"/>
      <c r="L325" s="6">
        <f t="shared" si="60"/>
        <v>0</v>
      </c>
      <c r="M325" s="35">
        <f t="shared" si="67"/>
        <v>447.09</v>
      </c>
      <c r="N325" s="5">
        <f t="shared" si="61"/>
        <v>0</v>
      </c>
      <c r="O325" s="5">
        <f t="shared" si="62"/>
        <v>1132.2</v>
      </c>
      <c r="P325" s="5">
        <f t="shared" si="63"/>
        <v>388.13</v>
      </c>
      <c r="Q325" s="5">
        <f t="shared" si="74"/>
        <v>2020</v>
      </c>
      <c r="R325" s="5">
        <f t="shared" si="64"/>
        <v>42.586929719580951</v>
      </c>
      <c r="S325" s="5">
        <f t="shared" si="65"/>
        <v>48216.921828509556</v>
      </c>
      <c r="T325" s="5">
        <f t="shared" si="66"/>
        <v>1</v>
      </c>
      <c r="U325" s="31"/>
      <c r="V325" s="31">
        <f t="shared" si="68"/>
        <v>404.50496217231091</v>
      </c>
      <c r="W325" s="31"/>
      <c r="X325" s="75">
        <f t="shared" si="69"/>
        <v>0</v>
      </c>
      <c r="Y325" s="72">
        <f t="shared" si="70"/>
        <v>404.50496217231091</v>
      </c>
      <c r="AC325" s="83">
        <f t="shared" si="71"/>
        <v>447.09</v>
      </c>
      <c r="AD325">
        <f t="shared" si="72"/>
        <v>87.552781574766925</v>
      </c>
      <c r="AE325" s="84">
        <f t="shared" si="73"/>
        <v>99127.259298951118</v>
      </c>
    </row>
    <row r="326" spans="1:31" x14ac:dyDescent="0.2">
      <c r="A326" s="40">
        <v>320</v>
      </c>
      <c r="B326">
        <v>7038</v>
      </c>
      <c r="C326" s="79" t="str">
        <f>VLOOKUP(B326,Hist_TransAid!C:D,2,FALSE)</f>
        <v>Wilton</v>
      </c>
      <c r="D326" s="86">
        <v>843.3</v>
      </c>
      <c r="E326" s="40"/>
      <c r="F326" s="40"/>
      <c r="G326" s="40"/>
      <c r="H326" s="40"/>
      <c r="I326" s="87">
        <v>202782.64</v>
      </c>
      <c r="J326" s="81"/>
      <c r="K326" s="6"/>
      <c r="L326" s="6">
        <f t="shared" si="60"/>
        <v>0</v>
      </c>
      <c r="M326" s="35">
        <f t="shared" si="67"/>
        <v>240.46</v>
      </c>
      <c r="N326" s="5">
        <f t="shared" si="61"/>
        <v>0</v>
      </c>
      <c r="O326" s="5">
        <f t="shared" si="62"/>
        <v>843.3</v>
      </c>
      <c r="P326" s="5">
        <f t="shared" si="63"/>
        <v>388.13</v>
      </c>
      <c r="Q326" s="5">
        <f t="shared" si="74"/>
        <v>2020</v>
      </c>
      <c r="R326" s="5">
        <f t="shared" si="64"/>
        <v>0</v>
      </c>
      <c r="S326" s="5">
        <f t="shared" si="65"/>
        <v>0</v>
      </c>
      <c r="T326" s="5">
        <f t="shared" si="66"/>
        <v>0</v>
      </c>
      <c r="U326" s="31"/>
      <c r="V326" s="31">
        <f t="shared" si="68"/>
        <v>240.46322779556507</v>
      </c>
      <c r="W326" s="31"/>
      <c r="X326" s="75">
        <f t="shared" si="69"/>
        <v>0</v>
      </c>
      <c r="Y326" s="72">
        <f t="shared" si="70"/>
        <v>240.46322779556507</v>
      </c>
      <c r="AC326" s="83">
        <f t="shared" si="71"/>
        <v>240.46</v>
      </c>
      <c r="AD326">
        <f t="shared" si="72"/>
        <v>0</v>
      </c>
      <c r="AE326" s="84">
        <f t="shared" si="73"/>
        <v>0</v>
      </c>
    </row>
    <row r="327" spans="1:31" x14ac:dyDescent="0.2">
      <c r="A327" s="40">
        <v>321</v>
      </c>
      <c r="B327">
        <v>7047</v>
      </c>
      <c r="C327" s="79" t="str">
        <f>VLOOKUP(B327,Hist_TransAid!C:D,2,FALSE)</f>
        <v>Winfield-Mt Union</v>
      </c>
      <c r="D327" s="86">
        <v>315.10000000000002</v>
      </c>
      <c r="E327" s="40"/>
      <c r="F327" s="40"/>
      <c r="G327" s="40"/>
      <c r="H327" s="40"/>
      <c r="I327" s="87">
        <v>257989</v>
      </c>
      <c r="J327" s="81"/>
      <c r="K327" s="6"/>
      <c r="L327" s="6">
        <f t="shared" ref="L327:L331" si="75">G327/D327</f>
        <v>0</v>
      </c>
      <c r="M327" s="35">
        <f t="shared" si="67"/>
        <v>818.75</v>
      </c>
      <c r="N327" s="5">
        <f t="shared" ref="N327:N331" si="76">J327</f>
        <v>0</v>
      </c>
      <c r="O327" s="5">
        <f t="shared" ref="O327:O331" si="77">D327</f>
        <v>315.10000000000002</v>
      </c>
      <c r="P327" s="5">
        <f t="shared" si="63"/>
        <v>388.13</v>
      </c>
      <c r="Q327" s="5">
        <f t="shared" si="74"/>
        <v>2020</v>
      </c>
      <c r="R327" s="5">
        <f t="shared" ref="R327:R331" si="78">IF(M327&gt;$R$4,M327-$R$4,0)</f>
        <v>414.24692971958098</v>
      </c>
      <c r="S327" s="5">
        <f t="shared" ref="S327:S331" si="79">R327*O327</f>
        <v>130529.20755463997</v>
      </c>
      <c r="T327" s="5">
        <f t="shared" ref="T327:T331" si="80">IF(S327&gt;0,1,0)</f>
        <v>1</v>
      </c>
      <c r="U327" s="31"/>
      <c r="V327" s="31">
        <f t="shared" si="68"/>
        <v>404.50584717664242</v>
      </c>
      <c r="W327" s="31"/>
      <c r="X327" s="75">
        <f t="shared" si="69"/>
        <v>0</v>
      </c>
      <c r="Y327" s="72">
        <f t="shared" si="70"/>
        <v>404.50584717664242</v>
      </c>
      <c r="AC327" s="83">
        <f t="shared" si="71"/>
        <v>818.75</v>
      </c>
      <c r="AD327">
        <f t="shared" si="72"/>
        <v>459.21278157476695</v>
      </c>
      <c r="AE327" s="84">
        <f t="shared" si="73"/>
        <v>144697.94747420907</v>
      </c>
    </row>
    <row r="328" spans="1:31" x14ac:dyDescent="0.2">
      <c r="A328" s="40">
        <v>322</v>
      </c>
      <c r="B328">
        <v>7056</v>
      </c>
      <c r="C328" s="79" t="str">
        <f>VLOOKUP(B328,Hist_TransAid!C:D,2,FALSE)</f>
        <v>Winterset</v>
      </c>
      <c r="D328" s="86">
        <v>1702.4</v>
      </c>
      <c r="E328" s="40"/>
      <c r="F328" s="40"/>
      <c r="G328" s="40"/>
      <c r="H328" s="40"/>
      <c r="I328" s="87">
        <v>804568.1</v>
      </c>
      <c r="J328" s="81"/>
      <c r="K328" s="6"/>
      <c r="L328" s="6">
        <f t="shared" si="75"/>
        <v>0</v>
      </c>
      <c r="M328" s="35">
        <f t="shared" ref="M328:M331" si="81">ROUND(I328/D328,2)</f>
        <v>472.61</v>
      </c>
      <c r="N328" s="5">
        <f t="shared" si="76"/>
        <v>0</v>
      </c>
      <c r="O328" s="5">
        <f t="shared" si="77"/>
        <v>1702.4</v>
      </c>
      <c r="P328" s="5">
        <f t="shared" si="63"/>
        <v>388.13</v>
      </c>
      <c r="Q328" s="5">
        <f t="shared" si="74"/>
        <v>2020</v>
      </c>
      <c r="R328" s="5">
        <f t="shared" si="78"/>
        <v>68.10692971958099</v>
      </c>
      <c r="S328" s="5">
        <f t="shared" si="79"/>
        <v>115945.23715461469</v>
      </c>
      <c r="T328" s="5">
        <f t="shared" si="80"/>
        <v>1</v>
      </c>
      <c r="U328" s="31"/>
      <c r="V328" s="31">
        <f t="shared" ref="V328:V331" si="82">(I328-S328)/D328</f>
        <v>404.50121172778739</v>
      </c>
      <c r="W328" s="31"/>
      <c r="X328" s="75">
        <f t="shared" ref="X328:X331" si="83">O328*$AA$6</f>
        <v>0</v>
      </c>
      <c r="Y328" s="72">
        <f t="shared" ref="Y328:Y331" si="84">(I328-S328-X328)/D328</f>
        <v>404.50121172778739</v>
      </c>
      <c r="AC328" s="83">
        <f t="shared" ref="AC328:AC331" si="85">M328</f>
        <v>472.61</v>
      </c>
      <c r="AD328">
        <f t="shared" ref="AD328:AD331" si="86">IF(AC328&gt;$AD$4,AC328-$AD$4,0)</f>
        <v>113.07278157476696</v>
      </c>
      <c r="AE328" s="84">
        <f t="shared" ref="AE328:AE331" si="87">AD328*D328</f>
        <v>192495.10335288328</v>
      </c>
    </row>
    <row r="329" spans="1:31" x14ac:dyDescent="0.2">
      <c r="A329" s="40">
        <v>323</v>
      </c>
      <c r="B329">
        <v>7092</v>
      </c>
      <c r="C329" s="79" t="str">
        <f>VLOOKUP(B329,Hist_TransAid!C:D,2,FALSE)</f>
        <v>Woodbine</v>
      </c>
      <c r="D329" s="86">
        <v>478.4</v>
      </c>
      <c r="E329" s="40"/>
      <c r="F329" s="40"/>
      <c r="G329" s="40"/>
      <c r="H329" s="40"/>
      <c r="I329" s="87">
        <v>125737.73</v>
      </c>
      <c r="J329" s="81"/>
      <c r="K329" s="6"/>
      <c r="L329" s="6">
        <f t="shared" si="75"/>
        <v>0</v>
      </c>
      <c r="M329" s="35">
        <f t="shared" si="81"/>
        <v>262.83</v>
      </c>
      <c r="N329" s="5">
        <f t="shared" si="76"/>
        <v>0</v>
      </c>
      <c r="O329" s="5">
        <f t="shared" si="77"/>
        <v>478.4</v>
      </c>
      <c r="P329" s="5">
        <f t="shared" si="63"/>
        <v>388.13</v>
      </c>
      <c r="Q329" s="5">
        <f t="shared" si="74"/>
        <v>2020</v>
      </c>
      <c r="R329" s="5">
        <f t="shared" si="78"/>
        <v>0</v>
      </c>
      <c r="S329" s="5">
        <f t="shared" si="79"/>
        <v>0</v>
      </c>
      <c r="T329" s="5">
        <f t="shared" si="80"/>
        <v>0</v>
      </c>
      <c r="U329" s="31"/>
      <c r="V329" s="31">
        <f t="shared" si="82"/>
        <v>262.82970317725756</v>
      </c>
      <c r="W329" s="31"/>
      <c r="X329" s="75">
        <f t="shared" si="83"/>
        <v>0</v>
      </c>
      <c r="Y329" s="72">
        <f t="shared" si="84"/>
        <v>262.82970317725756</v>
      </c>
      <c r="AC329" s="83">
        <f t="shared" si="85"/>
        <v>262.83</v>
      </c>
      <c r="AD329">
        <f t="shared" si="86"/>
        <v>0</v>
      </c>
      <c r="AE329" s="84">
        <f t="shared" si="87"/>
        <v>0</v>
      </c>
    </row>
    <row r="330" spans="1:31" x14ac:dyDescent="0.2">
      <c r="A330" s="40">
        <v>324</v>
      </c>
      <c r="B330">
        <v>7098</v>
      </c>
      <c r="C330" s="79" t="str">
        <f>VLOOKUP(B330,Hist_TransAid!C:D,2,FALSE)</f>
        <v>Woodbury Central</v>
      </c>
      <c r="D330" s="86">
        <v>525.6</v>
      </c>
      <c r="E330" s="40"/>
      <c r="F330" s="40"/>
      <c r="G330" s="40"/>
      <c r="H330" s="40"/>
      <c r="I330" s="87">
        <v>473722.98</v>
      </c>
      <c r="J330" s="81"/>
      <c r="K330" s="6"/>
      <c r="L330" s="6">
        <f t="shared" si="75"/>
        <v>0</v>
      </c>
      <c r="M330" s="35">
        <f t="shared" si="81"/>
        <v>901.3</v>
      </c>
      <c r="N330" s="5">
        <f t="shared" si="76"/>
        <v>0</v>
      </c>
      <c r="O330" s="5">
        <f t="shared" si="77"/>
        <v>525.6</v>
      </c>
      <c r="P330" s="5">
        <f t="shared" si="63"/>
        <v>388.13</v>
      </c>
      <c r="Q330" s="5">
        <f t="shared" si="74"/>
        <v>2020</v>
      </c>
      <c r="R330" s="5">
        <f t="shared" si="78"/>
        <v>496.79692971958093</v>
      </c>
      <c r="S330" s="5">
        <f t="shared" si="79"/>
        <v>261116.46626061175</v>
      </c>
      <c r="T330" s="5">
        <f t="shared" si="80"/>
        <v>1</v>
      </c>
      <c r="U330" s="31"/>
      <c r="V330" s="31">
        <f t="shared" si="82"/>
        <v>404.50249950416327</v>
      </c>
      <c r="W330" s="31"/>
      <c r="X330" s="75">
        <f t="shared" si="83"/>
        <v>0</v>
      </c>
      <c r="Y330" s="72">
        <f t="shared" si="84"/>
        <v>404.50249950416327</v>
      </c>
      <c r="AC330" s="83">
        <f t="shared" si="85"/>
        <v>901.3</v>
      </c>
      <c r="AD330">
        <f t="shared" si="86"/>
        <v>541.7627815747669</v>
      </c>
      <c r="AE330" s="84">
        <f t="shared" si="87"/>
        <v>284750.5179956975</v>
      </c>
    </row>
    <row r="331" spans="1:31" x14ac:dyDescent="0.2">
      <c r="A331" s="40">
        <v>325</v>
      </c>
      <c r="B331">
        <v>7110</v>
      </c>
      <c r="C331" s="79" t="str">
        <f>VLOOKUP(B331,Hist_TransAid!C:D,2,FALSE)</f>
        <v>Woodward-Granger</v>
      </c>
      <c r="D331" s="86">
        <v>1037.2</v>
      </c>
      <c r="E331" s="40"/>
      <c r="F331" s="40"/>
      <c r="G331" s="40"/>
      <c r="H331" s="40"/>
      <c r="I331" s="87">
        <v>460901.58</v>
      </c>
      <c r="J331" s="81"/>
      <c r="K331" s="6"/>
      <c r="L331" s="6">
        <f t="shared" si="75"/>
        <v>0</v>
      </c>
      <c r="M331" s="35">
        <f t="shared" si="81"/>
        <v>444.37</v>
      </c>
      <c r="N331" s="5">
        <f t="shared" si="76"/>
        <v>0</v>
      </c>
      <c r="O331" s="5">
        <f t="shared" si="77"/>
        <v>1037.2</v>
      </c>
      <c r="P331" s="5">
        <f t="shared" si="63"/>
        <v>388.13</v>
      </c>
      <c r="Q331" s="5">
        <f t="shared" si="74"/>
        <v>2020</v>
      </c>
      <c r="R331" s="5">
        <f t="shared" si="78"/>
        <v>39.86692971958098</v>
      </c>
      <c r="S331" s="5">
        <f t="shared" si="79"/>
        <v>41349.979505149393</v>
      </c>
      <c r="T331" s="5">
        <f t="shared" si="80"/>
        <v>1</v>
      </c>
      <c r="U331" s="31"/>
      <c r="V331" s="31">
        <f t="shared" si="82"/>
        <v>404.5040498407738</v>
      </c>
      <c r="W331" s="31"/>
      <c r="X331" s="75">
        <f t="shared" si="83"/>
        <v>0</v>
      </c>
      <c r="Y331" s="72">
        <f t="shared" si="84"/>
        <v>404.5040498407738</v>
      </c>
      <c r="AC331" s="83">
        <f t="shared" si="85"/>
        <v>444.37</v>
      </c>
      <c r="AD331">
        <f t="shared" si="86"/>
        <v>84.832781574766955</v>
      </c>
      <c r="AE331" s="84">
        <f t="shared" si="87"/>
        <v>87988.561049348296</v>
      </c>
    </row>
    <row r="332" spans="1:31" x14ac:dyDescent="0.2">
      <c r="A332" s="39"/>
      <c r="B332" s="39"/>
      <c r="C332" s="39"/>
      <c r="D332" s="39"/>
      <c r="E332" s="39"/>
      <c r="F332" s="39"/>
      <c r="G332" s="39"/>
      <c r="H332" s="39"/>
      <c r="I332" s="39"/>
      <c r="J332" s="39"/>
    </row>
    <row r="333" spans="1:31" x14ac:dyDescent="0.2">
      <c r="A333" s="39"/>
      <c r="B333" s="39"/>
      <c r="C333" s="39"/>
      <c r="D333" s="36">
        <f t="shared" ref="D333:I333" si="88">SUM(D7:D331)</f>
        <v>485438.00000000006</v>
      </c>
      <c r="E333" s="37">
        <f t="shared" si="88"/>
        <v>0</v>
      </c>
      <c r="F333" s="37">
        <f t="shared" si="88"/>
        <v>0</v>
      </c>
      <c r="G333" s="3">
        <f t="shared" si="88"/>
        <v>0</v>
      </c>
      <c r="H333" s="3">
        <f t="shared" si="88"/>
        <v>0</v>
      </c>
      <c r="I333" s="3">
        <f t="shared" si="88"/>
        <v>188412001.87000009</v>
      </c>
      <c r="J333" s="39"/>
      <c r="O333" s="5">
        <f>SUM(O7:O331)</f>
        <v>485438.00000000006</v>
      </c>
      <c r="S333" s="5">
        <f>SUM(S7:S331)</f>
        <v>30340053.98064002</v>
      </c>
      <c r="AE333" s="84">
        <f>SUM(AE7:AE331)</f>
        <v>39414071.649333857</v>
      </c>
    </row>
    <row r="334" spans="1:31" x14ac:dyDescent="0.2">
      <c r="A334" s="39"/>
      <c r="B334" s="39"/>
      <c r="C334" s="39"/>
      <c r="I334" s="41">
        <f>I333/D333</f>
        <v>388.12783892072741</v>
      </c>
      <c r="J334" s="39"/>
    </row>
    <row r="338" spans="9:9" x14ac:dyDescent="0.2">
      <c r="I338">
        <f>COUNTIF(I7:I331,"&lt;0")</f>
        <v>0</v>
      </c>
    </row>
  </sheetData>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79BB2-8287-4F82-AA20-14D5ADD5F0C9}">
  <sheetPr>
    <tabColor rgb="FFFF0000"/>
  </sheetPr>
  <dimension ref="A1:R332"/>
  <sheetViews>
    <sheetView workbookViewId="0"/>
  </sheetViews>
  <sheetFormatPr baseColWidth="10" defaultColWidth="8.83203125" defaultRowHeight="15" x14ac:dyDescent="0.2"/>
  <cols>
    <col min="1" max="6" width="8.83203125" style="38"/>
    <col min="7" max="7" width="12" style="38" bestFit="1" customWidth="1"/>
    <col min="8" max="8" width="8.83203125" style="38"/>
    <col min="12" max="12" width="11" bestFit="1" customWidth="1"/>
    <col min="13" max="13" width="14.5" bestFit="1" customWidth="1"/>
    <col min="16" max="16" width="14.5" bestFit="1" customWidth="1"/>
  </cols>
  <sheetData>
    <row r="1" spans="1:18" ht="16" thickBot="1" x14ac:dyDescent="0.25">
      <c r="L1" s="92" t="s">
        <v>450</v>
      </c>
      <c r="M1" s="93">
        <v>0.03</v>
      </c>
      <c r="P1" s="95">
        <f>M4</f>
        <v>31250270.039999999</v>
      </c>
    </row>
    <row r="2" spans="1:18" ht="16" thickBot="1" x14ac:dyDescent="0.25">
      <c r="L2" t="s">
        <v>451</v>
      </c>
      <c r="M2" s="94">
        <f>Charts_Graphs!E18</f>
        <v>30340068</v>
      </c>
      <c r="P2" s="96">
        <f>P3-P1</f>
        <v>-14.439940817654133</v>
      </c>
    </row>
    <row r="3" spans="1:18" x14ac:dyDescent="0.2">
      <c r="L3" s="97" t="s">
        <v>466</v>
      </c>
      <c r="M3" s="94">
        <f>M2*M1</f>
        <v>910202.03999999992</v>
      </c>
      <c r="P3" s="94">
        <f>SUM(P8:P332)</f>
        <v>31250255.600059181</v>
      </c>
    </row>
    <row r="4" spans="1:18" x14ac:dyDescent="0.2">
      <c r="L4" s="97" t="s">
        <v>467</v>
      </c>
      <c r="M4" s="94">
        <f>M2+M3</f>
        <v>31250270.039999999</v>
      </c>
      <c r="O4" s="7">
        <v>421.10388870777075</v>
      </c>
      <c r="R4">
        <f>COUNTIF(P8:P332,"&gt;0")</f>
        <v>205</v>
      </c>
    </row>
    <row r="5" spans="1:18" x14ac:dyDescent="0.2">
      <c r="G5" s="38">
        <f>SUM(G8:G332)</f>
        <v>196424670.3699998</v>
      </c>
      <c r="H5" s="38">
        <f>SUM(H8:H332)</f>
        <v>486223.80000000005</v>
      </c>
      <c r="J5">
        <f>G5/H5</f>
        <v>403.97995813861803</v>
      </c>
    </row>
    <row r="6" spans="1:18" ht="16" thickBot="1" x14ac:dyDescent="0.25"/>
    <row r="7" spans="1:18" x14ac:dyDescent="0.2">
      <c r="A7" s="89" t="s">
        <v>0</v>
      </c>
      <c r="B7" s="90" t="s">
        <v>445</v>
      </c>
      <c r="C7" s="90" t="s">
        <v>1</v>
      </c>
      <c r="D7" s="90" t="s">
        <v>382</v>
      </c>
      <c r="E7" s="90" t="s">
        <v>446</v>
      </c>
      <c r="F7" s="90" t="s">
        <v>447</v>
      </c>
      <c r="G7" s="90" t="s">
        <v>348</v>
      </c>
      <c r="H7" s="90" t="s">
        <v>448</v>
      </c>
    </row>
    <row r="8" spans="1:18" x14ac:dyDescent="0.2">
      <c r="A8" s="91">
        <v>1</v>
      </c>
      <c r="B8" s="31">
        <v>9</v>
      </c>
      <c r="C8" s="31">
        <v>9</v>
      </c>
      <c r="D8" s="31" t="s">
        <v>10</v>
      </c>
      <c r="E8" s="31">
        <v>0</v>
      </c>
      <c r="F8" s="31">
        <v>1</v>
      </c>
      <c r="G8" s="31">
        <v>547145.64</v>
      </c>
      <c r="H8" s="31">
        <v>686.4</v>
      </c>
      <c r="J8">
        <f>G8/H8</f>
        <v>797.12360139860141</v>
      </c>
      <c r="O8">
        <f>IF(J8&gt;$O$4,J8-$O$4,0)</f>
        <v>376.01971269083066</v>
      </c>
      <c r="P8">
        <f>O8*H8</f>
        <v>258099.93079098617</v>
      </c>
      <c r="Q8">
        <f>(G8-P8)/H8</f>
        <v>421.10388870777075</v>
      </c>
    </row>
    <row r="9" spans="1:18" x14ac:dyDescent="0.2">
      <c r="A9" s="91">
        <v>2</v>
      </c>
      <c r="B9" s="31">
        <v>441</v>
      </c>
      <c r="C9" s="31">
        <v>441</v>
      </c>
      <c r="D9" s="31" t="s">
        <v>315</v>
      </c>
      <c r="E9" s="31">
        <v>0</v>
      </c>
      <c r="F9" s="31">
        <v>1</v>
      </c>
      <c r="G9" s="31">
        <v>371203.35</v>
      </c>
      <c r="H9" s="31">
        <v>792.6</v>
      </c>
      <c r="J9">
        <f t="shared" ref="J9:J72" si="0">G9/H9</f>
        <v>468.33629825889471</v>
      </c>
      <c r="O9">
        <f t="shared" ref="O9:O72" si="1">IF(J9&gt;$O$4,J9-$O$4,0)</f>
        <v>47.232409551123965</v>
      </c>
      <c r="P9">
        <f t="shared" ref="P9:P72" si="2">O9*H9</f>
        <v>37436.407810220859</v>
      </c>
      <c r="Q9">
        <f t="shared" ref="Q9:Q72" si="3">(G9-P9)/H9</f>
        <v>421.10388870777081</v>
      </c>
    </row>
    <row r="10" spans="1:18" x14ac:dyDescent="0.2">
      <c r="A10" s="91">
        <v>3</v>
      </c>
      <c r="B10" s="31">
        <v>18</v>
      </c>
      <c r="C10" s="31">
        <v>18</v>
      </c>
      <c r="D10" s="31" t="s">
        <v>11</v>
      </c>
      <c r="E10" s="31">
        <v>0</v>
      </c>
      <c r="F10" s="31">
        <v>1</v>
      </c>
      <c r="G10" s="31">
        <v>289299.56</v>
      </c>
      <c r="H10" s="31">
        <v>306.3</v>
      </c>
      <c r="J10">
        <f t="shared" si="0"/>
        <v>944.49742082925229</v>
      </c>
      <c r="O10">
        <f t="shared" si="1"/>
        <v>523.39353212148148</v>
      </c>
      <c r="P10">
        <f t="shared" si="2"/>
        <v>160315.43888880979</v>
      </c>
      <c r="Q10">
        <f t="shared" si="3"/>
        <v>421.10388870777081</v>
      </c>
    </row>
    <row r="11" spans="1:18" x14ac:dyDescent="0.2">
      <c r="A11" s="91">
        <v>4</v>
      </c>
      <c r="B11" s="31">
        <v>27</v>
      </c>
      <c r="C11" s="31">
        <v>27</v>
      </c>
      <c r="D11" s="31" t="s">
        <v>316</v>
      </c>
      <c r="E11" s="31">
        <v>0</v>
      </c>
      <c r="F11" s="31">
        <v>1</v>
      </c>
      <c r="G11" s="31">
        <v>906731.8</v>
      </c>
      <c r="H11" s="31">
        <v>2130.9</v>
      </c>
      <c r="J11">
        <f t="shared" si="0"/>
        <v>425.51588530667794</v>
      </c>
      <c r="O11">
        <f t="shared" si="1"/>
        <v>4.4119965989071943</v>
      </c>
      <c r="P11">
        <f t="shared" si="2"/>
        <v>9401.5235526113411</v>
      </c>
      <c r="Q11">
        <f t="shared" si="3"/>
        <v>421.10388870777075</v>
      </c>
    </row>
    <row r="12" spans="1:18" x14ac:dyDescent="0.2">
      <c r="A12" s="91">
        <v>5</v>
      </c>
      <c r="B12" s="31">
        <v>63</v>
      </c>
      <c r="C12" s="31">
        <v>63</v>
      </c>
      <c r="D12" s="31" t="s">
        <v>317</v>
      </c>
      <c r="E12" s="31">
        <v>0</v>
      </c>
      <c r="F12" s="31">
        <v>1</v>
      </c>
      <c r="G12" s="31">
        <v>345208.02</v>
      </c>
      <c r="H12" s="31">
        <v>555.20000000000005</v>
      </c>
      <c r="J12">
        <f t="shared" si="0"/>
        <v>621.77237031700281</v>
      </c>
      <c r="O12">
        <f t="shared" si="1"/>
        <v>200.66848160923206</v>
      </c>
      <c r="P12">
        <f t="shared" si="2"/>
        <v>111411.14098944564</v>
      </c>
      <c r="Q12">
        <f t="shared" si="3"/>
        <v>421.10388870777081</v>
      </c>
    </row>
    <row r="13" spans="1:18" x14ac:dyDescent="0.2">
      <c r="A13" s="91">
        <v>6</v>
      </c>
      <c r="B13" s="31">
        <v>72</v>
      </c>
      <c r="C13" s="31">
        <v>72</v>
      </c>
      <c r="D13" s="31" t="s">
        <v>12</v>
      </c>
      <c r="E13" s="31">
        <v>0</v>
      </c>
      <c r="F13" s="31">
        <v>1</v>
      </c>
      <c r="G13" s="31">
        <v>206993.86</v>
      </c>
      <c r="H13" s="31">
        <v>209.6</v>
      </c>
      <c r="J13">
        <f t="shared" si="0"/>
        <v>987.56612595419847</v>
      </c>
      <c r="O13">
        <f t="shared" si="1"/>
        <v>566.46223724642778</v>
      </c>
      <c r="P13">
        <f t="shared" si="2"/>
        <v>118730.48492685126</v>
      </c>
      <c r="Q13">
        <f t="shared" si="3"/>
        <v>421.10388870777064</v>
      </c>
    </row>
    <row r="14" spans="1:18" x14ac:dyDescent="0.2">
      <c r="A14" s="91">
        <v>7</v>
      </c>
      <c r="B14" s="31">
        <v>81</v>
      </c>
      <c r="C14" s="31">
        <v>81</v>
      </c>
      <c r="D14" s="31" t="s">
        <v>13</v>
      </c>
      <c r="E14" s="31">
        <v>0</v>
      </c>
      <c r="F14" s="31">
        <v>1</v>
      </c>
      <c r="G14" s="31">
        <v>574602.71</v>
      </c>
      <c r="H14" s="31">
        <v>1099.4000000000001</v>
      </c>
      <c r="J14">
        <f t="shared" si="0"/>
        <v>522.6511824631616</v>
      </c>
      <c r="O14">
        <f t="shared" si="1"/>
        <v>101.54729375539085</v>
      </c>
      <c r="P14">
        <f t="shared" si="2"/>
        <v>111641.09475467671</v>
      </c>
      <c r="Q14">
        <f t="shared" si="3"/>
        <v>421.10388870777081</v>
      </c>
    </row>
    <row r="15" spans="1:18" x14ac:dyDescent="0.2">
      <c r="A15" s="91">
        <v>8</v>
      </c>
      <c r="B15" s="31">
        <v>99</v>
      </c>
      <c r="C15" s="31">
        <v>99</v>
      </c>
      <c r="D15" s="31" t="s">
        <v>14</v>
      </c>
      <c r="E15" s="31">
        <v>0</v>
      </c>
      <c r="F15" s="31">
        <v>1</v>
      </c>
      <c r="G15" s="31">
        <v>459098.03</v>
      </c>
      <c r="H15" s="31">
        <v>526.5</v>
      </c>
      <c r="J15">
        <f t="shared" si="0"/>
        <v>871.98106362773035</v>
      </c>
      <c r="O15">
        <f t="shared" si="1"/>
        <v>450.8771749199596</v>
      </c>
      <c r="P15">
        <f t="shared" si="2"/>
        <v>237386.83259535872</v>
      </c>
      <c r="Q15">
        <f t="shared" si="3"/>
        <v>421.10388870777075</v>
      </c>
    </row>
    <row r="16" spans="1:18" x14ac:dyDescent="0.2">
      <c r="A16" s="91">
        <v>9</v>
      </c>
      <c r="B16" s="31">
        <v>108</v>
      </c>
      <c r="C16" s="31">
        <v>108</v>
      </c>
      <c r="D16" s="31" t="s">
        <v>15</v>
      </c>
      <c r="E16" s="31">
        <v>0</v>
      </c>
      <c r="F16" s="31">
        <v>1</v>
      </c>
      <c r="G16" s="31">
        <v>189013.79</v>
      </c>
      <c r="H16" s="31">
        <v>273.7</v>
      </c>
      <c r="J16">
        <f t="shared" si="0"/>
        <v>690.58746803069062</v>
      </c>
      <c r="O16">
        <f t="shared" si="1"/>
        <v>269.48357932291987</v>
      </c>
      <c r="P16">
        <f t="shared" si="2"/>
        <v>73757.655660683158</v>
      </c>
      <c r="Q16">
        <f t="shared" si="3"/>
        <v>421.10388870777075</v>
      </c>
    </row>
    <row r="17" spans="1:17" x14ac:dyDescent="0.2">
      <c r="A17" s="91">
        <v>10</v>
      </c>
      <c r="B17" s="31">
        <v>126</v>
      </c>
      <c r="C17" s="31">
        <v>126</v>
      </c>
      <c r="D17" s="31" t="s">
        <v>16</v>
      </c>
      <c r="E17" s="31">
        <v>0</v>
      </c>
      <c r="F17" s="31">
        <v>2</v>
      </c>
      <c r="G17" s="31">
        <v>1039511.76</v>
      </c>
      <c r="H17" s="31">
        <v>1442.8</v>
      </c>
      <c r="J17">
        <f t="shared" si="0"/>
        <v>720.48222899916834</v>
      </c>
      <c r="O17">
        <f t="shared" si="1"/>
        <v>299.37834029139759</v>
      </c>
      <c r="P17">
        <f t="shared" si="2"/>
        <v>431943.06937242841</v>
      </c>
      <c r="Q17">
        <f t="shared" si="3"/>
        <v>421.10388870777081</v>
      </c>
    </row>
    <row r="18" spans="1:17" x14ac:dyDescent="0.2">
      <c r="A18" s="91">
        <v>11</v>
      </c>
      <c r="B18" s="31">
        <v>135</v>
      </c>
      <c r="C18" s="31">
        <v>135</v>
      </c>
      <c r="D18" s="31" t="s">
        <v>17</v>
      </c>
      <c r="E18" s="31">
        <v>0</v>
      </c>
      <c r="F18" s="31">
        <v>1</v>
      </c>
      <c r="G18" s="31">
        <v>757546.32</v>
      </c>
      <c r="H18" s="31">
        <v>1086.0999999999999</v>
      </c>
      <c r="J18">
        <f t="shared" si="0"/>
        <v>697.49223828376762</v>
      </c>
      <c r="O18">
        <f t="shared" si="1"/>
        <v>276.38834957599687</v>
      </c>
      <c r="P18">
        <f t="shared" si="2"/>
        <v>300185.38647449017</v>
      </c>
      <c r="Q18">
        <f t="shared" si="3"/>
        <v>421.10388870777075</v>
      </c>
    </row>
    <row r="19" spans="1:17" x14ac:dyDescent="0.2">
      <c r="A19" s="91">
        <v>12</v>
      </c>
      <c r="B19" s="31">
        <v>171</v>
      </c>
      <c r="C19" s="31">
        <v>171</v>
      </c>
      <c r="D19" s="31" t="s">
        <v>318</v>
      </c>
      <c r="E19" s="31">
        <v>0</v>
      </c>
      <c r="F19" s="31">
        <v>1</v>
      </c>
      <c r="G19" s="31">
        <v>421569.68</v>
      </c>
      <c r="H19" s="31">
        <v>872.8</v>
      </c>
      <c r="J19">
        <f t="shared" si="0"/>
        <v>483.00834097158571</v>
      </c>
      <c r="O19">
        <f t="shared" si="1"/>
        <v>61.90445226381496</v>
      </c>
      <c r="P19">
        <f t="shared" si="2"/>
        <v>54030.205935857695</v>
      </c>
      <c r="Q19">
        <f t="shared" si="3"/>
        <v>421.10388870777081</v>
      </c>
    </row>
    <row r="20" spans="1:17" x14ac:dyDescent="0.2">
      <c r="A20" s="91">
        <v>13</v>
      </c>
      <c r="B20" s="31">
        <v>225</v>
      </c>
      <c r="C20" s="31">
        <v>225</v>
      </c>
      <c r="D20" s="31" t="s">
        <v>19</v>
      </c>
      <c r="E20" s="31">
        <v>0</v>
      </c>
      <c r="F20" s="31">
        <v>1</v>
      </c>
      <c r="G20" s="31">
        <v>2619487.09</v>
      </c>
      <c r="H20" s="31">
        <v>4438.3999999999996</v>
      </c>
      <c r="J20">
        <f t="shared" si="0"/>
        <v>590.18724990987744</v>
      </c>
      <c r="O20">
        <f t="shared" si="1"/>
        <v>169.08336120210669</v>
      </c>
      <c r="P20">
        <f t="shared" si="2"/>
        <v>750459.59035943029</v>
      </c>
      <c r="Q20">
        <f t="shared" si="3"/>
        <v>421.10388870777075</v>
      </c>
    </row>
    <row r="21" spans="1:17" x14ac:dyDescent="0.2">
      <c r="A21" s="91">
        <v>14</v>
      </c>
      <c r="B21" s="31">
        <v>234</v>
      </c>
      <c r="C21" s="31">
        <v>234</v>
      </c>
      <c r="D21" s="31" t="s">
        <v>20</v>
      </c>
      <c r="E21" s="31">
        <v>0</v>
      </c>
      <c r="F21" s="31">
        <v>1</v>
      </c>
      <c r="G21" s="31">
        <v>444486.54</v>
      </c>
      <c r="H21" s="31">
        <v>1256.0999999999999</v>
      </c>
      <c r="J21">
        <f t="shared" si="0"/>
        <v>353.86238356818728</v>
      </c>
      <c r="O21">
        <f t="shared" si="1"/>
        <v>0</v>
      </c>
      <c r="P21">
        <f t="shared" si="2"/>
        <v>0</v>
      </c>
      <c r="Q21">
        <f t="shared" si="3"/>
        <v>353.86238356818728</v>
      </c>
    </row>
    <row r="22" spans="1:17" x14ac:dyDescent="0.2">
      <c r="A22" s="91">
        <v>15</v>
      </c>
      <c r="B22" s="31">
        <v>243</v>
      </c>
      <c r="C22" s="31">
        <v>243</v>
      </c>
      <c r="D22" s="31" t="s">
        <v>21</v>
      </c>
      <c r="E22" s="31">
        <v>0</v>
      </c>
      <c r="F22" s="31">
        <v>1</v>
      </c>
      <c r="G22" s="31">
        <v>205752.81</v>
      </c>
      <c r="H22" s="31">
        <v>233</v>
      </c>
      <c r="J22">
        <f t="shared" si="0"/>
        <v>883.05927038626612</v>
      </c>
      <c r="O22">
        <f t="shared" si="1"/>
        <v>461.95538167849537</v>
      </c>
      <c r="P22">
        <f t="shared" si="2"/>
        <v>107635.60393108943</v>
      </c>
      <c r="Q22">
        <f t="shared" si="3"/>
        <v>421.10388870777069</v>
      </c>
    </row>
    <row r="23" spans="1:17" x14ac:dyDescent="0.2">
      <c r="A23" s="91">
        <v>16</v>
      </c>
      <c r="B23" s="31">
        <v>261</v>
      </c>
      <c r="C23" s="31">
        <v>261</v>
      </c>
      <c r="D23" s="31" t="s">
        <v>22</v>
      </c>
      <c r="E23" s="31">
        <v>0</v>
      </c>
      <c r="F23" s="31">
        <v>1</v>
      </c>
      <c r="G23" s="31">
        <v>3841326.92</v>
      </c>
      <c r="H23" s="31">
        <v>12669.5</v>
      </c>
      <c r="J23">
        <f t="shared" si="0"/>
        <v>303.19483168238685</v>
      </c>
      <c r="O23">
        <f t="shared" si="1"/>
        <v>0</v>
      </c>
      <c r="P23">
        <f t="shared" si="2"/>
        <v>0</v>
      </c>
      <c r="Q23">
        <f t="shared" si="3"/>
        <v>303.19483168238685</v>
      </c>
    </row>
    <row r="24" spans="1:17" x14ac:dyDescent="0.2">
      <c r="A24" s="91">
        <v>17</v>
      </c>
      <c r="B24" s="31">
        <v>279</v>
      </c>
      <c r="C24" s="31">
        <v>279</v>
      </c>
      <c r="D24" s="31" t="s">
        <v>23</v>
      </c>
      <c r="E24" s="31">
        <v>0</v>
      </c>
      <c r="F24" s="31">
        <v>1</v>
      </c>
      <c r="G24" s="31">
        <v>326911.24</v>
      </c>
      <c r="H24" s="31">
        <v>813.2</v>
      </c>
      <c r="J24">
        <f t="shared" si="0"/>
        <v>402.00595179537623</v>
      </c>
      <c r="O24">
        <f t="shared" si="1"/>
        <v>0</v>
      </c>
      <c r="P24">
        <f t="shared" si="2"/>
        <v>0</v>
      </c>
      <c r="Q24">
        <f t="shared" si="3"/>
        <v>402.00595179537623</v>
      </c>
    </row>
    <row r="25" spans="1:17" x14ac:dyDescent="0.2">
      <c r="A25" s="91">
        <v>18</v>
      </c>
      <c r="B25" s="31">
        <v>355</v>
      </c>
      <c r="C25" s="31">
        <v>355</v>
      </c>
      <c r="D25" s="31" t="s">
        <v>25</v>
      </c>
      <c r="E25" s="31">
        <v>0</v>
      </c>
      <c r="F25" s="31">
        <v>1</v>
      </c>
      <c r="G25" s="31">
        <v>212107.85</v>
      </c>
      <c r="H25" s="31">
        <v>276.2</v>
      </c>
      <c r="J25">
        <f t="shared" si="0"/>
        <v>767.95021723388857</v>
      </c>
      <c r="O25">
        <f t="shared" si="1"/>
        <v>346.84632852611782</v>
      </c>
      <c r="P25">
        <f t="shared" si="2"/>
        <v>95798.955938913743</v>
      </c>
      <c r="Q25">
        <f t="shared" si="3"/>
        <v>421.10388870777069</v>
      </c>
    </row>
    <row r="26" spans="1:17" x14ac:dyDescent="0.2">
      <c r="A26" s="91">
        <v>19</v>
      </c>
      <c r="B26" s="31">
        <v>387</v>
      </c>
      <c r="C26" s="31">
        <v>387</v>
      </c>
      <c r="D26" s="31" t="s">
        <v>26</v>
      </c>
      <c r="E26" s="31">
        <v>0</v>
      </c>
      <c r="F26" s="31">
        <v>1</v>
      </c>
      <c r="G26" s="31">
        <v>324310.99</v>
      </c>
      <c r="H26" s="31">
        <v>1401.9</v>
      </c>
      <c r="J26">
        <f t="shared" si="0"/>
        <v>231.33675012483056</v>
      </c>
      <c r="O26">
        <f t="shared" si="1"/>
        <v>0</v>
      </c>
      <c r="P26">
        <f t="shared" si="2"/>
        <v>0</v>
      </c>
      <c r="Q26">
        <f t="shared" si="3"/>
        <v>231.33675012483056</v>
      </c>
    </row>
    <row r="27" spans="1:17" x14ac:dyDescent="0.2">
      <c r="A27" s="91">
        <v>20</v>
      </c>
      <c r="B27" s="31">
        <v>414</v>
      </c>
      <c r="C27" s="31">
        <v>414</v>
      </c>
      <c r="D27" s="31" t="s">
        <v>27</v>
      </c>
      <c r="E27" s="31">
        <v>0</v>
      </c>
      <c r="F27" s="31">
        <v>1</v>
      </c>
      <c r="G27" s="31">
        <v>233705.42</v>
      </c>
      <c r="H27" s="31">
        <v>510.6</v>
      </c>
      <c r="J27">
        <f t="shared" si="0"/>
        <v>457.70744222483353</v>
      </c>
      <c r="O27">
        <f t="shared" si="1"/>
        <v>36.603553517062778</v>
      </c>
      <c r="P27">
        <f t="shared" si="2"/>
        <v>18689.774425812255</v>
      </c>
      <c r="Q27">
        <f t="shared" si="3"/>
        <v>421.10388870777075</v>
      </c>
    </row>
    <row r="28" spans="1:17" x14ac:dyDescent="0.2">
      <c r="A28" s="91">
        <v>21</v>
      </c>
      <c r="B28" s="31">
        <v>540</v>
      </c>
      <c r="C28" s="31">
        <v>540</v>
      </c>
      <c r="D28" s="31" t="s">
        <v>30</v>
      </c>
      <c r="E28" s="31">
        <v>0</v>
      </c>
      <c r="F28" s="31">
        <v>1</v>
      </c>
      <c r="G28" s="31">
        <v>463193.5</v>
      </c>
      <c r="H28" s="31">
        <v>461.6</v>
      </c>
      <c r="J28">
        <f t="shared" si="0"/>
        <v>1003.45212305026</v>
      </c>
      <c r="O28">
        <f t="shared" si="1"/>
        <v>582.34823434248915</v>
      </c>
      <c r="P28">
        <f t="shared" si="2"/>
        <v>268811.94497249299</v>
      </c>
      <c r="Q28">
        <f t="shared" si="3"/>
        <v>421.10388870777081</v>
      </c>
    </row>
    <row r="29" spans="1:17" x14ac:dyDescent="0.2">
      <c r="A29" s="91">
        <v>22</v>
      </c>
      <c r="B29" s="31">
        <v>472</v>
      </c>
      <c r="C29" s="31">
        <v>472</v>
      </c>
      <c r="D29" s="31" t="s">
        <v>28</v>
      </c>
      <c r="E29" s="31">
        <v>0</v>
      </c>
      <c r="F29" s="31">
        <v>1</v>
      </c>
      <c r="G29" s="31">
        <v>790466.17</v>
      </c>
      <c r="H29" s="31">
        <v>1759.2</v>
      </c>
      <c r="J29">
        <f t="shared" si="0"/>
        <v>449.33274783992726</v>
      </c>
      <c r="O29">
        <f t="shared" si="1"/>
        <v>28.228859132156515</v>
      </c>
      <c r="P29">
        <f t="shared" si="2"/>
        <v>49660.208985289741</v>
      </c>
      <c r="Q29">
        <f t="shared" si="3"/>
        <v>421.10388870777069</v>
      </c>
    </row>
    <row r="30" spans="1:17" x14ac:dyDescent="0.2">
      <c r="A30" s="91">
        <v>23</v>
      </c>
      <c r="B30" s="31">
        <v>513</v>
      </c>
      <c r="C30" s="31">
        <v>513</v>
      </c>
      <c r="D30" s="31" t="s">
        <v>29</v>
      </c>
      <c r="E30" s="31">
        <v>0</v>
      </c>
      <c r="F30" s="31">
        <v>1</v>
      </c>
      <c r="G30" s="31">
        <v>162057.53</v>
      </c>
      <c r="H30" s="31">
        <v>360.7</v>
      </c>
      <c r="J30">
        <f t="shared" si="0"/>
        <v>449.28619351261437</v>
      </c>
      <c r="O30">
        <f t="shared" si="1"/>
        <v>28.182304804843625</v>
      </c>
      <c r="P30">
        <f t="shared" si="2"/>
        <v>10165.357343107094</v>
      </c>
      <c r="Q30">
        <f t="shared" si="3"/>
        <v>421.10388870777081</v>
      </c>
    </row>
    <row r="31" spans="1:17" x14ac:dyDescent="0.2">
      <c r="A31" s="91">
        <v>24</v>
      </c>
      <c r="B31" s="31">
        <v>549</v>
      </c>
      <c r="C31" s="31">
        <v>549</v>
      </c>
      <c r="D31" s="31" t="s">
        <v>31</v>
      </c>
      <c r="E31" s="31">
        <v>0</v>
      </c>
      <c r="F31" s="31">
        <v>1</v>
      </c>
      <c r="G31" s="31">
        <v>289175.74</v>
      </c>
      <c r="H31" s="31">
        <v>501.8</v>
      </c>
      <c r="J31">
        <f t="shared" si="0"/>
        <v>576.27688322040649</v>
      </c>
      <c r="O31">
        <f t="shared" si="1"/>
        <v>155.17299451263574</v>
      </c>
      <c r="P31">
        <f t="shared" si="2"/>
        <v>77865.808646440622</v>
      </c>
      <c r="Q31">
        <f t="shared" si="3"/>
        <v>421.10388870777075</v>
      </c>
    </row>
    <row r="32" spans="1:17" x14ac:dyDescent="0.2">
      <c r="A32" s="91">
        <v>25</v>
      </c>
      <c r="B32" s="31">
        <v>576</v>
      </c>
      <c r="C32" s="31">
        <v>576</v>
      </c>
      <c r="D32" s="31" t="s">
        <v>32</v>
      </c>
      <c r="E32" s="31">
        <v>0</v>
      </c>
      <c r="F32" s="31">
        <v>1</v>
      </c>
      <c r="G32" s="31">
        <v>140883.22</v>
      </c>
      <c r="H32" s="31">
        <v>472.7</v>
      </c>
      <c r="J32">
        <f t="shared" si="0"/>
        <v>298.03939073408083</v>
      </c>
      <c r="O32">
        <f t="shared" si="1"/>
        <v>0</v>
      </c>
      <c r="P32">
        <f t="shared" si="2"/>
        <v>0</v>
      </c>
      <c r="Q32">
        <f t="shared" si="3"/>
        <v>298.03939073408083</v>
      </c>
    </row>
    <row r="33" spans="1:17" x14ac:dyDescent="0.2">
      <c r="A33" s="91">
        <v>26</v>
      </c>
      <c r="B33" s="31">
        <v>585</v>
      </c>
      <c r="C33" s="31">
        <v>585</v>
      </c>
      <c r="D33" s="31" t="s">
        <v>33</v>
      </c>
      <c r="E33" s="31">
        <v>0</v>
      </c>
      <c r="F33" s="31">
        <v>1</v>
      </c>
      <c r="G33" s="31">
        <v>294312.23</v>
      </c>
      <c r="H33" s="31">
        <v>631.70000000000005</v>
      </c>
      <c r="J33">
        <f t="shared" si="0"/>
        <v>465.9050656957416</v>
      </c>
      <c r="O33">
        <f t="shared" si="1"/>
        <v>44.801176987970848</v>
      </c>
      <c r="P33">
        <f t="shared" si="2"/>
        <v>28300.903503301186</v>
      </c>
      <c r="Q33">
        <f t="shared" si="3"/>
        <v>421.10388870777069</v>
      </c>
    </row>
    <row r="34" spans="1:17" x14ac:dyDescent="0.2">
      <c r="A34" s="91">
        <v>27</v>
      </c>
      <c r="B34" s="31">
        <v>594</v>
      </c>
      <c r="C34" s="31">
        <v>594</v>
      </c>
      <c r="D34" s="31" t="s">
        <v>34</v>
      </c>
      <c r="E34" s="31">
        <v>0</v>
      </c>
      <c r="F34" s="31">
        <v>1</v>
      </c>
      <c r="G34" s="31">
        <v>253938.46</v>
      </c>
      <c r="H34" s="31">
        <v>740.1</v>
      </c>
      <c r="J34">
        <f t="shared" si="0"/>
        <v>343.11371436292393</v>
      </c>
      <c r="O34">
        <f t="shared" si="1"/>
        <v>0</v>
      </c>
      <c r="P34">
        <f t="shared" si="2"/>
        <v>0</v>
      </c>
      <c r="Q34">
        <f t="shared" si="3"/>
        <v>343.11371436292393</v>
      </c>
    </row>
    <row r="35" spans="1:17" x14ac:dyDescent="0.2">
      <c r="A35" s="91">
        <v>28</v>
      </c>
      <c r="B35" s="31">
        <v>603</v>
      </c>
      <c r="C35" s="31">
        <v>603</v>
      </c>
      <c r="D35" s="31" t="s">
        <v>35</v>
      </c>
      <c r="E35" s="31">
        <v>0</v>
      </c>
      <c r="F35" s="31">
        <v>1</v>
      </c>
      <c r="G35" s="31">
        <v>105376.98</v>
      </c>
      <c r="H35" s="31">
        <v>175.2</v>
      </c>
      <c r="J35">
        <f t="shared" si="0"/>
        <v>601.46678082191784</v>
      </c>
      <c r="O35">
        <f t="shared" si="1"/>
        <v>180.36289211414709</v>
      </c>
      <c r="P35">
        <f t="shared" si="2"/>
        <v>31599.578698398567</v>
      </c>
      <c r="Q35">
        <f t="shared" si="3"/>
        <v>421.10388870777081</v>
      </c>
    </row>
    <row r="36" spans="1:17" x14ac:dyDescent="0.2">
      <c r="A36" s="91">
        <v>29</v>
      </c>
      <c r="B36" s="31">
        <v>609</v>
      </c>
      <c r="C36" s="31">
        <v>609</v>
      </c>
      <c r="D36" s="31" t="s">
        <v>36</v>
      </c>
      <c r="E36" s="31">
        <v>0</v>
      </c>
      <c r="F36" s="31">
        <v>1</v>
      </c>
      <c r="G36" s="31">
        <v>1126032.6599999999</v>
      </c>
      <c r="H36" s="31">
        <v>1537.4</v>
      </c>
      <c r="J36">
        <f t="shared" si="0"/>
        <v>732.42660335631581</v>
      </c>
      <c r="O36">
        <f t="shared" si="1"/>
        <v>311.32271464854506</v>
      </c>
      <c r="P36">
        <f t="shared" si="2"/>
        <v>478627.54150067322</v>
      </c>
      <c r="Q36">
        <f t="shared" si="3"/>
        <v>421.10388870777075</v>
      </c>
    </row>
    <row r="37" spans="1:17" x14ac:dyDescent="0.2">
      <c r="A37" s="91">
        <v>30</v>
      </c>
      <c r="B37" s="31">
        <v>621</v>
      </c>
      <c r="C37" s="31">
        <v>621</v>
      </c>
      <c r="D37" s="31" t="s">
        <v>37</v>
      </c>
      <c r="E37" s="31">
        <v>0</v>
      </c>
      <c r="F37" s="31">
        <v>1</v>
      </c>
      <c r="G37" s="31">
        <v>513400.3</v>
      </c>
      <c r="H37" s="31">
        <v>4017.2</v>
      </c>
      <c r="J37">
        <f t="shared" si="0"/>
        <v>127.8005327093498</v>
      </c>
      <c r="O37">
        <f t="shared" si="1"/>
        <v>0</v>
      </c>
      <c r="P37">
        <f t="shared" si="2"/>
        <v>0</v>
      </c>
      <c r="Q37">
        <f t="shared" si="3"/>
        <v>127.8005327093498</v>
      </c>
    </row>
    <row r="38" spans="1:17" x14ac:dyDescent="0.2">
      <c r="A38" s="91">
        <v>31</v>
      </c>
      <c r="B38" s="31">
        <v>720</v>
      </c>
      <c r="C38" s="31">
        <v>720</v>
      </c>
      <c r="D38" s="31" t="s">
        <v>38</v>
      </c>
      <c r="E38" s="31">
        <v>0</v>
      </c>
      <c r="F38" s="31">
        <v>1</v>
      </c>
      <c r="G38" s="31">
        <v>685338.59</v>
      </c>
      <c r="H38" s="31">
        <v>2514.9</v>
      </c>
      <c r="J38">
        <f t="shared" si="0"/>
        <v>272.51126883772713</v>
      </c>
      <c r="O38">
        <f t="shared" si="1"/>
        <v>0</v>
      </c>
      <c r="P38">
        <f t="shared" si="2"/>
        <v>0</v>
      </c>
      <c r="Q38">
        <f t="shared" si="3"/>
        <v>272.51126883772713</v>
      </c>
    </row>
    <row r="39" spans="1:17" x14ac:dyDescent="0.2">
      <c r="A39" s="91">
        <v>32</v>
      </c>
      <c r="B39" s="31">
        <v>729</v>
      </c>
      <c r="C39" s="31">
        <v>729</v>
      </c>
      <c r="D39" s="31" t="s">
        <v>39</v>
      </c>
      <c r="E39" s="31">
        <v>0</v>
      </c>
      <c r="F39" s="31">
        <v>1</v>
      </c>
      <c r="G39" s="31">
        <v>357226.13</v>
      </c>
      <c r="H39" s="31">
        <v>2034.3</v>
      </c>
      <c r="J39">
        <f t="shared" si="0"/>
        <v>175.6014992872241</v>
      </c>
      <c r="O39">
        <f t="shared" si="1"/>
        <v>0</v>
      </c>
      <c r="P39">
        <f t="shared" si="2"/>
        <v>0</v>
      </c>
      <c r="Q39">
        <f t="shared" si="3"/>
        <v>175.6014992872241</v>
      </c>
    </row>
    <row r="40" spans="1:17" x14ac:dyDescent="0.2">
      <c r="A40" s="91">
        <v>33</v>
      </c>
      <c r="B40" s="31">
        <v>747</v>
      </c>
      <c r="C40" s="31">
        <v>747</v>
      </c>
      <c r="D40" s="31" t="s">
        <v>40</v>
      </c>
      <c r="E40" s="31">
        <v>0</v>
      </c>
      <c r="F40" s="31">
        <v>1</v>
      </c>
      <c r="G40" s="31">
        <v>317497.84000000003</v>
      </c>
      <c r="H40" s="31">
        <v>563.29999999999995</v>
      </c>
      <c r="J40">
        <f t="shared" si="0"/>
        <v>563.6389845552992</v>
      </c>
      <c r="O40">
        <f t="shared" si="1"/>
        <v>142.53509584752845</v>
      </c>
      <c r="P40">
        <f t="shared" si="2"/>
        <v>80290.019490912775</v>
      </c>
      <c r="Q40">
        <f t="shared" si="3"/>
        <v>421.10388870777075</v>
      </c>
    </row>
    <row r="41" spans="1:17" x14ac:dyDescent="0.2">
      <c r="A41" s="91">
        <v>34</v>
      </c>
      <c r="B41" s="31">
        <v>1917</v>
      </c>
      <c r="C41" s="31">
        <v>1917</v>
      </c>
      <c r="D41" s="31" t="s">
        <v>89</v>
      </c>
      <c r="E41" s="31">
        <v>0</v>
      </c>
      <c r="F41" s="31">
        <v>1</v>
      </c>
      <c r="G41" s="31">
        <v>208341.78</v>
      </c>
      <c r="H41" s="31">
        <v>379.2</v>
      </c>
      <c r="J41">
        <f t="shared" si="0"/>
        <v>549.42452531645574</v>
      </c>
      <c r="O41">
        <f t="shared" si="1"/>
        <v>128.32063660868499</v>
      </c>
      <c r="P41">
        <f t="shared" si="2"/>
        <v>48659.185402013347</v>
      </c>
      <c r="Q41">
        <f t="shared" si="3"/>
        <v>421.10388870777075</v>
      </c>
    </row>
    <row r="42" spans="1:17" x14ac:dyDescent="0.2">
      <c r="A42" s="91">
        <v>35</v>
      </c>
      <c r="B42" s="31">
        <v>846</v>
      </c>
      <c r="C42" s="31">
        <v>846</v>
      </c>
      <c r="D42" s="31" t="s">
        <v>384</v>
      </c>
      <c r="E42" s="31">
        <v>0</v>
      </c>
      <c r="F42" s="31">
        <v>1</v>
      </c>
      <c r="G42" s="31">
        <v>319379.38</v>
      </c>
      <c r="H42" s="31">
        <v>514.70000000000005</v>
      </c>
      <c r="J42">
        <f t="shared" si="0"/>
        <v>620.51560132115787</v>
      </c>
      <c r="O42">
        <f t="shared" si="1"/>
        <v>199.41171261338712</v>
      </c>
      <c r="P42">
        <f t="shared" si="2"/>
        <v>102637.20848211036</v>
      </c>
      <c r="Q42">
        <f t="shared" si="3"/>
        <v>421.10388870777081</v>
      </c>
    </row>
    <row r="43" spans="1:17" x14ac:dyDescent="0.2">
      <c r="A43" s="91">
        <v>36</v>
      </c>
      <c r="B43" s="31">
        <v>882</v>
      </c>
      <c r="C43" s="31">
        <v>882</v>
      </c>
      <c r="D43" s="31" t="s">
        <v>43</v>
      </c>
      <c r="E43" s="31">
        <v>0</v>
      </c>
      <c r="F43" s="31">
        <v>1</v>
      </c>
      <c r="G43" s="31">
        <v>1059348.93</v>
      </c>
      <c r="H43" s="31">
        <v>3857.5</v>
      </c>
      <c r="J43">
        <f t="shared" si="0"/>
        <v>274.62059105638366</v>
      </c>
      <c r="O43">
        <f t="shared" si="1"/>
        <v>0</v>
      </c>
      <c r="P43">
        <f t="shared" si="2"/>
        <v>0</v>
      </c>
      <c r="Q43">
        <f t="shared" si="3"/>
        <v>274.62059105638366</v>
      </c>
    </row>
    <row r="44" spans="1:17" x14ac:dyDescent="0.2">
      <c r="A44" s="91">
        <v>37</v>
      </c>
      <c r="B44" s="31">
        <v>916</v>
      </c>
      <c r="C44" s="31">
        <v>916</v>
      </c>
      <c r="D44" s="31" t="s">
        <v>45</v>
      </c>
      <c r="E44" s="31">
        <v>0</v>
      </c>
      <c r="F44" s="31">
        <v>1</v>
      </c>
      <c r="G44" s="31">
        <v>178924.56</v>
      </c>
      <c r="H44" s="31">
        <v>280.5</v>
      </c>
      <c r="J44">
        <f t="shared" si="0"/>
        <v>637.8772192513369</v>
      </c>
      <c r="O44">
        <f t="shared" si="1"/>
        <v>216.77333054356615</v>
      </c>
      <c r="P44">
        <f t="shared" si="2"/>
        <v>60804.919217470306</v>
      </c>
      <c r="Q44">
        <f t="shared" si="3"/>
        <v>421.10388870777075</v>
      </c>
    </row>
    <row r="45" spans="1:17" x14ac:dyDescent="0.2">
      <c r="A45" s="91">
        <v>38</v>
      </c>
      <c r="B45" s="31">
        <v>914</v>
      </c>
      <c r="C45" s="31">
        <v>914</v>
      </c>
      <c r="D45" s="31" t="s">
        <v>44</v>
      </c>
      <c r="E45" s="31">
        <v>0</v>
      </c>
      <c r="F45" s="31">
        <v>1</v>
      </c>
      <c r="G45" s="31">
        <v>284095.7</v>
      </c>
      <c r="H45" s="31">
        <v>463.9</v>
      </c>
      <c r="J45">
        <f t="shared" si="0"/>
        <v>612.40719982754911</v>
      </c>
      <c r="O45">
        <f t="shared" si="1"/>
        <v>191.30331111977836</v>
      </c>
      <c r="P45">
        <f t="shared" si="2"/>
        <v>88745.606028465176</v>
      </c>
      <c r="Q45">
        <f t="shared" si="3"/>
        <v>421.10388870777075</v>
      </c>
    </row>
    <row r="46" spans="1:17" x14ac:dyDescent="0.2">
      <c r="A46" s="91">
        <v>39</v>
      </c>
      <c r="B46" s="31">
        <v>918</v>
      </c>
      <c r="C46" s="31">
        <v>918</v>
      </c>
      <c r="D46" s="31" t="s">
        <v>46</v>
      </c>
      <c r="E46" s="31">
        <v>0</v>
      </c>
      <c r="F46" s="31">
        <v>1</v>
      </c>
      <c r="G46" s="31">
        <v>258927.28</v>
      </c>
      <c r="H46" s="31">
        <v>381.3</v>
      </c>
      <c r="J46">
        <f t="shared" si="0"/>
        <v>679.06446367689477</v>
      </c>
      <c r="O46">
        <f t="shared" si="1"/>
        <v>257.96057496912402</v>
      </c>
      <c r="P46">
        <f t="shared" si="2"/>
        <v>98360.367235726997</v>
      </c>
      <c r="Q46">
        <f t="shared" si="3"/>
        <v>421.10388870777075</v>
      </c>
    </row>
    <row r="47" spans="1:17" x14ac:dyDescent="0.2">
      <c r="A47" s="91">
        <v>40</v>
      </c>
      <c r="B47" s="31">
        <v>936</v>
      </c>
      <c r="C47" s="31">
        <v>936</v>
      </c>
      <c r="D47" s="31" t="s">
        <v>47</v>
      </c>
      <c r="E47" s="31">
        <v>0</v>
      </c>
      <c r="F47" s="31">
        <v>1</v>
      </c>
      <c r="G47" s="31">
        <v>210820.01</v>
      </c>
      <c r="H47" s="31">
        <v>854.3</v>
      </c>
      <c r="J47">
        <f t="shared" si="0"/>
        <v>246.77514924499593</v>
      </c>
      <c r="O47">
        <f t="shared" si="1"/>
        <v>0</v>
      </c>
      <c r="P47">
        <f t="shared" si="2"/>
        <v>0</v>
      </c>
      <c r="Q47">
        <f t="shared" si="3"/>
        <v>246.77514924499593</v>
      </c>
    </row>
    <row r="48" spans="1:17" x14ac:dyDescent="0.2">
      <c r="A48" s="91">
        <v>41</v>
      </c>
      <c r="B48" s="31">
        <v>977</v>
      </c>
      <c r="C48" s="31">
        <v>977</v>
      </c>
      <c r="D48" s="31" t="s">
        <v>48</v>
      </c>
      <c r="E48" s="31">
        <v>0</v>
      </c>
      <c r="F48" s="31">
        <v>1</v>
      </c>
      <c r="G48" s="31">
        <v>573676.02</v>
      </c>
      <c r="H48" s="31">
        <v>573.5</v>
      </c>
      <c r="J48">
        <f t="shared" si="0"/>
        <v>1000.3069224062773</v>
      </c>
      <c r="O48">
        <f t="shared" si="1"/>
        <v>579.20303369850649</v>
      </c>
      <c r="P48">
        <f t="shared" si="2"/>
        <v>332172.9398260935</v>
      </c>
      <c r="Q48">
        <f t="shared" si="3"/>
        <v>421.10388870777075</v>
      </c>
    </row>
    <row r="49" spans="1:17" x14ac:dyDescent="0.2">
      <c r="A49" s="91">
        <v>42</v>
      </c>
      <c r="B49" s="31">
        <v>981</v>
      </c>
      <c r="C49" s="31">
        <v>981</v>
      </c>
      <c r="D49" s="31" t="s">
        <v>49</v>
      </c>
      <c r="E49" s="31">
        <v>0</v>
      </c>
      <c r="F49" s="31">
        <v>1</v>
      </c>
      <c r="G49" s="31">
        <v>864631</v>
      </c>
      <c r="H49" s="31">
        <v>2011</v>
      </c>
      <c r="J49">
        <f t="shared" si="0"/>
        <v>429.95077076081549</v>
      </c>
      <c r="O49">
        <f t="shared" si="1"/>
        <v>8.8468820530447374</v>
      </c>
      <c r="P49">
        <f t="shared" si="2"/>
        <v>17791.079808672966</v>
      </c>
      <c r="Q49">
        <f t="shared" si="3"/>
        <v>421.10388870777075</v>
      </c>
    </row>
    <row r="50" spans="1:17" x14ac:dyDescent="0.2">
      <c r="A50" s="91">
        <v>43</v>
      </c>
      <c r="B50" s="31">
        <v>999</v>
      </c>
      <c r="C50" s="31">
        <v>999</v>
      </c>
      <c r="D50" s="31" t="s">
        <v>50</v>
      </c>
      <c r="E50" s="31">
        <v>0</v>
      </c>
      <c r="F50" s="31">
        <v>1</v>
      </c>
      <c r="G50" s="31">
        <v>797157.06</v>
      </c>
      <c r="H50" s="31">
        <v>1629.3</v>
      </c>
      <c r="J50">
        <f t="shared" si="0"/>
        <v>489.26352421285219</v>
      </c>
      <c r="O50">
        <f t="shared" si="1"/>
        <v>68.15963550508144</v>
      </c>
      <c r="P50">
        <f t="shared" si="2"/>
        <v>111052.49412842919</v>
      </c>
      <c r="Q50">
        <f t="shared" si="3"/>
        <v>421.10388870777075</v>
      </c>
    </row>
    <row r="51" spans="1:17" x14ac:dyDescent="0.2">
      <c r="A51" s="91">
        <v>44</v>
      </c>
      <c r="B51" s="31">
        <v>1044</v>
      </c>
      <c r="C51" s="31">
        <v>1044</v>
      </c>
      <c r="D51" s="31" t="s">
        <v>51</v>
      </c>
      <c r="E51" s="31">
        <v>0</v>
      </c>
      <c r="F51" s="31">
        <v>1</v>
      </c>
      <c r="G51" s="31">
        <v>1642159.11</v>
      </c>
      <c r="H51" s="31">
        <v>5517.8</v>
      </c>
      <c r="J51">
        <f t="shared" si="0"/>
        <v>297.61120555293775</v>
      </c>
      <c r="O51">
        <f t="shared" si="1"/>
        <v>0</v>
      </c>
      <c r="P51">
        <f t="shared" si="2"/>
        <v>0</v>
      </c>
      <c r="Q51">
        <f t="shared" si="3"/>
        <v>297.61120555293775</v>
      </c>
    </row>
    <row r="52" spans="1:17" x14ac:dyDescent="0.2">
      <c r="A52" s="91">
        <v>45</v>
      </c>
      <c r="B52" s="31">
        <v>1053</v>
      </c>
      <c r="C52" s="31">
        <v>1053</v>
      </c>
      <c r="D52" s="31" t="s">
        <v>52</v>
      </c>
      <c r="E52" s="31">
        <v>0</v>
      </c>
      <c r="F52" s="31">
        <v>1</v>
      </c>
      <c r="G52" s="31">
        <v>5295358.84</v>
      </c>
      <c r="H52" s="31">
        <v>15948.6</v>
      </c>
      <c r="J52">
        <f t="shared" si="0"/>
        <v>332.02656283310131</v>
      </c>
      <c r="O52">
        <f t="shared" si="1"/>
        <v>0</v>
      </c>
      <c r="P52">
        <f t="shared" si="2"/>
        <v>0</v>
      </c>
      <c r="Q52">
        <f t="shared" si="3"/>
        <v>332.02656283310131</v>
      </c>
    </row>
    <row r="53" spans="1:17" x14ac:dyDescent="0.2">
      <c r="A53" s="91">
        <v>46</v>
      </c>
      <c r="B53" s="31">
        <v>1062</v>
      </c>
      <c r="C53" s="31">
        <v>1062</v>
      </c>
      <c r="D53" s="31" t="s">
        <v>53</v>
      </c>
      <c r="E53" s="31">
        <v>0</v>
      </c>
      <c r="F53" s="31">
        <v>1</v>
      </c>
      <c r="G53" s="31">
        <v>392216.94</v>
      </c>
      <c r="H53" s="31">
        <v>1201.9000000000001</v>
      </c>
      <c r="J53">
        <f t="shared" si="0"/>
        <v>326.33075963058491</v>
      </c>
      <c r="O53">
        <f t="shared" si="1"/>
        <v>0</v>
      </c>
      <c r="P53">
        <f t="shared" si="2"/>
        <v>0</v>
      </c>
      <c r="Q53">
        <f t="shared" si="3"/>
        <v>326.33075963058491</v>
      </c>
    </row>
    <row r="54" spans="1:17" x14ac:dyDescent="0.2">
      <c r="A54" s="91">
        <v>47</v>
      </c>
      <c r="B54" s="31">
        <v>1071</v>
      </c>
      <c r="C54" s="31">
        <v>1071</v>
      </c>
      <c r="D54" s="31" t="s">
        <v>54</v>
      </c>
      <c r="E54" s="31">
        <v>0</v>
      </c>
      <c r="F54" s="31">
        <v>1</v>
      </c>
      <c r="G54" s="31">
        <v>418445.23</v>
      </c>
      <c r="H54" s="31">
        <v>1331.8</v>
      </c>
      <c r="J54">
        <f t="shared" si="0"/>
        <v>314.19524703408922</v>
      </c>
      <c r="O54">
        <f t="shared" si="1"/>
        <v>0</v>
      </c>
      <c r="P54">
        <f t="shared" si="2"/>
        <v>0</v>
      </c>
      <c r="Q54">
        <f t="shared" si="3"/>
        <v>314.19524703408922</v>
      </c>
    </row>
    <row r="55" spans="1:17" x14ac:dyDescent="0.2">
      <c r="A55" s="91">
        <v>48</v>
      </c>
      <c r="B55" s="31">
        <v>1089</v>
      </c>
      <c r="C55" s="31">
        <v>1089</v>
      </c>
      <c r="D55" s="31" t="s">
        <v>56</v>
      </c>
      <c r="E55" s="31">
        <v>0</v>
      </c>
      <c r="F55" s="31">
        <v>1</v>
      </c>
      <c r="G55" s="31">
        <v>203944.91</v>
      </c>
      <c r="H55" s="31">
        <v>434.4</v>
      </c>
      <c r="J55">
        <f t="shared" si="0"/>
        <v>469.48644106813998</v>
      </c>
      <c r="O55">
        <f t="shared" si="1"/>
        <v>48.382552360369232</v>
      </c>
      <c r="P55">
        <f t="shared" si="2"/>
        <v>21017.380745344391</v>
      </c>
      <c r="Q55">
        <f t="shared" si="3"/>
        <v>421.10388870777075</v>
      </c>
    </row>
    <row r="56" spans="1:17" x14ac:dyDescent="0.2">
      <c r="A56" s="91">
        <v>49</v>
      </c>
      <c r="B56" s="31">
        <v>1080</v>
      </c>
      <c r="C56" s="31">
        <v>1080</v>
      </c>
      <c r="D56" s="31" t="s">
        <v>319</v>
      </c>
      <c r="E56" s="31">
        <v>0</v>
      </c>
      <c r="F56" s="31">
        <v>1</v>
      </c>
      <c r="G56" s="31">
        <v>388519.9</v>
      </c>
      <c r="H56" s="31">
        <v>451.7</v>
      </c>
      <c r="J56">
        <f t="shared" si="0"/>
        <v>860.12818242196158</v>
      </c>
      <c r="O56">
        <f t="shared" si="1"/>
        <v>439.02429371419083</v>
      </c>
      <c r="P56">
        <f t="shared" si="2"/>
        <v>198307.27347069999</v>
      </c>
      <c r="Q56">
        <f t="shared" si="3"/>
        <v>421.10388870777075</v>
      </c>
    </row>
    <row r="57" spans="1:17" x14ac:dyDescent="0.2">
      <c r="A57" s="91">
        <v>50</v>
      </c>
      <c r="B57" s="31">
        <v>1082</v>
      </c>
      <c r="C57" s="31">
        <v>1082</v>
      </c>
      <c r="D57" s="31" t="s">
        <v>320</v>
      </c>
      <c r="E57" s="31">
        <v>0</v>
      </c>
      <c r="F57" s="31">
        <v>1</v>
      </c>
      <c r="G57" s="31">
        <v>558812.84</v>
      </c>
      <c r="H57" s="31">
        <v>1452.8</v>
      </c>
      <c r="J57">
        <f t="shared" si="0"/>
        <v>384.64540198237887</v>
      </c>
      <c r="O57">
        <f t="shared" si="1"/>
        <v>0</v>
      </c>
      <c r="P57">
        <f t="shared" si="2"/>
        <v>0</v>
      </c>
      <c r="Q57">
        <f t="shared" si="3"/>
        <v>384.64540198237887</v>
      </c>
    </row>
    <row r="58" spans="1:17" x14ac:dyDescent="0.2">
      <c r="A58" s="91">
        <v>51</v>
      </c>
      <c r="B58" s="31">
        <v>1093</v>
      </c>
      <c r="C58" s="31">
        <v>1093</v>
      </c>
      <c r="D58" s="31" t="s">
        <v>57</v>
      </c>
      <c r="E58" s="31">
        <v>0</v>
      </c>
      <c r="F58" s="31">
        <v>1</v>
      </c>
      <c r="G58" s="31">
        <v>521821.96</v>
      </c>
      <c r="H58" s="31">
        <v>642.70000000000005</v>
      </c>
      <c r="J58">
        <f t="shared" si="0"/>
        <v>811.92151859343392</v>
      </c>
      <c r="O58">
        <f t="shared" si="1"/>
        <v>390.81762988566317</v>
      </c>
      <c r="P58">
        <f t="shared" si="2"/>
        <v>251178.49072751575</v>
      </c>
      <c r="Q58">
        <f t="shared" si="3"/>
        <v>421.10388870777081</v>
      </c>
    </row>
    <row r="59" spans="1:17" x14ac:dyDescent="0.2">
      <c r="A59" s="91">
        <v>52</v>
      </c>
      <c r="B59" s="31">
        <v>1079</v>
      </c>
      <c r="C59" s="31">
        <v>1079</v>
      </c>
      <c r="D59" s="31" t="s">
        <v>55</v>
      </c>
      <c r="E59" s="31">
        <v>0</v>
      </c>
      <c r="F59" s="31">
        <v>1</v>
      </c>
      <c r="G59" s="31">
        <v>616587.06000000006</v>
      </c>
      <c r="H59" s="31">
        <v>803.1</v>
      </c>
      <c r="J59">
        <f t="shared" si="0"/>
        <v>767.75875980575279</v>
      </c>
      <c r="O59">
        <f t="shared" si="1"/>
        <v>346.65487109798204</v>
      </c>
      <c r="P59">
        <f t="shared" si="2"/>
        <v>278398.52697878936</v>
      </c>
      <c r="Q59">
        <f t="shared" si="3"/>
        <v>421.10388870777075</v>
      </c>
    </row>
    <row r="60" spans="1:17" x14ac:dyDescent="0.2">
      <c r="A60" s="91">
        <v>53</v>
      </c>
      <c r="B60" s="31">
        <v>1095</v>
      </c>
      <c r="C60" s="31">
        <v>1095</v>
      </c>
      <c r="D60" s="31" t="s">
        <v>58</v>
      </c>
      <c r="E60" s="31">
        <v>0</v>
      </c>
      <c r="F60" s="31">
        <v>1</v>
      </c>
      <c r="G60" s="31">
        <v>210813.12</v>
      </c>
      <c r="H60" s="31">
        <v>765.1</v>
      </c>
      <c r="J60">
        <f t="shared" si="0"/>
        <v>275.53668801463857</v>
      </c>
      <c r="O60">
        <f t="shared" si="1"/>
        <v>0</v>
      </c>
      <c r="P60">
        <f t="shared" si="2"/>
        <v>0</v>
      </c>
      <c r="Q60">
        <f t="shared" si="3"/>
        <v>275.53668801463857</v>
      </c>
    </row>
    <row r="61" spans="1:17" x14ac:dyDescent="0.2">
      <c r="A61" s="91">
        <v>54</v>
      </c>
      <c r="B61" s="31">
        <v>4772</v>
      </c>
      <c r="C61" s="31">
        <v>4772</v>
      </c>
      <c r="D61" s="31" t="s">
        <v>192</v>
      </c>
      <c r="E61" s="31">
        <v>0</v>
      </c>
      <c r="F61" s="31">
        <v>1</v>
      </c>
      <c r="G61" s="31">
        <v>539194.97</v>
      </c>
      <c r="H61" s="31">
        <v>805.3</v>
      </c>
      <c r="J61">
        <f t="shared" si="0"/>
        <v>669.5578914690177</v>
      </c>
      <c r="O61">
        <f t="shared" si="1"/>
        <v>248.45400276124695</v>
      </c>
      <c r="P61">
        <f t="shared" si="2"/>
        <v>200080.00842363216</v>
      </c>
      <c r="Q61">
        <f t="shared" si="3"/>
        <v>421.10388870777086</v>
      </c>
    </row>
    <row r="62" spans="1:17" x14ac:dyDescent="0.2">
      <c r="A62" s="91">
        <v>55</v>
      </c>
      <c r="B62" s="31">
        <v>1107</v>
      </c>
      <c r="C62" s="31">
        <v>1107</v>
      </c>
      <c r="D62" s="31" t="s">
        <v>59</v>
      </c>
      <c r="E62" s="31">
        <v>0</v>
      </c>
      <c r="F62" s="31">
        <v>1</v>
      </c>
      <c r="G62" s="31">
        <v>527035.66</v>
      </c>
      <c r="H62" s="31">
        <v>1271.3</v>
      </c>
      <c r="J62">
        <f t="shared" si="0"/>
        <v>414.5643514512704</v>
      </c>
      <c r="O62">
        <f t="shared" si="1"/>
        <v>0</v>
      </c>
      <c r="P62">
        <f t="shared" si="2"/>
        <v>0</v>
      </c>
      <c r="Q62">
        <f t="shared" si="3"/>
        <v>414.5643514512704</v>
      </c>
    </row>
    <row r="63" spans="1:17" x14ac:dyDescent="0.2">
      <c r="A63" s="91">
        <v>56</v>
      </c>
      <c r="B63" s="31">
        <v>1116</v>
      </c>
      <c r="C63" s="31">
        <v>1116</v>
      </c>
      <c r="D63" s="31" t="s">
        <v>60</v>
      </c>
      <c r="E63" s="31">
        <v>0</v>
      </c>
      <c r="F63" s="31">
        <v>1</v>
      </c>
      <c r="G63" s="31">
        <v>319306.75</v>
      </c>
      <c r="H63" s="31">
        <v>1483.3</v>
      </c>
      <c r="J63">
        <f t="shared" si="0"/>
        <v>215.26781500707881</v>
      </c>
      <c r="O63">
        <f t="shared" si="1"/>
        <v>0</v>
      </c>
      <c r="P63">
        <f t="shared" si="2"/>
        <v>0</v>
      </c>
      <c r="Q63">
        <f t="shared" si="3"/>
        <v>215.26781500707881</v>
      </c>
    </row>
    <row r="64" spans="1:17" x14ac:dyDescent="0.2">
      <c r="A64" s="91">
        <v>57</v>
      </c>
      <c r="B64" s="31">
        <v>1134</v>
      </c>
      <c r="C64" s="31">
        <v>1134</v>
      </c>
      <c r="D64" s="31" t="s">
        <v>61</v>
      </c>
      <c r="E64" s="31">
        <v>0</v>
      </c>
      <c r="F64" s="31">
        <v>1</v>
      </c>
      <c r="G64" s="31">
        <v>274779.15999999997</v>
      </c>
      <c r="H64" s="31">
        <v>287.2</v>
      </c>
      <c r="J64">
        <f t="shared" si="0"/>
        <v>956.75194986072415</v>
      </c>
      <c r="O64">
        <f t="shared" si="1"/>
        <v>535.64806115295346</v>
      </c>
      <c r="P64">
        <f t="shared" si="2"/>
        <v>153838.12316312821</v>
      </c>
      <c r="Q64">
        <f t="shared" si="3"/>
        <v>421.10388870777075</v>
      </c>
    </row>
    <row r="65" spans="1:17" x14ac:dyDescent="0.2">
      <c r="A65" s="91">
        <v>58</v>
      </c>
      <c r="B65" s="31">
        <v>1152</v>
      </c>
      <c r="C65" s="31">
        <v>1152</v>
      </c>
      <c r="D65" s="31" t="s">
        <v>62</v>
      </c>
      <c r="E65" s="31">
        <v>0</v>
      </c>
      <c r="F65" s="31">
        <v>1</v>
      </c>
      <c r="G65" s="31">
        <v>285534.57</v>
      </c>
      <c r="H65" s="31">
        <v>1035.3</v>
      </c>
      <c r="J65">
        <f t="shared" si="0"/>
        <v>275.79886989278469</v>
      </c>
      <c r="O65">
        <f t="shared" si="1"/>
        <v>0</v>
      </c>
      <c r="P65">
        <f t="shared" si="2"/>
        <v>0</v>
      </c>
      <c r="Q65">
        <f t="shared" si="3"/>
        <v>275.79886989278469</v>
      </c>
    </row>
    <row r="66" spans="1:17" x14ac:dyDescent="0.2">
      <c r="A66" s="91">
        <v>59</v>
      </c>
      <c r="B66" s="31">
        <v>1197</v>
      </c>
      <c r="C66" s="31">
        <v>1197</v>
      </c>
      <c r="D66" s="31" t="s">
        <v>63</v>
      </c>
      <c r="E66" s="31">
        <v>0</v>
      </c>
      <c r="F66" s="31">
        <v>1</v>
      </c>
      <c r="G66" s="31">
        <v>305233.26</v>
      </c>
      <c r="H66" s="31">
        <v>987.7</v>
      </c>
      <c r="J66">
        <f t="shared" si="0"/>
        <v>309.03438290979039</v>
      </c>
      <c r="O66">
        <f t="shared" si="1"/>
        <v>0</v>
      </c>
      <c r="P66">
        <f t="shared" si="2"/>
        <v>0</v>
      </c>
      <c r="Q66">
        <f t="shared" si="3"/>
        <v>309.03438290979039</v>
      </c>
    </row>
    <row r="67" spans="1:17" x14ac:dyDescent="0.2">
      <c r="A67" s="91">
        <v>60</v>
      </c>
      <c r="B67" s="31">
        <v>1206</v>
      </c>
      <c r="C67" s="31">
        <v>1206</v>
      </c>
      <c r="D67" s="31" t="s">
        <v>64</v>
      </c>
      <c r="E67" s="31">
        <v>0</v>
      </c>
      <c r="F67" s="31">
        <v>1</v>
      </c>
      <c r="G67" s="31">
        <v>630131.03</v>
      </c>
      <c r="H67" s="31">
        <v>1011.1</v>
      </c>
      <c r="J67">
        <f t="shared" si="0"/>
        <v>623.21336168529331</v>
      </c>
      <c r="O67">
        <f t="shared" si="1"/>
        <v>202.10947297752256</v>
      </c>
      <c r="P67">
        <f t="shared" si="2"/>
        <v>204352.88812757307</v>
      </c>
      <c r="Q67">
        <f t="shared" si="3"/>
        <v>421.10388870777069</v>
      </c>
    </row>
    <row r="68" spans="1:17" x14ac:dyDescent="0.2">
      <c r="A68" s="91">
        <v>61</v>
      </c>
      <c r="B68" s="31">
        <v>1211</v>
      </c>
      <c r="C68" s="31">
        <v>1211</v>
      </c>
      <c r="D68" s="31" t="s">
        <v>65</v>
      </c>
      <c r="E68" s="31">
        <v>0</v>
      </c>
      <c r="F68" s="31">
        <v>1</v>
      </c>
      <c r="G68" s="31">
        <v>657570.16</v>
      </c>
      <c r="H68" s="31">
        <v>1442.5</v>
      </c>
      <c r="J68">
        <f t="shared" si="0"/>
        <v>455.85453032928945</v>
      </c>
      <c r="O68">
        <f t="shared" si="1"/>
        <v>34.750641621518696</v>
      </c>
      <c r="P68">
        <f t="shared" si="2"/>
        <v>50127.80053904072</v>
      </c>
      <c r="Q68">
        <f t="shared" si="3"/>
        <v>421.10388870777075</v>
      </c>
    </row>
    <row r="69" spans="1:17" x14ac:dyDescent="0.2">
      <c r="A69" s="91">
        <v>62</v>
      </c>
      <c r="B69" s="31">
        <v>1215</v>
      </c>
      <c r="C69" s="31">
        <v>1215</v>
      </c>
      <c r="D69" s="31" t="s">
        <v>66</v>
      </c>
      <c r="E69" s="31">
        <v>0</v>
      </c>
      <c r="F69" s="31">
        <v>1</v>
      </c>
      <c r="G69" s="31">
        <v>93157.52</v>
      </c>
      <c r="H69" s="31">
        <v>289.39999999999998</v>
      </c>
      <c r="J69">
        <f t="shared" si="0"/>
        <v>321.89882515549414</v>
      </c>
      <c r="O69">
        <f t="shared" si="1"/>
        <v>0</v>
      </c>
      <c r="P69">
        <f t="shared" si="2"/>
        <v>0</v>
      </c>
      <c r="Q69">
        <f t="shared" si="3"/>
        <v>321.89882515549414</v>
      </c>
    </row>
    <row r="70" spans="1:17" x14ac:dyDescent="0.2">
      <c r="A70" s="91">
        <v>63</v>
      </c>
      <c r="B70" s="31">
        <v>1218</v>
      </c>
      <c r="C70" s="31">
        <v>1218</v>
      </c>
      <c r="D70" s="31" t="s">
        <v>67</v>
      </c>
      <c r="E70" s="31">
        <v>0</v>
      </c>
      <c r="F70" s="31">
        <v>1</v>
      </c>
      <c r="G70" s="31">
        <v>163267.67000000001</v>
      </c>
      <c r="H70" s="31">
        <v>290.10000000000002</v>
      </c>
      <c r="J70">
        <f t="shared" si="0"/>
        <v>562.79789727680111</v>
      </c>
      <c r="O70">
        <f t="shared" si="1"/>
        <v>141.69400856903036</v>
      </c>
      <c r="P70">
        <f t="shared" si="2"/>
        <v>41105.431885875711</v>
      </c>
      <c r="Q70">
        <f t="shared" si="3"/>
        <v>421.10388870777075</v>
      </c>
    </row>
    <row r="71" spans="1:17" x14ac:dyDescent="0.2">
      <c r="A71" s="91">
        <v>64</v>
      </c>
      <c r="B71" s="31">
        <v>2763</v>
      </c>
      <c r="C71" s="31">
        <v>2763</v>
      </c>
      <c r="D71" s="31" t="s">
        <v>123</v>
      </c>
      <c r="E71" s="31">
        <v>0</v>
      </c>
      <c r="F71" s="31">
        <v>1</v>
      </c>
      <c r="G71" s="31">
        <v>453132.46</v>
      </c>
      <c r="H71" s="31">
        <v>641.9</v>
      </c>
      <c r="J71">
        <f t="shared" si="0"/>
        <v>705.92375759464096</v>
      </c>
      <c r="O71">
        <f t="shared" si="1"/>
        <v>284.81986888687021</v>
      </c>
      <c r="P71">
        <f t="shared" si="2"/>
        <v>182825.87383848199</v>
      </c>
      <c r="Q71">
        <f t="shared" si="3"/>
        <v>421.10388870777069</v>
      </c>
    </row>
    <row r="72" spans="1:17" x14ac:dyDescent="0.2">
      <c r="A72" s="91">
        <v>65</v>
      </c>
      <c r="B72" s="31">
        <v>1221</v>
      </c>
      <c r="C72" s="31">
        <v>1221</v>
      </c>
      <c r="D72" s="31" t="s">
        <v>321</v>
      </c>
      <c r="E72" s="31">
        <v>0</v>
      </c>
      <c r="F72" s="31">
        <v>1</v>
      </c>
      <c r="G72" s="31">
        <v>1656019.12</v>
      </c>
      <c r="H72" s="31">
        <v>2937.9</v>
      </c>
      <c r="J72">
        <f t="shared" si="0"/>
        <v>563.67443411960926</v>
      </c>
      <c r="O72">
        <f t="shared" si="1"/>
        <v>142.57054541183851</v>
      </c>
      <c r="P72">
        <f t="shared" si="2"/>
        <v>418858.00536544039</v>
      </c>
      <c r="Q72">
        <f t="shared" si="3"/>
        <v>421.10388870777075</v>
      </c>
    </row>
    <row r="73" spans="1:17" x14ac:dyDescent="0.2">
      <c r="A73" s="91">
        <v>66</v>
      </c>
      <c r="B73" s="31">
        <v>1233</v>
      </c>
      <c r="C73" s="31">
        <v>1233</v>
      </c>
      <c r="D73" s="31" t="s">
        <v>68</v>
      </c>
      <c r="E73" s="31">
        <v>0</v>
      </c>
      <c r="F73" s="31">
        <v>1</v>
      </c>
      <c r="G73" s="31">
        <v>352374.97</v>
      </c>
      <c r="H73" s="31">
        <v>1173.0999999999999</v>
      </c>
      <c r="J73">
        <f t="shared" ref="J73:J136" si="4">G73/H73</f>
        <v>300.37931122666441</v>
      </c>
      <c r="O73">
        <f t="shared" ref="O73:O136" si="5">IF(J73&gt;$O$4,J73-$O$4,0)</f>
        <v>0</v>
      </c>
      <c r="P73">
        <f t="shared" ref="P73:P136" si="6">O73*H73</f>
        <v>0</v>
      </c>
      <c r="Q73">
        <f t="shared" ref="Q73:Q136" si="7">(G73-P73)/H73</f>
        <v>300.37931122666441</v>
      </c>
    </row>
    <row r="74" spans="1:17" x14ac:dyDescent="0.2">
      <c r="A74" s="91">
        <v>67</v>
      </c>
      <c r="B74" s="31">
        <v>1278</v>
      </c>
      <c r="C74" s="31">
        <v>1278</v>
      </c>
      <c r="D74" s="31" t="s">
        <v>69</v>
      </c>
      <c r="E74" s="31">
        <v>0</v>
      </c>
      <c r="F74" s="31">
        <v>1</v>
      </c>
      <c r="G74" s="31">
        <v>864537.69</v>
      </c>
      <c r="H74" s="31">
        <v>3604.2</v>
      </c>
      <c r="J74">
        <f t="shared" si="4"/>
        <v>239.86951057100049</v>
      </c>
      <c r="O74">
        <f t="shared" si="5"/>
        <v>0</v>
      </c>
      <c r="P74">
        <f t="shared" si="6"/>
        <v>0</v>
      </c>
      <c r="Q74">
        <f t="shared" si="7"/>
        <v>239.86951057100049</v>
      </c>
    </row>
    <row r="75" spans="1:17" x14ac:dyDescent="0.2">
      <c r="A75" s="91">
        <v>68</v>
      </c>
      <c r="B75" s="31">
        <v>1332</v>
      </c>
      <c r="C75" s="31">
        <v>1332</v>
      </c>
      <c r="D75" s="31" t="s">
        <v>70</v>
      </c>
      <c r="E75" s="31">
        <v>0</v>
      </c>
      <c r="F75" s="31">
        <v>1</v>
      </c>
      <c r="G75" s="31">
        <v>437168.9</v>
      </c>
      <c r="H75" s="31">
        <v>707.2</v>
      </c>
      <c r="J75">
        <f t="shared" si="4"/>
        <v>618.16869343891403</v>
      </c>
      <c r="O75">
        <f t="shared" si="5"/>
        <v>197.06480473114328</v>
      </c>
      <c r="P75">
        <f t="shared" si="6"/>
        <v>139364.22990586454</v>
      </c>
      <c r="Q75">
        <f t="shared" si="7"/>
        <v>421.10388870777069</v>
      </c>
    </row>
    <row r="76" spans="1:17" x14ac:dyDescent="0.2">
      <c r="A76" s="91">
        <v>69</v>
      </c>
      <c r="B76" s="31">
        <v>1337</v>
      </c>
      <c r="C76" s="31">
        <v>1337</v>
      </c>
      <c r="D76" s="31" t="s">
        <v>322</v>
      </c>
      <c r="E76" s="31">
        <v>0</v>
      </c>
      <c r="F76" s="31">
        <v>1</v>
      </c>
      <c r="G76" s="31">
        <v>2677878.46</v>
      </c>
      <c r="H76" s="31">
        <v>5147.8999999999996</v>
      </c>
      <c r="J76">
        <f t="shared" si="4"/>
        <v>520.18851570543336</v>
      </c>
      <c r="O76">
        <f t="shared" si="5"/>
        <v>99.08462699766261</v>
      </c>
      <c r="P76">
        <f t="shared" si="6"/>
        <v>510077.75132126734</v>
      </c>
      <c r="Q76">
        <f t="shared" si="7"/>
        <v>421.10388870777069</v>
      </c>
    </row>
    <row r="77" spans="1:17" x14ac:dyDescent="0.2">
      <c r="A77" s="91">
        <v>70</v>
      </c>
      <c r="B77" s="31">
        <v>1350</v>
      </c>
      <c r="C77" s="31">
        <v>1350</v>
      </c>
      <c r="D77" s="31" t="s">
        <v>71</v>
      </c>
      <c r="E77" s="31">
        <v>0</v>
      </c>
      <c r="F77" s="31">
        <v>1</v>
      </c>
      <c r="G77" s="31">
        <v>177841.16</v>
      </c>
      <c r="H77" s="31">
        <v>463.9</v>
      </c>
      <c r="J77">
        <f t="shared" si="4"/>
        <v>383.36098297046777</v>
      </c>
      <c r="O77">
        <f t="shared" si="5"/>
        <v>0</v>
      </c>
      <c r="P77">
        <f t="shared" si="6"/>
        <v>0</v>
      </c>
      <c r="Q77">
        <f t="shared" si="7"/>
        <v>383.36098297046777</v>
      </c>
    </row>
    <row r="78" spans="1:17" x14ac:dyDescent="0.2">
      <c r="A78" s="91">
        <v>71</v>
      </c>
      <c r="B78" s="31">
        <v>1359</v>
      </c>
      <c r="C78" s="31">
        <v>1359</v>
      </c>
      <c r="D78" s="31" t="s">
        <v>72</v>
      </c>
      <c r="E78" s="31">
        <v>0</v>
      </c>
      <c r="F78" s="31">
        <v>1</v>
      </c>
      <c r="G78" s="31">
        <v>379561.51</v>
      </c>
      <c r="H78" s="31">
        <v>452.9</v>
      </c>
      <c r="J78">
        <f t="shared" si="4"/>
        <v>838.06913225877679</v>
      </c>
      <c r="O78">
        <f t="shared" si="5"/>
        <v>416.96524355100604</v>
      </c>
      <c r="P78">
        <f t="shared" si="6"/>
        <v>188843.55880425061</v>
      </c>
      <c r="Q78">
        <f t="shared" si="7"/>
        <v>421.10388870777081</v>
      </c>
    </row>
    <row r="79" spans="1:17" x14ac:dyDescent="0.2">
      <c r="A79" s="91">
        <v>72</v>
      </c>
      <c r="B79" s="31">
        <v>1368</v>
      </c>
      <c r="C79" s="31">
        <v>1368</v>
      </c>
      <c r="D79" s="31" t="s">
        <v>73</v>
      </c>
      <c r="E79" s="31">
        <v>0</v>
      </c>
      <c r="F79" s="31">
        <v>1</v>
      </c>
      <c r="G79" s="31">
        <v>244599.99</v>
      </c>
      <c r="H79" s="31">
        <v>741.9</v>
      </c>
      <c r="J79">
        <f t="shared" si="4"/>
        <v>329.69401536595228</v>
      </c>
      <c r="O79">
        <f t="shared" si="5"/>
        <v>0</v>
      </c>
      <c r="P79">
        <f t="shared" si="6"/>
        <v>0</v>
      </c>
      <c r="Q79">
        <f t="shared" si="7"/>
        <v>329.69401536595228</v>
      </c>
    </row>
    <row r="80" spans="1:17" x14ac:dyDescent="0.2">
      <c r="A80" s="91">
        <v>73</v>
      </c>
      <c r="B80" s="31">
        <v>1413</v>
      </c>
      <c r="C80" s="31">
        <v>1413</v>
      </c>
      <c r="D80" s="31" t="s">
        <v>74</v>
      </c>
      <c r="E80" s="31">
        <v>0</v>
      </c>
      <c r="F80" s="31">
        <v>1</v>
      </c>
      <c r="G80" s="31">
        <v>248643.29</v>
      </c>
      <c r="H80" s="31">
        <v>425</v>
      </c>
      <c r="J80">
        <f t="shared" si="4"/>
        <v>585.04303529411766</v>
      </c>
      <c r="O80">
        <f t="shared" si="5"/>
        <v>163.93914658634691</v>
      </c>
      <c r="P80">
        <f t="shared" si="6"/>
        <v>69674.137299197435</v>
      </c>
      <c r="Q80">
        <f t="shared" si="7"/>
        <v>421.10388870777075</v>
      </c>
    </row>
    <row r="81" spans="1:17" x14ac:dyDescent="0.2">
      <c r="A81" s="91">
        <v>74</v>
      </c>
      <c r="B81" s="31">
        <v>1431</v>
      </c>
      <c r="C81" s="31">
        <v>1431</v>
      </c>
      <c r="D81" s="31" t="s">
        <v>75</v>
      </c>
      <c r="E81" s="31">
        <v>0</v>
      </c>
      <c r="F81" s="31">
        <v>1</v>
      </c>
      <c r="G81" s="31">
        <v>228362.83</v>
      </c>
      <c r="H81" s="31">
        <v>382.1</v>
      </c>
      <c r="J81">
        <f t="shared" si="4"/>
        <v>597.65200209369266</v>
      </c>
      <c r="O81">
        <f t="shared" si="5"/>
        <v>176.54811338592191</v>
      </c>
      <c r="P81">
        <f t="shared" si="6"/>
        <v>67459.034124760772</v>
      </c>
      <c r="Q81">
        <f t="shared" si="7"/>
        <v>421.10388870777075</v>
      </c>
    </row>
    <row r="82" spans="1:17" x14ac:dyDescent="0.2">
      <c r="A82" s="91">
        <v>75</v>
      </c>
      <c r="B82" s="31">
        <v>1476</v>
      </c>
      <c r="C82" s="31">
        <v>1476</v>
      </c>
      <c r="D82" s="31" t="s">
        <v>76</v>
      </c>
      <c r="E82" s="31">
        <v>0</v>
      </c>
      <c r="F82" s="31">
        <v>1</v>
      </c>
      <c r="G82" s="31">
        <v>5264404.17</v>
      </c>
      <c r="H82" s="31">
        <v>8705.5</v>
      </c>
      <c r="J82">
        <f t="shared" si="4"/>
        <v>604.72163230141859</v>
      </c>
      <c r="O82">
        <f t="shared" si="5"/>
        <v>183.61774359364784</v>
      </c>
      <c r="P82">
        <f t="shared" si="6"/>
        <v>1598484.2668545013</v>
      </c>
      <c r="Q82">
        <f t="shared" si="7"/>
        <v>421.10388870777081</v>
      </c>
    </row>
    <row r="83" spans="1:17" x14ac:dyDescent="0.2">
      <c r="A83" s="91">
        <v>76</v>
      </c>
      <c r="B83" s="31">
        <v>1503</v>
      </c>
      <c r="C83" s="31">
        <v>1503</v>
      </c>
      <c r="D83" s="31" t="s">
        <v>77</v>
      </c>
      <c r="E83" s="31">
        <v>0</v>
      </c>
      <c r="F83" s="31">
        <v>1</v>
      </c>
      <c r="G83" s="31">
        <v>381863.28</v>
      </c>
      <c r="H83" s="31">
        <v>1396.9</v>
      </c>
      <c r="J83">
        <f t="shared" si="4"/>
        <v>273.36479347125777</v>
      </c>
      <c r="O83">
        <f t="shared" si="5"/>
        <v>0</v>
      </c>
      <c r="P83">
        <f t="shared" si="6"/>
        <v>0</v>
      </c>
      <c r="Q83">
        <f t="shared" si="7"/>
        <v>273.36479347125777</v>
      </c>
    </row>
    <row r="84" spans="1:17" x14ac:dyDescent="0.2">
      <c r="A84" s="91">
        <v>77</v>
      </c>
      <c r="B84" s="31">
        <v>1576</v>
      </c>
      <c r="C84" s="31">
        <v>1576</v>
      </c>
      <c r="D84" s="31" t="s">
        <v>78</v>
      </c>
      <c r="E84" s="31">
        <v>0</v>
      </c>
      <c r="F84" s="31">
        <v>1</v>
      </c>
      <c r="G84" s="31">
        <v>1190978.5</v>
      </c>
      <c r="H84" s="31">
        <v>3478</v>
      </c>
      <c r="J84">
        <f t="shared" si="4"/>
        <v>342.43200115008625</v>
      </c>
      <c r="O84">
        <f t="shared" si="5"/>
        <v>0</v>
      </c>
      <c r="P84">
        <f t="shared" si="6"/>
        <v>0</v>
      </c>
      <c r="Q84">
        <f t="shared" si="7"/>
        <v>342.43200115008625</v>
      </c>
    </row>
    <row r="85" spans="1:17" x14ac:dyDescent="0.2">
      <c r="A85" s="91">
        <v>78</v>
      </c>
      <c r="B85" s="31">
        <v>1602</v>
      </c>
      <c r="C85" s="31">
        <v>1602</v>
      </c>
      <c r="D85" s="31" t="s">
        <v>79</v>
      </c>
      <c r="E85" s="31">
        <v>0</v>
      </c>
      <c r="F85" s="31">
        <v>1</v>
      </c>
      <c r="G85" s="31">
        <v>267481.7</v>
      </c>
      <c r="H85" s="31">
        <v>432.4</v>
      </c>
      <c r="J85">
        <f t="shared" si="4"/>
        <v>618.59782608695662</v>
      </c>
      <c r="O85">
        <f t="shared" si="5"/>
        <v>197.49393737918587</v>
      </c>
      <c r="P85">
        <f t="shared" si="6"/>
        <v>85396.378522759958</v>
      </c>
      <c r="Q85">
        <f t="shared" si="7"/>
        <v>421.10388870777075</v>
      </c>
    </row>
    <row r="86" spans="1:17" x14ac:dyDescent="0.2">
      <c r="A86" s="91">
        <v>79</v>
      </c>
      <c r="B86" s="31">
        <v>1611</v>
      </c>
      <c r="C86" s="31">
        <v>1611</v>
      </c>
      <c r="D86" s="31" t="s">
        <v>80</v>
      </c>
      <c r="E86" s="31">
        <v>0</v>
      </c>
      <c r="F86" s="31">
        <v>1</v>
      </c>
      <c r="G86" s="31">
        <v>6326991.3600000003</v>
      </c>
      <c r="H86" s="31">
        <v>14162.3</v>
      </c>
      <c r="J86">
        <f t="shared" si="4"/>
        <v>446.74885858935346</v>
      </c>
      <c r="O86">
        <f t="shared" si="5"/>
        <v>25.644969881582711</v>
      </c>
      <c r="P86">
        <f t="shared" si="6"/>
        <v>363191.75695393881</v>
      </c>
      <c r="Q86">
        <f t="shared" si="7"/>
        <v>421.10388870777075</v>
      </c>
    </row>
    <row r="87" spans="1:17" x14ac:dyDescent="0.2">
      <c r="A87" s="91">
        <v>80</v>
      </c>
      <c r="B87" s="31">
        <v>1619</v>
      </c>
      <c r="C87" s="31">
        <v>1619</v>
      </c>
      <c r="D87" s="31" t="s">
        <v>81</v>
      </c>
      <c r="E87" s="31">
        <v>0</v>
      </c>
      <c r="F87" s="31">
        <v>1</v>
      </c>
      <c r="G87" s="31">
        <v>1428051.73</v>
      </c>
      <c r="H87" s="31">
        <v>1148.7</v>
      </c>
      <c r="J87">
        <f t="shared" si="4"/>
        <v>1243.1894576477757</v>
      </c>
      <c r="O87">
        <f t="shared" si="5"/>
        <v>822.08556894000503</v>
      </c>
      <c r="P87">
        <f t="shared" si="6"/>
        <v>944329.69304138387</v>
      </c>
      <c r="Q87">
        <f t="shared" si="7"/>
        <v>421.10388870777058</v>
      </c>
    </row>
    <row r="88" spans="1:17" x14ac:dyDescent="0.2">
      <c r="A88" s="91">
        <v>81</v>
      </c>
      <c r="B88" s="31">
        <v>1638</v>
      </c>
      <c r="C88" s="31">
        <v>1638</v>
      </c>
      <c r="D88" s="31" t="s">
        <v>323</v>
      </c>
      <c r="E88" s="31">
        <v>0</v>
      </c>
      <c r="F88" s="31">
        <v>1</v>
      </c>
      <c r="G88" s="31">
        <v>1168925.6299999999</v>
      </c>
      <c r="H88" s="31">
        <v>1522.4</v>
      </c>
      <c r="J88">
        <f t="shared" si="4"/>
        <v>767.81767603783487</v>
      </c>
      <c r="O88">
        <f t="shared" si="5"/>
        <v>346.71378733006412</v>
      </c>
      <c r="P88">
        <f t="shared" si="6"/>
        <v>527837.0698312897</v>
      </c>
      <c r="Q88">
        <f t="shared" si="7"/>
        <v>421.10388870777075</v>
      </c>
    </row>
    <row r="89" spans="1:17" x14ac:dyDescent="0.2">
      <c r="A89" s="91">
        <v>82</v>
      </c>
      <c r="B89" s="31">
        <v>1675</v>
      </c>
      <c r="C89" s="31">
        <v>1675</v>
      </c>
      <c r="D89" s="31" t="s">
        <v>82</v>
      </c>
      <c r="E89" s="31">
        <v>0</v>
      </c>
      <c r="F89" s="31">
        <v>1</v>
      </c>
      <c r="G89" s="31">
        <v>196708.59</v>
      </c>
      <c r="H89" s="31">
        <v>200</v>
      </c>
      <c r="J89">
        <f t="shared" si="4"/>
        <v>983.54295000000002</v>
      </c>
      <c r="O89">
        <f t="shared" si="5"/>
        <v>562.43906129222933</v>
      </c>
      <c r="P89">
        <f t="shared" si="6"/>
        <v>112487.81225844586</v>
      </c>
      <c r="Q89">
        <f t="shared" si="7"/>
        <v>421.10388870777069</v>
      </c>
    </row>
    <row r="90" spans="1:17" x14ac:dyDescent="0.2">
      <c r="A90" s="91">
        <v>83</v>
      </c>
      <c r="B90" s="31">
        <v>1701</v>
      </c>
      <c r="C90" s="31">
        <v>1701</v>
      </c>
      <c r="D90" s="31" t="s">
        <v>83</v>
      </c>
      <c r="E90" s="31">
        <v>0</v>
      </c>
      <c r="F90" s="31">
        <v>1</v>
      </c>
      <c r="G90" s="31">
        <v>930788.33</v>
      </c>
      <c r="H90" s="31">
        <v>2026.3</v>
      </c>
      <c r="J90">
        <f t="shared" si="4"/>
        <v>459.35366431426735</v>
      </c>
      <c r="O90">
        <f t="shared" si="5"/>
        <v>38.249775606496598</v>
      </c>
      <c r="P90">
        <f t="shared" si="6"/>
        <v>77505.520311444052</v>
      </c>
      <c r="Q90">
        <f t="shared" si="7"/>
        <v>421.10388870777075</v>
      </c>
    </row>
    <row r="91" spans="1:17" x14ac:dyDescent="0.2">
      <c r="A91" s="91">
        <v>84</v>
      </c>
      <c r="B91" s="31">
        <v>1719</v>
      </c>
      <c r="C91" s="31">
        <v>1719</v>
      </c>
      <c r="D91" s="31" t="s">
        <v>84</v>
      </c>
      <c r="E91" s="31">
        <v>0</v>
      </c>
      <c r="F91" s="31">
        <v>1</v>
      </c>
      <c r="G91" s="31">
        <v>189959.62</v>
      </c>
      <c r="H91" s="31">
        <v>862.9</v>
      </c>
      <c r="J91">
        <f t="shared" si="4"/>
        <v>220.14094333062928</v>
      </c>
      <c r="O91">
        <f t="shared" si="5"/>
        <v>0</v>
      </c>
      <c r="P91">
        <f t="shared" si="6"/>
        <v>0</v>
      </c>
      <c r="Q91">
        <f t="shared" si="7"/>
        <v>220.14094333062928</v>
      </c>
    </row>
    <row r="92" spans="1:17" x14ac:dyDescent="0.2">
      <c r="A92" s="91">
        <v>85</v>
      </c>
      <c r="B92" s="31">
        <v>1737</v>
      </c>
      <c r="C92" s="31">
        <v>1737</v>
      </c>
      <c r="D92" s="31" t="s">
        <v>324</v>
      </c>
      <c r="E92" s="31">
        <v>0</v>
      </c>
      <c r="F92" s="31">
        <v>1</v>
      </c>
      <c r="G92" s="31">
        <v>6532289.1900000004</v>
      </c>
      <c r="H92" s="31">
        <v>30727.9</v>
      </c>
      <c r="J92">
        <f t="shared" si="4"/>
        <v>212.58495341367291</v>
      </c>
      <c r="O92">
        <f t="shared" si="5"/>
        <v>0</v>
      </c>
      <c r="P92">
        <f t="shared" si="6"/>
        <v>0</v>
      </c>
      <c r="Q92">
        <f t="shared" si="7"/>
        <v>212.58495341367291</v>
      </c>
    </row>
    <row r="93" spans="1:17" x14ac:dyDescent="0.2">
      <c r="A93" s="91">
        <v>86</v>
      </c>
      <c r="B93" s="31">
        <v>1782</v>
      </c>
      <c r="C93" s="31">
        <v>1782</v>
      </c>
      <c r="D93" s="31" t="s">
        <v>85</v>
      </c>
      <c r="E93" s="31">
        <v>0</v>
      </c>
      <c r="F93" s="31">
        <v>1</v>
      </c>
      <c r="G93" s="31">
        <v>130763.41</v>
      </c>
      <c r="H93" s="31">
        <v>112</v>
      </c>
      <c r="J93">
        <f t="shared" si="4"/>
        <v>1167.5304464285714</v>
      </c>
      <c r="O93">
        <f t="shared" si="5"/>
        <v>746.4265577208007</v>
      </c>
      <c r="P93">
        <f t="shared" si="6"/>
        <v>83599.774464729679</v>
      </c>
      <c r="Q93">
        <f t="shared" si="7"/>
        <v>421.10388870777075</v>
      </c>
    </row>
    <row r="94" spans="1:17" x14ac:dyDescent="0.2">
      <c r="A94" s="91">
        <v>87</v>
      </c>
      <c r="B94" s="31">
        <v>1791</v>
      </c>
      <c r="C94" s="31">
        <v>1791</v>
      </c>
      <c r="D94" s="31" t="s">
        <v>86</v>
      </c>
      <c r="E94" s="31">
        <v>0</v>
      </c>
      <c r="F94" s="31">
        <v>1</v>
      </c>
      <c r="G94" s="31">
        <v>439780.54</v>
      </c>
      <c r="H94" s="31">
        <v>876.2</v>
      </c>
      <c r="J94">
        <f t="shared" si="4"/>
        <v>501.91798676101342</v>
      </c>
      <c r="O94">
        <f t="shared" si="5"/>
        <v>80.814098053242674</v>
      </c>
      <c r="P94">
        <f t="shared" si="6"/>
        <v>70809.312714251239</v>
      </c>
      <c r="Q94">
        <f t="shared" si="7"/>
        <v>421.10388870777075</v>
      </c>
    </row>
    <row r="95" spans="1:17" x14ac:dyDescent="0.2">
      <c r="A95" s="91">
        <v>88</v>
      </c>
      <c r="B95" s="31">
        <v>1863</v>
      </c>
      <c r="C95" s="31">
        <v>1863</v>
      </c>
      <c r="D95" s="31" t="s">
        <v>87</v>
      </c>
      <c r="E95" s="31">
        <v>0</v>
      </c>
      <c r="F95" s="31">
        <v>1</v>
      </c>
      <c r="G95" s="31">
        <v>3236854.97</v>
      </c>
      <c r="H95" s="31">
        <v>10059.9</v>
      </c>
      <c r="J95">
        <f t="shared" si="4"/>
        <v>321.75816558812716</v>
      </c>
      <c r="O95">
        <f t="shared" si="5"/>
        <v>0</v>
      </c>
      <c r="P95">
        <f t="shared" si="6"/>
        <v>0</v>
      </c>
      <c r="Q95">
        <f t="shared" si="7"/>
        <v>321.75816558812716</v>
      </c>
    </row>
    <row r="96" spans="1:17" x14ac:dyDescent="0.2">
      <c r="A96" s="91">
        <v>89</v>
      </c>
      <c r="B96" s="31">
        <v>1908</v>
      </c>
      <c r="C96" s="31">
        <v>1908</v>
      </c>
      <c r="D96" s="31" t="s">
        <v>88</v>
      </c>
      <c r="E96" s="31">
        <v>0</v>
      </c>
      <c r="F96" s="31">
        <v>1</v>
      </c>
      <c r="G96" s="31">
        <v>158528.76999999999</v>
      </c>
      <c r="H96" s="31">
        <v>366.1</v>
      </c>
      <c r="J96">
        <f t="shared" si="4"/>
        <v>433.02040426113081</v>
      </c>
      <c r="O96">
        <f t="shared" si="5"/>
        <v>11.916515553360057</v>
      </c>
      <c r="P96">
        <f t="shared" si="6"/>
        <v>4362.6363440851173</v>
      </c>
      <c r="Q96">
        <f t="shared" si="7"/>
        <v>421.10388870777069</v>
      </c>
    </row>
    <row r="97" spans="1:17" x14ac:dyDescent="0.2">
      <c r="A97" s="91">
        <v>90</v>
      </c>
      <c r="B97" s="31">
        <v>1926</v>
      </c>
      <c r="C97" s="31">
        <v>1926</v>
      </c>
      <c r="D97" s="31" t="s">
        <v>90</v>
      </c>
      <c r="E97" s="31">
        <v>0</v>
      </c>
      <c r="F97" s="31">
        <v>1</v>
      </c>
      <c r="G97" s="31">
        <v>291577.64</v>
      </c>
      <c r="H97" s="31">
        <v>503.5</v>
      </c>
      <c r="J97">
        <f t="shared" si="4"/>
        <v>579.10156901688185</v>
      </c>
      <c r="O97">
        <f t="shared" si="5"/>
        <v>157.9976803091111</v>
      </c>
      <c r="P97">
        <f t="shared" si="6"/>
        <v>79551.832035637446</v>
      </c>
      <c r="Q97">
        <f t="shared" si="7"/>
        <v>421.10388870777069</v>
      </c>
    </row>
    <row r="98" spans="1:17" x14ac:dyDescent="0.2">
      <c r="A98" s="91">
        <v>91</v>
      </c>
      <c r="B98" s="31">
        <v>1944</v>
      </c>
      <c r="C98" s="31">
        <v>1944</v>
      </c>
      <c r="D98" s="31" t="s">
        <v>91</v>
      </c>
      <c r="E98" s="31">
        <v>0</v>
      </c>
      <c r="F98" s="31">
        <v>1</v>
      </c>
      <c r="G98" s="31">
        <v>320214.5</v>
      </c>
      <c r="H98" s="31">
        <v>952</v>
      </c>
      <c r="J98">
        <f t="shared" si="4"/>
        <v>336.35976890756302</v>
      </c>
      <c r="O98">
        <f t="shared" si="5"/>
        <v>0</v>
      </c>
      <c r="P98">
        <f t="shared" si="6"/>
        <v>0</v>
      </c>
      <c r="Q98">
        <f t="shared" si="7"/>
        <v>336.35976890756302</v>
      </c>
    </row>
    <row r="99" spans="1:17" x14ac:dyDescent="0.2">
      <c r="A99" s="91">
        <v>92</v>
      </c>
      <c r="B99" s="31">
        <v>1953</v>
      </c>
      <c r="C99" s="31">
        <v>1953</v>
      </c>
      <c r="D99" s="31" t="s">
        <v>92</v>
      </c>
      <c r="E99" s="31">
        <v>0</v>
      </c>
      <c r="F99" s="31">
        <v>1</v>
      </c>
      <c r="G99" s="31">
        <v>187038.6</v>
      </c>
      <c r="H99" s="31">
        <v>562.29999999999995</v>
      </c>
      <c r="J99">
        <f t="shared" si="4"/>
        <v>332.63133558598616</v>
      </c>
      <c r="O99">
        <f t="shared" si="5"/>
        <v>0</v>
      </c>
      <c r="P99">
        <f t="shared" si="6"/>
        <v>0</v>
      </c>
      <c r="Q99">
        <f t="shared" si="7"/>
        <v>332.63133558598616</v>
      </c>
    </row>
    <row r="100" spans="1:17" x14ac:dyDescent="0.2">
      <c r="A100" s="91">
        <v>93</v>
      </c>
      <c r="B100" s="31">
        <v>1963</v>
      </c>
      <c r="C100" s="31">
        <v>1963</v>
      </c>
      <c r="D100" s="31" t="s">
        <v>93</v>
      </c>
      <c r="E100" s="31">
        <v>0</v>
      </c>
      <c r="F100" s="31">
        <v>1</v>
      </c>
      <c r="G100" s="31">
        <v>309656.27</v>
      </c>
      <c r="H100" s="31">
        <v>541.9</v>
      </c>
      <c r="J100">
        <f t="shared" si="4"/>
        <v>571.42696069385499</v>
      </c>
      <c r="O100">
        <f t="shared" si="5"/>
        <v>150.32307198608424</v>
      </c>
      <c r="P100">
        <f t="shared" si="6"/>
        <v>81460.072709259053</v>
      </c>
      <c r="Q100">
        <f t="shared" si="7"/>
        <v>421.10388870777075</v>
      </c>
    </row>
    <row r="101" spans="1:17" x14ac:dyDescent="0.2">
      <c r="A101" s="91">
        <v>94</v>
      </c>
      <c r="B101" s="31">
        <v>3582</v>
      </c>
      <c r="C101" s="31">
        <v>1968</v>
      </c>
      <c r="D101" s="31" t="s">
        <v>95</v>
      </c>
      <c r="E101" s="31">
        <v>0</v>
      </c>
      <c r="F101" s="31">
        <v>1</v>
      </c>
      <c r="G101" s="31">
        <v>501238.62</v>
      </c>
      <c r="H101" s="31">
        <v>525.20000000000005</v>
      </c>
      <c r="J101">
        <f t="shared" si="4"/>
        <v>954.37665651180498</v>
      </c>
      <c r="O101">
        <f t="shared" si="5"/>
        <v>533.27276780403417</v>
      </c>
      <c r="P101">
        <f t="shared" si="6"/>
        <v>280074.85765067878</v>
      </c>
      <c r="Q101">
        <f t="shared" si="7"/>
        <v>421.10388870777075</v>
      </c>
    </row>
    <row r="102" spans="1:17" x14ac:dyDescent="0.2">
      <c r="A102" s="91">
        <v>95</v>
      </c>
      <c r="B102" s="31">
        <v>3978</v>
      </c>
      <c r="C102" s="31">
        <v>3978</v>
      </c>
      <c r="D102" s="31" t="s">
        <v>164</v>
      </c>
      <c r="E102" s="31">
        <v>0</v>
      </c>
      <c r="F102" s="31">
        <v>1</v>
      </c>
      <c r="G102" s="31">
        <v>515474.99</v>
      </c>
      <c r="H102" s="31">
        <v>528.5</v>
      </c>
      <c r="J102">
        <f t="shared" si="4"/>
        <v>975.35475875118254</v>
      </c>
      <c r="O102">
        <f t="shared" si="5"/>
        <v>554.25087004341185</v>
      </c>
      <c r="P102">
        <f t="shared" si="6"/>
        <v>292921.58481794316</v>
      </c>
      <c r="Q102">
        <f t="shared" si="7"/>
        <v>421.10388870777075</v>
      </c>
    </row>
    <row r="103" spans="1:17" x14ac:dyDescent="0.2">
      <c r="A103" s="91">
        <v>96</v>
      </c>
      <c r="B103" s="31">
        <v>6741</v>
      </c>
      <c r="C103" s="31">
        <v>6741</v>
      </c>
      <c r="D103" s="31" t="s">
        <v>272</v>
      </c>
      <c r="E103" s="31">
        <v>0</v>
      </c>
      <c r="F103" s="31">
        <v>1</v>
      </c>
      <c r="G103" s="31">
        <v>506733.03</v>
      </c>
      <c r="H103" s="31">
        <v>835.5</v>
      </c>
      <c r="J103">
        <f t="shared" si="4"/>
        <v>606.50272890484746</v>
      </c>
      <c r="O103">
        <f t="shared" si="5"/>
        <v>185.39884019707671</v>
      </c>
      <c r="P103">
        <f t="shared" si="6"/>
        <v>154900.7309846576</v>
      </c>
      <c r="Q103">
        <f t="shared" si="7"/>
        <v>421.10388870777069</v>
      </c>
    </row>
    <row r="104" spans="1:17" x14ac:dyDescent="0.2">
      <c r="A104" s="91">
        <v>97</v>
      </c>
      <c r="B104" s="31">
        <v>1970</v>
      </c>
      <c r="C104" s="31">
        <v>1970</v>
      </c>
      <c r="D104" s="31" t="s">
        <v>96</v>
      </c>
      <c r="E104" s="31">
        <v>0</v>
      </c>
      <c r="F104" s="31">
        <v>1</v>
      </c>
      <c r="G104" s="31">
        <v>379173.39</v>
      </c>
      <c r="H104" s="31">
        <v>472.5</v>
      </c>
      <c r="J104">
        <f t="shared" si="4"/>
        <v>802.48336507936506</v>
      </c>
      <c r="O104">
        <f t="shared" si="5"/>
        <v>381.37947637159431</v>
      </c>
      <c r="P104">
        <f t="shared" si="6"/>
        <v>180201.80258557832</v>
      </c>
      <c r="Q104">
        <f t="shared" si="7"/>
        <v>421.10388870777081</v>
      </c>
    </row>
    <row r="105" spans="1:17" x14ac:dyDescent="0.2">
      <c r="A105" s="91">
        <v>98</v>
      </c>
      <c r="B105" s="31">
        <v>1972</v>
      </c>
      <c r="C105" s="31">
        <v>1972</v>
      </c>
      <c r="D105" s="31" t="s">
        <v>97</v>
      </c>
      <c r="E105" s="31">
        <v>0</v>
      </c>
      <c r="F105" s="31">
        <v>1</v>
      </c>
      <c r="G105" s="31">
        <v>266265.43</v>
      </c>
      <c r="H105" s="31">
        <v>331.3</v>
      </c>
      <c r="J105">
        <f t="shared" si="4"/>
        <v>803.69885300332021</v>
      </c>
      <c r="O105">
        <f t="shared" si="5"/>
        <v>382.59496429554946</v>
      </c>
      <c r="P105">
        <f t="shared" si="6"/>
        <v>126753.71167111554</v>
      </c>
      <c r="Q105">
        <f t="shared" si="7"/>
        <v>421.10388870777075</v>
      </c>
    </row>
    <row r="106" spans="1:17" x14ac:dyDescent="0.2">
      <c r="A106" s="91">
        <v>99</v>
      </c>
      <c r="B106" s="31">
        <v>1965</v>
      </c>
      <c r="C106" s="31">
        <v>1965</v>
      </c>
      <c r="D106" s="31" t="s">
        <v>94</v>
      </c>
      <c r="E106" s="31">
        <v>0</v>
      </c>
      <c r="F106" s="31">
        <v>1</v>
      </c>
      <c r="G106" s="31">
        <v>314441.44</v>
      </c>
      <c r="H106" s="31">
        <v>547</v>
      </c>
      <c r="J106">
        <f t="shared" si="4"/>
        <v>574.847239488117</v>
      </c>
      <c r="O106">
        <f t="shared" si="5"/>
        <v>153.74335078034625</v>
      </c>
      <c r="P106">
        <f t="shared" si="6"/>
        <v>84097.612876849395</v>
      </c>
      <c r="Q106">
        <f t="shared" si="7"/>
        <v>421.10388870777075</v>
      </c>
    </row>
    <row r="107" spans="1:17" x14ac:dyDescent="0.2">
      <c r="A107" s="91">
        <v>100</v>
      </c>
      <c r="B107" s="31">
        <v>657</v>
      </c>
      <c r="C107" s="31">
        <v>657</v>
      </c>
      <c r="D107" s="31" t="s">
        <v>341</v>
      </c>
      <c r="E107" s="31">
        <v>0</v>
      </c>
      <c r="F107" s="31">
        <v>1</v>
      </c>
      <c r="G107" s="31">
        <v>778328.49</v>
      </c>
      <c r="H107" s="31">
        <v>835.6</v>
      </c>
      <c r="J107">
        <f t="shared" si="4"/>
        <v>931.46061512685492</v>
      </c>
      <c r="O107">
        <f t="shared" si="5"/>
        <v>510.35672641908417</v>
      </c>
      <c r="P107">
        <f t="shared" si="6"/>
        <v>426454.08059578674</v>
      </c>
      <c r="Q107">
        <f t="shared" si="7"/>
        <v>421.10388870777075</v>
      </c>
    </row>
    <row r="108" spans="1:17" x14ac:dyDescent="0.2">
      <c r="A108" s="91">
        <v>101</v>
      </c>
      <c r="B108" s="31">
        <v>1989</v>
      </c>
      <c r="C108" s="31">
        <v>1989</v>
      </c>
      <c r="D108" s="31" t="s">
        <v>99</v>
      </c>
      <c r="E108" s="31">
        <v>0</v>
      </c>
      <c r="F108" s="31">
        <v>1</v>
      </c>
      <c r="G108" s="31">
        <v>448683.22</v>
      </c>
      <c r="H108" s="31">
        <v>401</v>
      </c>
      <c r="J108">
        <f t="shared" si="4"/>
        <v>1118.9107730673315</v>
      </c>
      <c r="O108">
        <f t="shared" si="5"/>
        <v>697.80688435956085</v>
      </c>
      <c r="P108">
        <f t="shared" si="6"/>
        <v>279820.56062818388</v>
      </c>
      <c r="Q108">
        <f t="shared" si="7"/>
        <v>421.10388870777081</v>
      </c>
    </row>
    <row r="109" spans="1:17" x14ac:dyDescent="0.2">
      <c r="A109" s="91">
        <v>102</v>
      </c>
      <c r="B109" s="31">
        <v>2007</v>
      </c>
      <c r="C109" s="31">
        <v>2007</v>
      </c>
      <c r="D109" s="31" t="s">
        <v>100</v>
      </c>
      <c r="E109" s="31">
        <v>0</v>
      </c>
      <c r="F109" s="31">
        <v>1</v>
      </c>
      <c r="G109" s="31">
        <v>276790.11</v>
      </c>
      <c r="H109" s="31">
        <v>560.70000000000005</v>
      </c>
      <c r="J109">
        <f t="shared" si="4"/>
        <v>493.65098983413583</v>
      </c>
      <c r="O109">
        <f t="shared" si="5"/>
        <v>72.547101126365078</v>
      </c>
      <c r="P109">
        <f t="shared" si="6"/>
        <v>40677.159601552899</v>
      </c>
      <c r="Q109">
        <f t="shared" si="7"/>
        <v>421.10388870777075</v>
      </c>
    </row>
    <row r="110" spans="1:17" x14ac:dyDescent="0.2">
      <c r="A110" s="91">
        <v>103</v>
      </c>
      <c r="B110" s="31">
        <v>2088</v>
      </c>
      <c r="C110" s="31">
        <v>2088</v>
      </c>
      <c r="D110" s="31" t="s">
        <v>101</v>
      </c>
      <c r="E110" s="31">
        <v>0</v>
      </c>
      <c r="F110" s="31">
        <v>1</v>
      </c>
      <c r="G110" s="31">
        <v>329067.37</v>
      </c>
      <c r="H110" s="31">
        <v>663.2</v>
      </c>
      <c r="J110">
        <f t="shared" si="4"/>
        <v>496.18119722557293</v>
      </c>
      <c r="O110">
        <f t="shared" si="5"/>
        <v>75.07730851780218</v>
      </c>
      <c r="P110">
        <f t="shared" si="6"/>
        <v>49791.271009006407</v>
      </c>
      <c r="Q110">
        <f t="shared" si="7"/>
        <v>421.10388870777075</v>
      </c>
    </row>
    <row r="111" spans="1:17" x14ac:dyDescent="0.2">
      <c r="A111" s="91">
        <v>104</v>
      </c>
      <c r="B111" s="31">
        <v>2097</v>
      </c>
      <c r="C111" s="31">
        <v>2097</v>
      </c>
      <c r="D111" s="31" t="s">
        <v>102</v>
      </c>
      <c r="E111" s="31">
        <v>0</v>
      </c>
      <c r="F111" s="31">
        <v>1</v>
      </c>
      <c r="G111" s="31">
        <v>307452.55</v>
      </c>
      <c r="H111" s="31">
        <v>462</v>
      </c>
      <c r="J111">
        <f t="shared" si="4"/>
        <v>665.48170995670989</v>
      </c>
      <c r="O111">
        <f t="shared" si="5"/>
        <v>244.37782124893914</v>
      </c>
      <c r="P111">
        <f t="shared" si="6"/>
        <v>112902.55341700988</v>
      </c>
      <c r="Q111">
        <f t="shared" si="7"/>
        <v>421.10388870777081</v>
      </c>
    </row>
    <row r="112" spans="1:17" x14ac:dyDescent="0.2">
      <c r="A112" s="91">
        <v>105</v>
      </c>
      <c r="B112" s="31">
        <v>2113</v>
      </c>
      <c r="C112" s="31">
        <v>2113</v>
      </c>
      <c r="D112" s="31" t="s">
        <v>103</v>
      </c>
      <c r="E112" s="31">
        <v>0</v>
      </c>
      <c r="F112" s="31">
        <v>1</v>
      </c>
      <c r="G112" s="31">
        <v>82126.2</v>
      </c>
      <c r="H112" s="31">
        <v>185.5</v>
      </c>
      <c r="J112">
        <f t="shared" si="4"/>
        <v>442.7288409703504</v>
      </c>
      <c r="O112">
        <f t="shared" si="5"/>
        <v>21.624952262579654</v>
      </c>
      <c r="P112">
        <f t="shared" si="6"/>
        <v>4011.428644708526</v>
      </c>
      <c r="Q112">
        <f t="shared" si="7"/>
        <v>421.10388870777069</v>
      </c>
    </row>
    <row r="113" spans="1:17" x14ac:dyDescent="0.2">
      <c r="A113" s="91">
        <v>106</v>
      </c>
      <c r="B113" s="31">
        <v>2124</v>
      </c>
      <c r="C113" s="31">
        <v>2124</v>
      </c>
      <c r="D113" s="31" t="s">
        <v>385</v>
      </c>
      <c r="E113" s="31">
        <v>0</v>
      </c>
      <c r="F113" s="31">
        <v>1</v>
      </c>
      <c r="G113" s="31">
        <v>247582.33</v>
      </c>
      <c r="H113" s="31">
        <v>1202</v>
      </c>
      <c r="J113">
        <f t="shared" si="4"/>
        <v>205.97531613976705</v>
      </c>
      <c r="O113">
        <f t="shared" si="5"/>
        <v>0</v>
      </c>
      <c r="P113">
        <f t="shared" si="6"/>
        <v>0</v>
      </c>
      <c r="Q113">
        <f t="shared" si="7"/>
        <v>205.97531613976705</v>
      </c>
    </row>
    <row r="114" spans="1:17" x14ac:dyDescent="0.2">
      <c r="A114" s="91">
        <v>107</v>
      </c>
      <c r="B114" s="31">
        <v>2151</v>
      </c>
      <c r="C114" s="31">
        <v>2151</v>
      </c>
      <c r="D114" s="31" t="s">
        <v>449</v>
      </c>
      <c r="E114" s="31">
        <v>0</v>
      </c>
      <c r="F114" s="31">
        <v>1</v>
      </c>
      <c r="G114" s="31">
        <v>312845.59999999998</v>
      </c>
      <c r="H114" s="31">
        <v>426.5</v>
      </c>
      <c r="J114">
        <f t="shared" si="4"/>
        <v>733.51840562719804</v>
      </c>
      <c r="O114">
        <f t="shared" si="5"/>
        <v>312.41451691942729</v>
      </c>
      <c r="P114">
        <f t="shared" si="6"/>
        <v>133244.79146613574</v>
      </c>
      <c r="Q114">
        <f t="shared" si="7"/>
        <v>421.10388870777081</v>
      </c>
    </row>
    <row r="115" spans="1:17" x14ac:dyDescent="0.2">
      <c r="A115" s="91">
        <v>108</v>
      </c>
      <c r="B115" s="31">
        <v>2169</v>
      </c>
      <c r="C115" s="31">
        <v>2169</v>
      </c>
      <c r="D115" s="31" t="s">
        <v>104</v>
      </c>
      <c r="E115" s="31">
        <v>0</v>
      </c>
      <c r="F115" s="31">
        <v>1</v>
      </c>
      <c r="G115" s="31">
        <v>575406.49</v>
      </c>
      <c r="H115" s="31">
        <v>1568.3</v>
      </c>
      <c r="J115">
        <f t="shared" si="4"/>
        <v>366.89822737996559</v>
      </c>
      <c r="O115">
        <f t="shared" si="5"/>
        <v>0</v>
      </c>
      <c r="P115">
        <f t="shared" si="6"/>
        <v>0</v>
      </c>
      <c r="Q115">
        <f t="shared" si="7"/>
        <v>366.89822737996559</v>
      </c>
    </row>
    <row r="116" spans="1:17" x14ac:dyDescent="0.2">
      <c r="A116" s="91">
        <v>109</v>
      </c>
      <c r="B116" s="31">
        <v>2295</v>
      </c>
      <c r="C116" s="31">
        <v>2295</v>
      </c>
      <c r="D116" s="31" t="s">
        <v>105</v>
      </c>
      <c r="E116" s="31">
        <v>0</v>
      </c>
      <c r="F116" s="31">
        <v>1</v>
      </c>
      <c r="G116" s="31">
        <v>481433.33</v>
      </c>
      <c r="H116" s="31">
        <v>1055.4000000000001</v>
      </c>
      <c r="J116">
        <f t="shared" si="4"/>
        <v>456.16195755163915</v>
      </c>
      <c r="O116">
        <f t="shared" si="5"/>
        <v>35.058068843868398</v>
      </c>
      <c r="P116">
        <f t="shared" si="6"/>
        <v>37000.285857818708</v>
      </c>
      <c r="Q116">
        <f t="shared" si="7"/>
        <v>421.10388870777075</v>
      </c>
    </row>
    <row r="117" spans="1:17" x14ac:dyDescent="0.2">
      <c r="A117" s="91">
        <v>110</v>
      </c>
      <c r="B117" s="31">
        <v>2313</v>
      </c>
      <c r="C117" s="31">
        <v>2313</v>
      </c>
      <c r="D117" s="31" t="s">
        <v>106</v>
      </c>
      <c r="E117" s="31">
        <v>0</v>
      </c>
      <c r="F117" s="31">
        <v>1</v>
      </c>
      <c r="G117" s="31">
        <v>931851.47</v>
      </c>
      <c r="H117" s="31">
        <v>3557.4</v>
      </c>
      <c r="J117">
        <f t="shared" si="4"/>
        <v>261.9473407544836</v>
      </c>
      <c r="O117">
        <f t="shared" si="5"/>
        <v>0</v>
      </c>
      <c r="P117">
        <f t="shared" si="6"/>
        <v>0</v>
      </c>
      <c r="Q117">
        <f t="shared" si="7"/>
        <v>261.9473407544836</v>
      </c>
    </row>
    <row r="118" spans="1:17" x14ac:dyDescent="0.2">
      <c r="A118" s="91">
        <v>111</v>
      </c>
      <c r="B118" s="31">
        <v>2322</v>
      </c>
      <c r="C118" s="31">
        <v>2322</v>
      </c>
      <c r="D118" s="31" t="s">
        <v>107</v>
      </c>
      <c r="E118" s="31">
        <v>0</v>
      </c>
      <c r="F118" s="31">
        <v>1</v>
      </c>
      <c r="G118" s="31">
        <v>761972</v>
      </c>
      <c r="H118" s="31">
        <v>2094.5</v>
      </c>
      <c r="J118">
        <f t="shared" si="4"/>
        <v>363.79661016949154</v>
      </c>
      <c r="O118">
        <f t="shared" si="5"/>
        <v>0</v>
      </c>
      <c r="P118">
        <f t="shared" si="6"/>
        <v>0</v>
      </c>
      <c r="Q118">
        <f t="shared" si="7"/>
        <v>363.79661016949154</v>
      </c>
    </row>
    <row r="119" spans="1:17" x14ac:dyDescent="0.2">
      <c r="A119" s="91">
        <v>112</v>
      </c>
      <c r="B119" s="31">
        <v>2369</v>
      </c>
      <c r="C119" s="31">
        <v>2369</v>
      </c>
      <c r="D119" s="31" t="s">
        <v>108</v>
      </c>
      <c r="E119" s="31">
        <v>0</v>
      </c>
      <c r="F119" s="31">
        <v>1</v>
      </c>
      <c r="G119" s="31">
        <v>202374.95</v>
      </c>
      <c r="H119" s="31">
        <v>434</v>
      </c>
      <c r="J119">
        <f t="shared" si="4"/>
        <v>466.30172811059913</v>
      </c>
      <c r="O119">
        <f t="shared" si="5"/>
        <v>45.197839402828379</v>
      </c>
      <c r="P119">
        <f t="shared" si="6"/>
        <v>19615.862300827517</v>
      </c>
      <c r="Q119">
        <f t="shared" si="7"/>
        <v>421.10388870777075</v>
      </c>
    </row>
    <row r="120" spans="1:17" x14ac:dyDescent="0.2">
      <c r="A120" s="91">
        <v>113</v>
      </c>
      <c r="B120" s="31">
        <v>2682</v>
      </c>
      <c r="C120" s="31">
        <v>2682</v>
      </c>
      <c r="D120" s="31" t="s">
        <v>118</v>
      </c>
      <c r="E120" s="31">
        <v>0</v>
      </c>
      <c r="F120" s="31">
        <v>1</v>
      </c>
      <c r="G120" s="31">
        <v>244125.34</v>
      </c>
      <c r="H120" s="31">
        <v>254.5</v>
      </c>
      <c r="J120">
        <f t="shared" si="4"/>
        <v>959.23512770137518</v>
      </c>
      <c r="O120">
        <f t="shared" si="5"/>
        <v>538.13123899360448</v>
      </c>
      <c r="P120">
        <f t="shared" si="6"/>
        <v>136954.40032387234</v>
      </c>
      <c r="Q120">
        <f t="shared" si="7"/>
        <v>421.10388870777075</v>
      </c>
    </row>
    <row r="121" spans="1:17" x14ac:dyDescent="0.2">
      <c r="A121" s="91">
        <v>114</v>
      </c>
      <c r="B121" s="31">
        <v>2376</v>
      </c>
      <c r="C121" s="31">
        <v>2376</v>
      </c>
      <c r="D121" s="31" t="s">
        <v>109</v>
      </c>
      <c r="E121" s="31">
        <v>0</v>
      </c>
      <c r="F121" s="31">
        <v>1</v>
      </c>
      <c r="G121" s="31">
        <v>302775.18</v>
      </c>
      <c r="H121" s="31">
        <v>464</v>
      </c>
      <c r="J121">
        <f t="shared" si="4"/>
        <v>652.5327155172414</v>
      </c>
      <c r="O121">
        <f t="shared" si="5"/>
        <v>231.42882680947065</v>
      </c>
      <c r="P121">
        <f t="shared" si="6"/>
        <v>107382.97563959438</v>
      </c>
      <c r="Q121">
        <f t="shared" si="7"/>
        <v>421.10388870777075</v>
      </c>
    </row>
    <row r="122" spans="1:17" x14ac:dyDescent="0.2">
      <c r="A122" s="91">
        <v>115</v>
      </c>
      <c r="B122" s="31">
        <v>2403</v>
      </c>
      <c r="C122" s="31">
        <v>2403</v>
      </c>
      <c r="D122" s="31" t="s">
        <v>387</v>
      </c>
      <c r="E122" s="31">
        <v>0</v>
      </c>
      <c r="F122" s="31">
        <v>1</v>
      </c>
      <c r="G122" s="31">
        <v>476347.88</v>
      </c>
      <c r="H122" s="31">
        <v>850</v>
      </c>
      <c r="J122">
        <f t="shared" si="4"/>
        <v>560.40927058823524</v>
      </c>
      <c r="O122">
        <f t="shared" si="5"/>
        <v>139.30538188046449</v>
      </c>
      <c r="P122">
        <f t="shared" si="6"/>
        <v>118409.57459839481</v>
      </c>
      <c r="Q122">
        <f t="shared" si="7"/>
        <v>421.10388870777081</v>
      </c>
    </row>
    <row r="123" spans="1:17" x14ac:dyDescent="0.2">
      <c r="A123" s="91">
        <v>116</v>
      </c>
      <c r="B123" s="31">
        <v>2457</v>
      </c>
      <c r="C123" s="31">
        <v>2457</v>
      </c>
      <c r="D123" s="31" t="s">
        <v>110</v>
      </c>
      <c r="E123" s="31">
        <v>0</v>
      </c>
      <c r="F123" s="31">
        <v>1</v>
      </c>
      <c r="G123" s="31">
        <v>277610.2</v>
      </c>
      <c r="H123" s="31">
        <v>454.7</v>
      </c>
      <c r="J123">
        <f t="shared" si="4"/>
        <v>610.53485814822966</v>
      </c>
      <c r="O123">
        <f t="shared" si="5"/>
        <v>189.43096944045891</v>
      </c>
      <c r="P123">
        <f t="shared" si="6"/>
        <v>86134.261804576658</v>
      </c>
      <c r="Q123">
        <f t="shared" si="7"/>
        <v>421.10388870777069</v>
      </c>
    </row>
    <row r="124" spans="1:17" x14ac:dyDescent="0.2">
      <c r="A124" s="91">
        <v>117</v>
      </c>
      <c r="B124" s="31">
        <v>2466</v>
      </c>
      <c r="C124" s="31">
        <v>2466</v>
      </c>
      <c r="D124" s="31" t="s">
        <v>111</v>
      </c>
      <c r="E124" s="31">
        <v>0</v>
      </c>
      <c r="F124" s="31">
        <v>1</v>
      </c>
      <c r="G124" s="31">
        <v>479128.41</v>
      </c>
      <c r="H124" s="31">
        <v>1586.7</v>
      </c>
      <c r="J124">
        <f t="shared" si="4"/>
        <v>301.96534316505955</v>
      </c>
      <c r="O124">
        <f t="shared" si="5"/>
        <v>0</v>
      </c>
      <c r="P124">
        <f t="shared" si="6"/>
        <v>0</v>
      </c>
      <c r="Q124">
        <f t="shared" si="7"/>
        <v>301.96534316505955</v>
      </c>
    </row>
    <row r="125" spans="1:17" x14ac:dyDescent="0.2">
      <c r="A125" s="91">
        <v>118</v>
      </c>
      <c r="B125" s="31">
        <v>2493</v>
      </c>
      <c r="C125" s="31">
        <v>2493</v>
      </c>
      <c r="D125" s="31" t="s">
        <v>112</v>
      </c>
      <c r="E125" s="31">
        <v>0</v>
      </c>
      <c r="F125" s="31">
        <v>1</v>
      </c>
      <c r="G125" s="31">
        <v>79938.37</v>
      </c>
      <c r="H125" s="31">
        <v>174</v>
      </c>
      <c r="J125">
        <f t="shared" si="4"/>
        <v>459.41591954022988</v>
      </c>
      <c r="O125">
        <f t="shared" si="5"/>
        <v>38.312030832459129</v>
      </c>
      <c r="P125">
        <f t="shared" si="6"/>
        <v>6666.2933648478884</v>
      </c>
      <c r="Q125">
        <f t="shared" si="7"/>
        <v>421.10388870777069</v>
      </c>
    </row>
    <row r="126" spans="1:17" x14ac:dyDescent="0.2">
      <c r="A126" s="91">
        <v>119</v>
      </c>
      <c r="B126" s="31">
        <v>2502</v>
      </c>
      <c r="C126" s="31">
        <v>2502</v>
      </c>
      <c r="D126" s="31" t="s">
        <v>113</v>
      </c>
      <c r="E126" s="31">
        <v>0</v>
      </c>
      <c r="F126" s="31">
        <v>1</v>
      </c>
      <c r="G126" s="31">
        <v>251012.07</v>
      </c>
      <c r="H126" s="31">
        <v>617.29999999999995</v>
      </c>
      <c r="J126">
        <f t="shared" si="4"/>
        <v>406.62898104649281</v>
      </c>
      <c r="O126">
        <f t="shared" si="5"/>
        <v>0</v>
      </c>
      <c r="P126">
        <f t="shared" si="6"/>
        <v>0</v>
      </c>
      <c r="Q126">
        <f t="shared" si="7"/>
        <v>406.62898104649281</v>
      </c>
    </row>
    <row r="127" spans="1:17" x14ac:dyDescent="0.2">
      <c r="A127" s="91">
        <v>120</v>
      </c>
      <c r="B127" s="31">
        <v>2511</v>
      </c>
      <c r="C127" s="31">
        <v>2511</v>
      </c>
      <c r="D127" s="31" t="s">
        <v>114</v>
      </c>
      <c r="E127" s="31">
        <v>0</v>
      </c>
      <c r="F127" s="31">
        <v>1</v>
      </c>
      <c r="G127" s="31">
        <v>987005.56</v>
      </c>
      <c r="H127" s="31">
        <v>1918.9</v>
      </c>
      <c r="J127">
        <f t="shared" si="4"/>
        <v>514.36008129657614</v>
      </c>
      <c r="O127">
        <f t="shared" si="5"/>
        <v>93.256192588805391</v>
      </c>
      <c r="P127">
        <f t="shared" si="6"/>
        <v>178949.30795865867</v>
      </c>
      <c r="Q127">
        <f t="shared" si="7"/>
        <v>421.10388870777081</v>
      </c>
    </row>
    <row r="128" spans="1:17" x14ac:dyDescent="0.2">
      <c r="A128" s="91">
        <v>121</v>
      </c>
      <c r="B128" s="31">
        <v>2520</v>
      </c>
      <c r="C128" s="31">
        <v>2520</v>
      </c>
      <c r="D128" s="31" t="s">
        <v>115</v>
      </c>
      <c r="E128" s="31">
        <v>0</v>
      </c>
      <c r="F128" s="31">
        <v>1</v>
      </c>
      <c r="G128" s="31">
        <v>158298.68</v>
      </c>
      <c r="H128" s="31">
        <v>296</v>
      </c>
      <c r="J128">
        <f t="shared" si="4"/>
        <v>534.79283783783785</v>
      </c>
      <c r="O128">
        <f t="shared" si="5"/>
        <v>113.6889491300671</v>
      </c>
      <c r="P128">
        <f t="shared" si="6"/>
        <v>33651.928942499864</v>
      </c>
      <c r="Q128">
        <f t="shared" si="7"/>
        <v>421.10388870777075</v>
      </c>
    </row>
    <row r="129" spans="1:17" x14ac:dyDescent="0.2">
      <c r="A129" s="91">
        <v>122</v>
      </c>
      <c r="B129" s="31">
        <v>2556</v>
      </c>
      <c r="C129" s="31">
        <v>2556</v>
      </c>
      <c r="D129" s="31" t="s">
        <v>116</v>
      </c>
      <c r="E129" s="31">
        <v>0</v>
      </c>
      <c r="F129" s="31">
        <v>1</v>
      </c>
      <c r="G129" s="31">
        <v>171338.12</v>
      </c>
      <c r="H129" s="31">
        <v>378</v>
      </c>
      <c r="J129">
        <f t="shared" si="4"/>
        <v>453.27544973544974</v>
      </c>
      <c r="O129">
        <f t="shared" si="5"/>
        <v>32.17156102767899</v>
      </c>
      <c r="P129">
        <f t="shared" si="6"/>
        <v>12160.850068462658</v>
      </c>
      <c r="Q129">
        <f t="shared" si="7"/>
        <v>421.10388870777069</v>
      </c>
    </row>
    <row r="130" spans="1:17" x14ac:dyDescent="0.2">
      <c r="A130" s="91">
        <v>123</v>
      </c>
      <c r="B130" s="31">
        <v>3195</v>
      </c>
      <c r="C130" s="31">
        <v>3195</v>
      </c>
      <c r="D130" s="31" t="s">
        <v>142</v>
      </c>
      <c r="E130" s="31">
        <v>0</v>
      </c>
      <c r="F130" s="31">
        <v>1</v>
      </c>
      <c r="G130" s="31">
        <v>779752.28</v>
      </c>
      <c r="H130" s="31">
        <v>1185</v>
      </c>
      <c r="J130">
        <f t="shared" si="4"/>
        <v>658.0188016877637</v>
      </c>
      <c r="O130">
        <f t="shared" si="5"/>
        <v>236.91491297999295</v>
      </c>
      <c r="P130">
        <f t="shared" si="6"/>
        <v>280744.17188129167</v>
      </c>
      <c r="Q130">
        <f t="shared" si="7"/>
        <v>421.10388870777075</v>
      </c>
    </row>
    <row r="131" spans="1:17" x14ac:dyDescent="0.2">
      <c r="A131" s="91">
        <v>124</v>
      </c>
      <c r="B131" s="31">
        <v>2709</v>
      </c>
      <c r="C131" s="31">
        <v>2709</v>
      </c>
      <c r="D131" s="31" t="s">
        <v>119</v>
      </c>
      <c r="E131" s="31">
        <v>0</v>
      </c>
      <c r="F131" s="31">
        <v>1</v>
      </c>
      <c r="G131" s="31">
        <v>643676.68000000005</v>
      </c>
      <c r="H131" s="31">
        <v>1498.2</v>
      </c>
      <c r="J131">
        <f t="shared" si="4"/>
        <v>429.6333466826859</v>
      </c>
      <c r="O131">
        <f t="shared" si="5"/>
        <v>8.5294579749151467</v>
      </c>
      <c r="P131">
        <f t="shared" si="6"/>
        <v>12778.833938017873</v>
      </c>
      <c r="Q131">
        <f t="shared" si="7"/>
        <v>421.10388870777081</v>
      </c>
    </row>
    <row r="132" spans="1:17" x14ac:dyDescent="0.2">
      <c r="A132" s="91">
        <v>125</v>
      </c>
      <c r="B132" s="31">
        <v>2718</v>
      </c>
      <c r="C132" s="31">
        <v>2718</v>
      </c>
      <c r="D132" s="31" t="s">
        <v>120</v>
      </c>
      <c r="E132" s="31">
        <v>0</v>
      </c>
      <c r="F132" s="31">
        <v>1</v>
      </c>
      <c r="G132" s="31">
        <v>448917.09</v>
      </c>
      <c r="H132" s="31">
        <v>447.8</v>
      </c>
      <c r="J132">
        <f t="shared" si="4"/>
        <v>1002.4946181330952</v>
      </c>
      <c r="O132">
        <f t="shared" si="5"/>
        <v>581.39072942532448</v>
      </c>
      <c r="P132">
        <f t="shared" si="6"/>
        <v>260346.7686366603</v>
      </c>
      <c r="Q132">
        <f t="shared" si="7"/>
        <v>421.10388870777069</v>
      </c>
    </row>
    <row r="133" spans="1:17" x14ac:dyDescent="0.2">
      <c r="A133" s="91">
        <v>126</v>
      </c>
      <c r="B133" s="31">
        <v>2727</v>
      </c>
      <c r="C133" s="31">
        <v>2727</v>
      </c>
      <c r="D133" s="31" t="s">
        <v>121</v>
      </c>
      <c r="E133" s="31">
        <v>0</v>
      </c>
      <c r="F133" s="31">
        <v>1</v>
      </c>
      <c r="G133" s="31">
        <v>193785.56</v>
      </c>
      <c r="H133" s="31">
        <v>679.3</v>
      </c>
      <c r="J133">
        <f t="shared" si="4"/>
        <v>285.27242749889592</v>
      </c>
      <c r="O133">
        <f t="shared" si="5"/>
        <v>0</v>
      </c>
      <c r="P133">
        <f t="shared" si="6"/>
        <v>0</v>
      </c>
      <c r="Q133">
        <f t="shared" si="7"/>
        <v>285.27242749889592</v>
      </c>
    </row>
    <row r="134" spans="1:17" x14ac:dyDescent="0.2">
      <c r="A134" s="91">
        <v>127</v>
      </c>
      <c r="B134" s="31">
        <v>2754</v>
      </c>
      <c r="C134" s="31">
        <v>2754</v>
      </c>
      <c r="D134" s="31" t="s">
        <v>122</v>
      </c>
      <c r="E134" s="31">
        <v>0</v>
      </c>
      <c r="F134" s="31">
        <v>1</v>
      </c>
      <c r="G134" s="31">
        <v>291467.18</v>
      </c>
      <c r="H134" s="31">
        <v>400.1</v>
      </c>
      <c r="J134">
        <f t="shared" si="4"/>
        <v>728.48582854286417</v>
      </c>
      <c r="O134">
        <f t="shared" si="5"/>
        <v>307.38193983509342</v>
      </c>
      <c r="P134">
        <f t="shared" si="6"/>
        <v>122983.51412802088</v>
      </c>
      <c r="Q134">
        <f t="shared" si="7"/>
        <v>421.10388870777081</v>
      </c>
    </row>
    <row r="135" spans="1:17" x14ac:dyDescent="0.2">
      <c r="A135" s="91">
        <v>128</v>
      </c>
      <c r="B135" s="31">
        <v>2766</v>
      </c>
      <c r="C135" s="31">
        <v>2766</v>
      </c>
      <c r="D135" s="31" t="s">
        <v>325</v>
      </c>
      <c r="E135" s="31">
        <v>0</v>
      </c>
      <c r="F135" s="31">
        <v>1</v>
      </c>
      <c r="G135" s="31">
        <v>166403.16</v>
      </c>
      <c r="H135" s="31">
        <v>313.3</v>
      </c>
      <c r="J135">
        <f t="shared" si="4"/>
        <v>531.13041812958829</v>
      </c>
      <c r="O135">
        <f t="shared" si="5"/>
        <v>110.02652942181754</v>
      </c>
      <c r="P135">
        <f t="shared" si="6"/>
        <v>34471.311667855436</v>
      </c>
      <c r="Q135">
        <f t="shared" si="7"/>
        <v>421.10388870777064</v>
      </c>
    </row>
    <row r="136" spans="1:17" x14ac:dyDescent="0.2">
      <c r="A136" s="91">
        <v>129</v>
      </c>
      <c r="B136" s="31">
        <v>2772</v>
      </c>
      <c r="C136" s="31">
        <v>2772</v>
      </c>
      <c r="D136" s="31" t="s">
        <v>124</v>
      </c>
      <c r="E136" s="31">
        <v>0</v>
      </c>
      <c r="F136" s="31">
        <v>1</v>
      </c>
      <c r="G136" s="31">
        <v>116016.26</v>
      </c>
      <c r="H136" s="31">
        <v>226</v>
      </c>
      <c r="J136">
        <f t="shared" si="4"/>
        <v>513.34628318584066</v>
      </c>
      <c r="O136">
        <f t="shared" si="5"/>
        <v>92.242394478069912</v>
      </c>
      <c r="P136">
        <f t="shared" si="6"/>
        <v>20846.781152043801</v>
      </c>
      <c r="Q136">
        <f t="shared" si="7"/>
        <v>421.10388870777081</v>
      </c>
    </row>
    <row r="137" spans="1:17" x14ac:dyDescent="0.2">
      <c r="A137" s="91">
        <v>130</v>
      </c>
      <c r="B137" s="31">
        <v>2781</v>
      </c>
      <c r="C137" s="31">
        <v>2781</v>
      </c>
      <c r="D137" s="31" t="s">
        <v>125</v>
      </c>
      <c r="E137" s="31">
        <v>0</v>
      </c>
      <c r="F137" s="31">
        <v>1</v>
      </c>
      <c r="G137" s="31">
        <v>383301.48</v>
      </c>
      <c r="H137" s="31">
        <v>1119.5</v>
      </c>
      <c r="J137">
        <f t="shared" ref="J137:J200" si="8">G137/H137</f>
        <v>342.38631531933896</v>
      </c>
      <c r="O137">
        <f t="shared" ref="O137:O200" si="9">IF(J137&gt;$O$4,J137-$O$4,0)</f>
        <v>0</v>
      </c>
      <c r="P137">
        <f t="shared" ref="P137:P200" si="10">O137*H137</f>
        <v>0</v>
      </c>
      <c r="Q137">
        <f t="shared" ref="Q137:Q200" si="11">(G137-P137)/H137</f>
        <v>342.38631531933896</v>
      </c>
    </row>
    <row r="138" spans="1:17" x14ac:dyDescent="0.2">
      <c r="A138" s="91">
        <v>131</v>
      </c>
      <c r="B138" s="31">
        <v>2826</v>
      </c>
      <c r="C138" s="31">
        <v>2826</v>
      </c>
      <c r="D138" s="31" t="s">
        <v>126</v>
      </c>
      <c r="E138" s="31">
        <v>0</v>
      </c>
      <c r="F138" s="31">
        <v>1</v>
      </c>
      <c r="G138" s="31">
        <v>599251.23</v>
      </c>
      <c r="H138" s="31">
        <v>1374.6</v>
      </c>
      <c r="J138">
        <f t="shared" si="8"/>
        <v>435.94589698821477</v>
      </c>
      <c r="O138">
        <f t="shared" si="9"/>
        <v>14.84200828044402</v>
      </c>
      <c r="P138">
        <f t="shared" si="10"/>
        <v>20401.824582298348</v>
      </c>
      <c r="Q138">
        <f t="shared" si="11"/>
        <v>421.10388870777069</v>
      </c>
    </row>
    <row r="139" spans="1:17" x14ac:dyDescent="0.2">
      <c r="A139" s="91">
        <v>132</v>
      </c>
      <c r="B139" s="31">
        <v>2846</v>
      </c>
      <c r="C139" s="31">
        <v>2846</v>
      </c>
      <c r="D139" s="31" t="s">
        <v>127</v>
      </c>
      <c r="E139" s="31">
        <v>0</v>
      </c>
      <c r="F139" s="31">
        <v>1</v>
      </c>
      <c r="G139" s="31">
        <v>120742.33</v>
      </c>
      <c r="H139" s="31">
        <v>294</v>
      </c>
      <c r="J139">
        <f t="shared" si="8"/>
        <v>410.68819727891156</v>
      </c>
      <c r="O139">
        <f t="shared" si="9"/>
        <v>0</v>
      </c>
      <c r="P139">
        <f t="shared" si="10"/>
        <v>0</v>
      </c>
      <c r="Q139">
        <f t="shared" si="11"/>
        <v>410.68819727891156</v>
      </c>
    </row>
    <row r="140" spans="1:17" x14ac:dyDescent="0.2">
      <c r="A140" s="91">
        <v>133</v>
      </c>
      <c r="B140" s="31">
        <v>2862</v>
      </c>
      <c r="C140" s="31">
        <v>2862</v>
      </c>
      <c r="D140" s="31" t="s">
        <v>128</v>
      </c>
      <c r="E140" s="31">
        <v>0</v>
      </c>
      <c r="F140" s="31">
        <v>1</v>
      </c>
      <c r="G140" s="31">
        <v>177828.14</v>
      </c>
      <c r="H140" s="31">
        <v>641.70000000000005</v>
      </c>
      <c r="J140">
        <f t="shared" si="8"/>
        <v>277.12036777310271</v>
      </c>
      <c r="O140">
        <f t="shared" si="9"/>
        <v>0</v>
      </c>
      <c r="P140">
        <f t="shared" si="10"/>
        <v>0</v>
      </c>
      <c r="Q140">
        <f t="shared" si="11"/>
        <v>277.12036777310271</v>
      </c>
    </row>
    <row r="141" spans="1:17" x14ac:dyDescent="0.2">
      <c r="A141" s="91">
        <v>134</v>
      </c>
      <c r="B141" s="31">
        <v>2977</v>
      </c>
      <c r="C141" s="31">
        <v>2977</v>
      </c>
      <c r="D141" s="31" t="s">
        <v>129</v>
      </c>
      <c r="E141" s="31">
        <v>0</v>
      </c>
      <c r="F141" s="31">
        <v>1</v>
      </c>
      <c r="G141" s="31">
        <v>323282.52</v>
      </c>
      <c r="H141" s="31">
        <v>583</v>
      </c>
      <c r="J141">
        <f t="shared" si="8"/>
        <v>554.51547169811329</v>
      </c>
      <c r="O141">
        <f t="shared" si="9"/>
        <v>133.41158299034254</v>
      </c>
      <c r="P141">
        <f t="shared" si="10"/>
        <v>77778.952883369697</v>
      </c>
      <c r="Q141">
        <f t="shared" si="11"/>
        <v>421.10388870777069</v>
      </c>
    </row>
    <row r="142" spans="1:17" x14ac:dyDescent="0.2">
      <c r="A142" s="91">
        <v>135</v>
      </c>
      <c r="B142" s="31">
        <v>2988</v>
      </c>
      <c r="C142" s="31">
        <v>2988</v>
      </c>
      <c r="D142" s="31" t="s">
        <v>130</v>
      </c>
      <c r="E142" s="31">
        <v>0</v>
      </c>
      <c r="F142" s="31">
        <v>1</v>
      </c>
      <c r="G142" s="31">
        <v>395346.53</v>
      </c>
      <c r="H142" s="31">
        <v>557.1</v>
      </c>
      <c r="J142">
        <f t="shared" si="8"/>
        <v>709.65092443008439</v>
      </c>
      <c r="O142">
        <f t="shared" si="9"/>
        <v>288.54703572231364</v>
      </c>
      <c r="P142">
        <f t="shared" si="10"/>
        <v>160749.55360090092</v>
      </c>
      <c r="Q142">
        <f t="shared" si="11"/>
        <v>421.10388870777075</v>
      </c>
    </row>
    <row r="143" spans="1:17" x14ac:dyDescent="0.2">
      <c r="A143" s="91">
        <v>136</v>
      </c>
      <c r="B143" s="31">
        <v>3029</v>
      </c>
      <c r="C143" s="31">
        <v>3029</v>
      </c>
      <c r="D143" s="31" t="s">
        <v>131</v>
      </c>
      <c r="E143" s="31">
        <v>0</v>
      </c>
      <c r="F143" s="31">
        <v>1</v>
      </c>
      <c r="G143" s="31">
        <v>702550.56</v>
      </c>
      <c r="H143" s="31">
        <v>1151</v>
      </c>
      <c r="J143">
        <f t="shared" si="8"/>
        <v>610.38276281494359</v>
      </c>
      <c r="O143">
        <f t="shared" si="9"/>
        <v>189.27887410717284</v>
      </c>
      <c r="P143">
        <f t="shared" si="10"/>
        <v>217859.98409735595</v>
      </c>
      <c r="Q143">
        <f t="shared" si="11"/>
        <v>421.10388870777069</v>
      </c>
    </row>
    <row r="144" spans="1:17" x14ac:dyDescent="0.2">
      <c r="A144" s="91">
        <v>137</v>
      </c>
      <c r="B144" s="31">
        <v>3033</v>
      </c>
      <c r="C144" s="31">
        <v>3033</v>
      </c>
      <c r="D144" s="31" t="s">
        <v>132</v>
      </c>
      <c r="E144" s="31">
        <v>0</v>
      </c>
      <c r="F144" s="31">
        <v>1</v>
      </c>
      <c r="G144" s="31">
        <v>237185.68</v>
      </c>
      <c r="H144" s="31">
        <v>411.8</v>
      </c>
      <c r="J144">
        <f t="shared" si="8"/>
        <v>575.97299660029137</v>
      </c>
      <c r="O144">
        <f t="shared" si="9"/>
        <v>154.86910789252062</v>
      </c>
      <c r="P144">
        <f t="shared" si="10"/>
        <v>63775.09863013999</v>
      </c>
      <c r="Q144">
        <f t="shared" si="11"/>
        <v>421.10388870777075</v>
      </c>
    </row>
    <row r="145" spans="1:17" x14ac:dyDescent="0.2">
      <c r="A145" s="91">
        <v>138</v>
      </c>
      <c r="B145" s="31">
        <v>3042</v>
      </c>
      <c r="C145" s="31">
        <v>3042</v>
      </c>
      <c r="D145" s="31" t="s">
        <v>133</v>
      </c>
      <c r="E145" s="31">
        <v>0</v>
      </c>
      <c r="F145" s="31">
        <v>1</v>
      </c>
      <c r="G145" s="31">
        <v>276327.7</v>
      </c>
      <c r="H145" s="31">
        <v>714.7</v>
      </c>
      <c r="J145">
        <f t="shared" si="8"/>
        <v>386.63453197145657</v>
      </c>
      <c r="O145">
        <f t="shared" si="9"/>
        <v>0</v>
      </c>
      <c r="P145">
        <f t="shared" si="10"/>
        <v>0</v>
      </c>
      <c r="Q145">
        <f t="shared" si="11"/>
        <v>386.63453197145657</v>
      </c>
    </row>
    <row r="146" spans="1:17" x14ac:dyDescent="0.2">
      <c r="A146" s="91">
        <v>139</v>
      </c>
      <c r="B146" s="31">
        <v>3060</v>
      </c>
      <c r="C146" s="31">
        <v>3060</v>
      </c>
      <c r="D146" s="31" t="s">
        <v>134</v>
      </c>
      <c r="E146" s="31">
        <v>0</v>
      </c>
      <c r="F146" s="31">
        <v>1</v>
      </c>
      <c r="G146" s="31">
        <v>490130.31</v>
      </c>
      <c r="H146" s="31">
        <v>1245.4000000000001</v>
      </c>
      <c r="J146">
        <f t="shared" si="8"/>
        <v>393.55252127830414</v>
      </c>
      <c r="O146">
        <f t="shared" si="9"/>
        <v>0</v>
      </c>
      <c r="P146">
        <f t="shared" si="10"/>
        <v>0</v>
      </c>
      <c r="Q146">
        <f t="shared" si="11"/>
        <v>393.55252127830414</v>
      </c>
    </row>
    <row r="147" spans="1:17" x14ac:dyDescent="0.2">
      <c r="A147" s="91">
        <v>140</v>
      </c>
      <c r="B147" s="31">
        <v>3168</v>
      </c>
      <c r="C147" s="31">
        <v>3168</v>
      </c>
      <c r="D147" s="31" t="s">
        <v>141</v>
      </c>
      <c r="E147" s="31">
        <v>0</v>
      </c>
      <c r="F147" s="31">
        <v>1</v>
      </c>
      <c r="G147" s="31">
        <v>612622.27</v>
      </c>
      <c r="H147" s="31">
        <v>666.1</v>
      </c>
      <c r="J147">
        <f t="shared" si="8"/>
        <v>919.71516288845521</v>
      </c>
      <c r="O147">
        <f t="shared" si="9"/>
        <v>498.61127418068446</v>
      </c>
      <c r="P147">
        <f t="shared" si="10"/>
        <v>332124.96973175392</v>
      </c>
      <c r="Q147">
        <f t="shared" si="11"/>
        <v>421.10388870777075</v>
      </c>
    </row>
    <row r="148" spans="1:17" x14ac:dyDescent="0.2">
      <c r="A148" s="91">
        <v>141</v>
      </c>
      <c r="B148" s="31">
        <v>3105</v>
      </c>
      <c r="C148" s="31">
        <v>3105</v>
      </c>
      <c r="D148" s="31" t="s">
        <v>135</v>
      </c>
      <c r="E148" s="31">
        <v>0</v>
      </c>
      <c r="F148" s="31">
        <v>1</v>
      </c>
      <c r="G148" s="31">
        <v>404151.07</v>
      </c>
      <c r="H148" s="31">
        <v>1380.7</v>
      </c>
      <c r="J148">
        <f t="shared" si="8"/>
        <v>292.71461577460707</v>
      </c>
      <c r="O148">
        <f t="shared" si="9"/>
        <v>0</v>
      </c>
      <c r="P148">
        <f t="shared" si="10"/>
        <v>0</v>
      </c>
      <c r="Q148">
        <f t="shared" si="11"/>
        <v>292.71461577460707</v>
      </c>
    </row>
    <row r="149" spans="1:17" x14ac:dyDescent="0.2">
      <c r="A149" s="91">
        <v>142</v>
      </c>
      <c r="B149" s="31">
        <v>3114</v>
      </c>
      <c r="C149" s="31">
        <v>3114</v>
      </c>
      <c r="D149" s="31" t="s">
        <v>136</v>
      </c>
      <c r="E149" s="31">
        <v>0</v>
      </c>
      <c r="F149" s="31">
        <v>1</v>
      </c>
      <c r="G149" s="31">
        <v>1084737.6499999999</v>
      </c>
      <c r="H149" s="31">
        <v>3436.6</v>
      </c>
      <c r="J149">
        <f t="shared" si="8"/>
        <v>315.6426846301577</v>
      </c>
      <c r="O149">
        <f t="shared" si="9"/>
        <v>0</v>
      </c>
      <c r="P149">
        <f t="shared" si="10"/>
        <v>0</v>
      </c>
      <c r="Q149">
        <f t="shared" si="11"/>
        <v>315.6426846301577</v>
      </c>
    </row>
    <row r="150" spans="1:17" x14ac:dyDescent="0.2">
      <c r="A150" s="91">
        <v>143</v>
      </c>
      <c r="B150" s="31">
        <v>3119</v>
      </c>
      <c r="C150" s="31">
        <v>3119</v>
      </c>
      <c r="D150" s="31" t="s">
        <v>137</v>
      </c>
      <c r="E150" s="31">
        <v>0</v>
      </c>
      <c r="F150" s="31">
        <v>1</v>
      </c>
      <c r="G150" s="31">
        <v>670194.67000000004</v>
      </c>
      <c r="H150" s="31">
        <v>838.8</v>
      </c>
      <c r="J150">
        <f t="shared" si="8"/>
        <v>798.99221506914648</v>
      </c>
      <c r="O150">
        <f t="shared" si="9"/>
        <v>377.88832636137573</v>
      </c>
      <c r="P150">
        <f t="shared" si="10"/>
        <v>316972.72815192194</v>
      </c>
      <c r="Q150">
        <f t="shared" si="11"/>
        <v>421.10388870777075</v>
      </c>
    </row>
    <row r="151" spans="1:17" x14ac:dyDescent="0.2">
      <c r="A151" s="91">
        <v>144</v>
      </c>
      <c r="B151" s="31">
        <v>3141</v>
      </c>
      <c r="C151" s="31">
        <v>3141</v>
      </c>
      <c r="D151" s="31" t="s">
        <v>138</v>
      </c>
      <c r="E151" s="31">
        <v>0</v>
      </c>
      <c r="F151" s="31">
        <v>1</v>
      </c>
      <c r="G151" s="31">
        <v>2768163.77</v>
      </c>
      <c r="H151" s="31">
        <v>14430.2</v>
      </c>
      <c r="J151">
        <f t="shared" si="8"/>
        <v>191.83128231070947</v>
      </c>
      <c r="O151">
        <f t="shared" si="9"/>
        <v>0</v>
      </c>
      <c r="P151">
        <f t="shared" si="10"/>
        <v>0</v>
      </c>
      <c r="Q151">
        <f t="shared" si="11"/>
        <v>191.83128231070947</v>
      </c>
    </row>
    <row r="152" spans="1:17" x14ac:dyDescent="0.2">
      <c r="A152" s="91">
        <v>145</v>
      </c>
      <c r="B152" s="31">
        <v>3150</v>
      </c>
      <c r="C152" s="31">
        <v>3150</v>
      </c>
      <c r="D152" s="31" t="s">
        <v>139</v>
      </c>
      <c r="E152" s="31">
        <v>0</v>
      </c>
      <c r="F152" s="31">
        <v>1</v>
      </c>
      <c r="G152" s="31">
        <v>409404.2</v>
      </c>
      <c r="H152" s="31">
        <v>1002.3</v>
      </c>
      <c r="J152">
        <f t="shared" si="8"/>
        <v>408.46473111842766</v>
      </c>
      <c r="O152">
        <f t="shared" si="9"/>
        <v>0</v>
      </c>
      <c r="P152">
        <f t="shared" si="10"/>
        <v>0</v>
      </c>
      <c r="Q152">
        <f t="shared" si="11"/>
        <v>408.46473111842766</v>
      </c>
    </row>
    <row r="153" spans="1:17" x14ac:dyDescent="0.2">
      <c r="A153" s="91">
        <v>146</v>
      </c>
      <c r="B153" s="31">
        <v>3154</v>
      </c>
      <c r="C153" s="31">
        <v>3154</v>
      </c>
      <c r="D153" s="31" t="s">
        <v>140</v>
      </c>
      <c r="E153" s="31">
        <v>0</v>
      </c>
      <c r="F153" s="31">
        <v>1</v>
      </c>
      <c r="G153" s="31">
        <v>198926.49</v>
      </c>
      <c r="H153" s="31">
        <v>500</v>
      </c>
      <c r="J153">
        <f t="shared" si="8"/>
        <v>397.85298</v>
      </c>
      <c r="O153">
        <f t="shared" si="9"/>
        <v>0</v>
      </c>
      <c r="P153">
        <f t="shared" si="10"/>
        <v>0</v>
      </c>
      <c r="Q153">
        <f t="shared" si="11"/>
        <v>397.85298</v>
      </c>
    </row>
    <row r="154" spans="1:17" x14ac:dyDescent="0.2">
      <c r="A154" s="91">
        <v>147</v>
      </c>
      <c r="B154" s="31">
        <v>3186</v>
      </c>
      <c r="C154" s="31">
        <v>3186</v>
      </c>
      <c r="D154" s="31" t="s">
        <v>326</v>
      </c>
      <c r="E154" s="31">
        <v>0</v>
      </c>
      <c r="F154" s="31">
        <v>1</v>
      </c>
      <c r="G154" s="31">
        <v>189038.3</v>
      </c>
      <c r="H154" s="31">
        <v>440.9</v>
      </c>
      <c r="J154">
        <f t="shared" si="8"/>
        <v>428.75550011340442</v>
      </c>
      <c r="O154">
        <f t="shared" si="9"/>
        <v>7.6516114056336733</v>
      </c>
      <c r="P154">
        <f t="shared" si="10"/>
        <v>3373.5954687438862</v>
      </c>
      <c r="Q154">
        <f t="shared" si="11"/>
        <v>421.10388870777075</v>
      </c>
    </row>
    <row r="155" spans="1:17" x14ac:dyDescent="0.2">
      <c r="A155" s="91">
        <v>148</v>
      </c>
      <c r="B155" s="31">
        <v>3204</v>
      </c>
      <c r="C155" s="31">
        <v>3204</v>
      </c>
      <c r="D155" s="31" t="s">
        <v>143</v>
      </c>
      <c r="E155" s="31">
        <v>0</v>
      </c>
      <c r="F155" s="31">
        <v>1</v>
      </c>
      <c r="G155" s="31">
        <v>338327.47</v>
      </c>
      <c r="H155" s="31">
        <v>893.9</v>
      </c>
      <c r="J155">
        <f t="shared" si="8"/>
        <v>378.48469627475106</v>
      </c>
      <c r="O155">
        <f t="shared" si="9"/>
        <v>0</v>
      </c>
      <c r="P155">
        <f t="shared" si="10"/>
        <v>0</v>
      </c>
      <c r="Q155">
        <f t="shared" si="11"/>
        <v>378.48469627475106</v>
      </c>
    </row>
    <row r="156" spans="1:17" x14ac:dyDescent="0.2">
      <c r="A156" s="91">
        <v>149</v>
      </c>
      <c r="B156" s="31">
        <v>3231</v>
      </c>
      <c r="C156" s="31">
        <v>3231</v>
      </c>
      <c r="D156" s="31" t="s">
        <v>144</v>
      </c>
      <c r="E156" s="31">
        <v>0</v>
      </c>
      <c r="F156" s="31">
        <v>1</v>
      </c>
      <c r="G156" s="31">
        <v>3054375.11</v>
      </c>
      <c r="H156" s="31">
        <v>6984.8</v>
      </c>
      <c r="J156">
        <f t="shared" si="8"/>
        <v>437.28884291604624</v>
      </c>
      <c r="O156">
        <f t="shared" si="9"/>
        <v>16.184954208275485</v>
      </c>
      <c r="P156">
        <f t="shared" si="10"/>
        <v>113048.66815396262</v>
      </c>
      <c r="Q156">
        <f t="shared" si="11"/>
        <v>421.10388870777075</v>
      </c>
    </row>
    <row r="157" spans="1:17" x14ac:dyDescent="0.2">
      <c r="A157" s="91">
        <v>150</v>
      </c>
      <c r="B157" s="31">
        <v>3312</v>
      </c>
      <c r="C157" s="31">
        <v>3312</v>
      </c>
      <c r="D157" s="31" t="s">
        <v>145</v>
      </c>
      <c r="E157" s="31">
        <v>0</v>
      </c>
      <c r="F157" s="31">
        <v>1</v>
      </c>
      <c r="G157" s="31">
        <v>361219.28</v>
      </c>
      <c r="H157" s="31">
        <v>1850</v>
      </c>
      <c r="J157">
        <f t="shared" si="8"/>
        <v>195.25366486486487</v>
      </c>
      <c r="O157">
        <f t="shared" si="9"/>
        <v>0</v>
      </c>
      <c r="P157">
        <f t="shared" si="10"/>
        <v>0</v>
      </c>
      <c r="Q157">
        <f t="shared" si="11"/>
        <v>195.25366486486487</v>
      </c>
    </row>
    <row r="158" spans="1:17" x14ac:dyDescent="0.2">
      <c r="A158" s="91">
        <v>151</v>
      </c>
      <c r="B158" s="31">
        <v>3330</v>
      </c>
      <c r="C158" s="31">
        <v>3330</v>
      </c>
      <c r="D158" s="31" t="s">
        <v>146</v>
      </c>
      <c r="E158" s="31">
        <v>0</v>
      </c>
      <c r="F158" s="31">
        <v>1</v>
      </c>
      <c r="G158" s="31">
        <v>180044.78</v>
      </c>
      <c r="H158" s="31">
        <v>360.7</v>
      </c>
      <c r="J158">
        <f t="shared" si="8"/>
        <v>499.15381203215969</v>
      </c>
      <c r="O158">
        <f t="shared" si="9"/>
        <v>78.049923324388942</v>
      </c>
      <c r="P158">
        <f t="shared" si="10"/>
        <v>28152.607343107091</v>
      </c>
      <c r="Q158">
        <f t="shared" si="11"/>
        <v>421.10388870777081</v>
      </c>
    </row>
    <row r="159" spans="1:17" x14ac:dyDescent="0.2">
      <c r="A159" s="91">
        <v>152</v>
      </c>
      <c r="B159" s="31">
        <v>3348</v>
      </c>
      <c r="C159" s="31">
        <v>3348</v>
      </c>
      <c r="D159" s="31" t="s">
        <v>147</v>
      </c>
      <c r="E159" s="31">
        <v>0</v>
      </c>
      <c r="F159" s="31">
        <v>1</v>
      </c>
      <c r="G159" s="31">
        <v>171714.73</v>
      </c>
      <c r="H159" s="31">
        <v>471.1</v>
      </c>
      <c r="J159">
        <f t="shared" si="8"/>
        <v>364.49741031628105</v>
      </c>
      <c r="O159">
        <f t="shared" si="9"/>
        <v>0</v>
      </c>
      <c r="P159">
        <f t="shared" si="10"/>
        <v>0</v>
      </c>
      <c r="Q159">
        <f t="shared" si="11"/>
        <v>364.49741031628105</v>
      </c>
    </row>
    <row r="160" spans="1:17" x14ac:dyDescent="0.2">
      <c r="A160" s="91">
        <v>153</v>
      </c>
      <c r="B160" s="31">
        <v>3375</v>
      </c>
      <c r="C160" s="31">
        <v>3375</v>
      </c>
      <c r="D160" s="31" t="s">
        <v>148</v>
      </c>
      <c r="E160" s="31">
        <v>0</v>
      </c>
      <c r="F160" s="31">
        <v>1</v>
      </c>
      <c r="G160" s="31">
        <v>470199.8</v>
      </c>
      <c r="H160" s="31">
        <v>1761.2</v>
      </c>
      <c r="J160">
        <f t="shared" si="8"/>
        <v>266.97694753577105</v>
      </c>
      <c r="O160">
        <f t="shared" si="9"/>
        <v>0</v>
      </c>
      <c r="P160">
        <f t="shared" si="10"/>
        <v>0</v>
      </c>
      <c r="Q160">
        <f t="shared" si="11"/>
        <v>266.97694753577105</v>
      </c>
    </row>
    <row r="161" spans="1:17" x14ac:dyDescent="0.2">
      <c r="A161" s="91">
        <v>154</v>
      </c>
      <c r="B161" s="31">
        <v>3420</v>
      </c>
      <c r="C161" s="31">
        <v>3420</v>
      </c>
      <c r="D161" s="31" t="s">
        <v>149</v>
      </c>
      <c r="E161" s="31">
        <v>0</v>
      </c>
      <c r="F161" s="31">
        <v>1</v>
      </c>
      <c r="G161" s="31">
        <v>411381.38</v>
      </c>
      <c r="H161" s="31">
        <v>565.1</v>
      </c>
      <c r="J161">
        <f t="shared" si="8"/>
        <v>727.97979118740045</v>
      </c>
      <c r="O161">
        <f t="shared" si="9"/>
        <v>306.8759024796297</v>
      </c>
      <c r="P161">
        <f t="shared" si="10"/>
        <v>173415.57249123874</v>
      </c>
      <c r="Q161">
        <f t="shared" si="11"/>
        <v>421.10388870777075</v>
      </c>
    </row>
    <row r="162" spans="1:17" x14ac:dyDescent="0.2">
      <c r="A162" s="91">
        <v>155</v>
      </c>
      <c r="B162" s="31">
        <v>3465</v>
      </c>
      <c r="C162" s="31">
        <v>3465</v>
      </c>
      <c r="D162" s="31" t="s">
        <v>150</v>
      </c>
      <c r="E162" s="31">
        <v>0</v>
      </c>
      <c r="F162" s="31">
        <v>1</v>
      </c>
      <c r="G162" s="31">
        <v>137451.45000000001</v>
      </c>
      <c r="H162" s="31">
        <v>336.8</v>
      </c>
      <c r="J162">
        <f t="shared" si="8"/>
        <v>408.1100059382423</v>
      </c>
      <c r="O162">
        <f t="shared" si="9"/>
        <v>0</v>
      </c>
      <c r="P162">
        <f t="shared" si="10"/>
        <v>0</v>
      </c>
      <c r="Q162">
        <f t="shared" si="11"/>
        <v>408.1100059382423</v>
      </c>
    </row>
    <row r="163" spans="1:17" x14ac:dyDescent="0.2">
      <c r="A163" s="91">
        <v>156</v>
      </c>
      <c r="B163" s="31">
        <v>3537</v>
      </c>
      <c r="C163" s="31">
        <v>3537</v>
      </c>
      <c r="D163" s="31" t="s">
        <v>151</v>
      </c>
      <c r="E163" s="31">
        <v>0</v>
      </c>
      <c r="F163" s="31">
        <v>1</v>
      </c>
      <c r="G163" s="31">
        <v>124451.71</v>
      </c>
      <c r="H163" s="31">
        <v>299.3</v>
      </c>
      <c r="J163">
        <f t="shared" si="8"/>
        <v>415.80925492816573</v>
      </c>
      <c r="O163">
        <f t="shared" si="9"/>
        <v>0</v>
      </c>
      <c r="P163">
        <f t="shared" si="10"/>
        <v>0</v>
      </c>
      <c r="Q163">
        <f t="shared" si="11"/>
        <v>415.80925492816573</v>
      </c>
    </row>
    <row r="164" spans="1:17" x14ac:dyDescent="0.2">
      <c r="A164" s="91">
        <v>157</v>
      </c>
      <c r="B164" s="31">
        <v>3555</v>
      </c>
      <c r="C164" s="31">
        <v>3555</v>
      </c>
      <c r="D164" s="31" t="s">
        <v>152</v>
      </c>
      <c r="E164" s="31">
        <v>0</v>
      </c>
      <c r="F164" s="31">
        <v>1</v>
      </c>
      <c r="G164" s="31">
        <v>457244.59</v>
      </c>
      <c r="H164" s="31">
        <v>611.5</v>
      </c>
      <c r="J164">
        <f t="shared" si="8"/>
        <v>747.74258381030256</v>
      </c>
      <c r="O164">
        <f t="shared" si="9"/>
        <v>326.63869510253181</v>
      </c>
      <c r="P164">
        <f t="shared" si="10"/>
        <v>199739.56205519821</v>
      </c>
      <c r="Q164">
        <f t="shared" si="11"/>
        <v>421.10388870777075</v>
      </c>
    </row>
    <row r="165" spans="1:17" x14ac:dyDescent="0.2">
      <c r="A165" s="91">
        <v>158</v>
      </c>
      <c r="B165" s="31">
        <v>3600</v>
      </c>
      <c r="C165" s="31">
        <v>3600</v>
      </c>
      <c r="D165" s="31" t="s">
        <v>153</v>
      </c>
      <c r="E165" s="31">
        <v>0</v>
      </c>
      <c r="F165" s="31">
        <v>1</v>
      </c>
      <c r="G165" s="31">
        <v>782826.08</v>
      </c>
      <c r="H165" s="31">
        <v>2232.5</v>
      </c>
      <c r="J165">
        <f t="shared" si="8"/>
        <v>350.64997984322508</v>
      </c>
      <c r="O165">
        <f t="shared" si="9"/>
        <v>0</v>
      </c>
      <c r="P165">
        <f t="shared" si="10"/>
        <v>0</v>
      </c>
      <c r="Q165">
        <f t="shared" si="11"/>
        <v>350.64997984322508</v>
      </c>
    </row>
    <row r="166" spans="1:17" x14ac:dyDescent="0.2">
      <c r="A166" s="91">
        <v>159</v>
      </c>
      <c r="B166" s="31">
        <v>3609</v>
      </c>
      <c r="C166" s="31">
        <v>3609</v>
      </c>
      <c r="D166" s="31" t="s">
        <v>154</v>
      </c>
      <c r="E166" s="31">
        <v>0</v>
      </c>
      <c r="F166" s="31">
        <v>1</v>
      </c>
      <c r="G166" s="31">
        <v>153124.79</v>
      </c>
      <c r="H166" s="31">
        <v>450.4</v>
      </c>
      <c r="J166">
        <f t="shared" si="8"/>
        <v>339.97511101243344</v>
      </c>
      <c r="O166">
        <f t="shared" si="9"/>
        <v>0</v>
      </c>
      <c r="P166">
        <f t="shared" si="10"/>
        <v>0</v>
      </c>
      <c r="Q166">
        <f t="shared" si="11"/>
        <v>339.97511101243344</v>
      </c>
    </row>
    <row r="167" spans="1:17" x14ac:dyDescent="0.2">
      <c r="A167" s="91">
        <v>160</v>
      </c>
      <c r="B167" s="31">
        <v>3645</v>
      </c>
      <c r="C167" s="31">
        <v>3645</v>
      </c>
      <c r="D167" s="31" t="s">
        <v>155</v>
      </c>
      <c r="E167" s="31">
        <v>0</v>
      </c>
      <c r="F167" s="31">
        <v>1</v>
      </c>
      <c r="G167" s="31">
        <v>1250316.07</v>
      </c>
      <c r="H167" s="31">
        <v>2655.4</v>
      </c>
      <c r="J167">
        <f t="shared" si="8"/>
        <v>470.8579008812232</v>
      </c>
      <c r="O167">
        <f t="shared" si="9"/>
        <v>49.754012173452452</v>
      </c>
      <c r="P167">
        <f t="shared" si="10"/>
        <v>132116.80392538564</v>
      </c>
      <c r="Q167">
        <f t="shared" si="11"/>
        <v>421.10388870777069</v>
      </c>
    </row>
    <row r="168" spans="1:17" x14ac:dyDescent="0.2">
      <c r="A168" s="91">
        <v>161</v>
      </c>
      <c r="B168" s="31">
        <v>3715</v>
      </c>
      <c r="C168" s="31">
        <v>3715</v>
      </c>
      <c r="D168" s="31" t="s">
        <v>157</v>
      </c>
      <c r="E168" s="31">
        <v>0</v>
      </c>
      <c r="F168" s="31">
        <v>1</v>
      </c>
      <c r="G168" s="31">
        <v>2649716.48</v>
      </c>
      <c r="H168" s="31">
        <v>7685.5</v>
      </c>
      <c r="J168">
        <f t="shared" si="8"/>
        <v>344.76826231214625</v>
      </c>
      <c r="O168">
        <f t="shared" si="9"/>
        <v>0</v>
      </c>
      <c r="P168">
        <f t="shared" si="10"/>
        <v>0</v>
      </c>
      <c r="Q168">
        <f t="shared" si="11"/>
        <v>344.76826231214625</v>
      </c>
    </row>
    <row r="169" spans="1:17" x14ac:dyDescent="0.2">
      <c r="A169" s="91">
        <v>162</v>
      </c>
      <c r="B169" s="31">
        <v>3744</v>
      </c>
      <c r="C169" s="31">
        <v>3744</v>
      </c>
      <c r="D169" s="31" t="s">
        <v>158</v>
      </c>
      <c r="E169" s="31">
        <v>0</v>
      </c>
      <c r="F169" s="31">
        <v>1</v>
      </c>
      <c r="G169" s="31">
        <v>214948.27</v>
      </c>
      <c r="H169" s="31">
        <v>671.1</v>
      </c>
      <c r="J169">
        <f t="shared" si="8"/>
        <v>320.2924601400685</v>
      </c>
      <c r="O169">
        <f t="shared" si="9"/>
        <v>0</v>
      </c>
      <c r="P169">
        <f t="shared" si="10"/>
        <v>0</v>
      </c>
      <c r="Q169">
        <f t="shared" si="11"/>
        <v>320.2924601400685</v>
      </c>
    </row>
    <row r="170" spans="1:17" x14ac:dyDescent="0.2">
      <c r="A170" s="91">
        <v>163</v>
      </c>
      <c r="B170" s="31">
        <v>3798</v>
      </c>
      <c r="C170" s="31">
        <v>3798</v>
      </c>
      <c r="D170" s="31" t="s">
        <v>159</v>
      </c>
      <c r="E170" s="31">
        <v>0</v>
      </c>
      <c r="F170" s="31">
        <v>1</v>
      </c>
      <c r="G170" s="31">
        <v>151832.26999999999</v>
      </c>
      <c r="H170" s="31">
        <v>602.9</v>
      </c>
      <c r="J170">
        <f t="shared" si="8"/>
        <v>251.83657322939126</v>
      </c>
      <c r="O170">
        <f t="shared" si="9"/>
        <v>0</v>
      </c>
      <c r="P170">
        <f t="shared" si="10"/>
        <v>0</v>
      </c>
      <c r="Q170">
        <f t="shared" si="11"/>
        <v>251.83657322939126</v>
      </c>
    </row>
    <row r="171" spans="1:17" x14ac:dyDescent="0.2">
      <c r="A171" s="91">
        <v>164</v>
      </c>
      <c r="B171" s="31">
        <v>3816</v>
      </c>
      <c r="C171" s="31">
        <v>3816</v>
      </c>
      <c r="D171" s="31" t="s">
        <v>160</v>
      </c>
      <c r="E171" s="31">
        <v>0</v>
      </c>
      <c r="F171" s="31">
        <v>1</v>
      </c>
      <c r="G171" s="31">
        <v>114413.66</v>
      </c>
      <c r="H171" s="31">
        <v>316.8</v>
      </c>
      <c r="J171">
        <f t="shared" si="8"/>
        <v>361.15422979797978</v>
      </c>
      <c r="O171">
        <f t="shared" si="9"/>
        <v>0</v>
      </c>
      <c r="P171">
        <f t="shared" si="10"/>
        <v>0</v>
      </c>
      <c r="Q171">
        <f t="shared" si="11"/>
        <v>361.15422979797978</v>
      </c>
    </row>
    <row r="172" spans="1:17" x14ac:dyDescent="0.2">
      <c r="A172" s="91">
        <v>165</v>
      </c>
      <c r="B172" s="31">
        <v>3841</v>
      </c>
      <c r="C172" s="31">
        <v>3841</v>
      </c>
      <c r="D172" s="31" t="s">
        <v>161</v>
      </c>
      <c r="E172" s="31">
        <v>0</v>
      </c>
      <c r="F172" s="31">
        <v>1</v>
      </c>
      <c r="G172" s="31">
        <v>538200.72</v>
      </c>
      <c r="H172" s="31">
        <v>687.2</v>
      </c>
      <c r="J172">
        <f t="shared" si="8"/>
        <v>783.17916181606506</v>
      </c>
      <c r="O172">
        <f t="shared" si="9"/>
        <v>362.07527310829431</v>
      </c>
      <c r="P172">
        <f t="shared" si="10"/>
        <v>248818.12768001985</v>
      </c>
      <c r="Q172">
        <f t="shared" si="11"/>
        <v>421.10388870777086</v>
      </c>
    </row>
    <row r="173" spans="1:17" x14ac:dyDescent="0.2">
      <c r="A173" s="91">
        <v>166</v>
      </c>
      <c r="B173" s="31">
        <v>3906</v>
      </c>
      <c r="C173" s="31">
        <v>3906</v>
      </c>
      <c r="D173" s="31" t="s">
        <v>162</v>
      </c>
      <c r="E173" s="31">
        <v>0</v>
      </c>
      <c r="F173" s="31">
        <v>1</v>
      </c>
      <c r="G173" s="31">
        <v>226980.17</v>
      </c>
      <c r="H173" s="31">
        <v>450</v>
      </c>
      <c r="J173">
        <f t="shared" si="8"/>
        <v>504.40037777777781</v>
      </c>
      <c r="O173">
        <f t="shared" si="9"/>
        <v>83.296489070007055</v>
      </c>
      <c r="P173">
        <f t="shared" si="10"/>
        <v>37483.420081503173</v>
      </c>
      <c r="Q173">
        <f t="shared" si="11"/>
        <v>421.10388870777075</v>
      </c>
    </row>
    <row r="174" spans="1:17" x14ac:dyDescent="0.2">
      <c r="A174" s="91">
        <v>167</v>
      </c>
      <c r="B174" s="31">
        <v>4419</v>
      </c>
      <c r="C174" s="31">
        <v>4419</v>
      </c>
      <c r="D174" s="31" t="s">
        <v>327</v>
      </c>
      <c r="E174" s="31">
        <v>0</v>
      </c>
      <c r="F174" s="31">
        <v>1</v>
      </c>
      <c r="G174" s="31">
        <v>451062.65</v>
      </c>
      <c r="H174" s="31">
        <v>806.5</v>
      </c>
      <c r="J174">
        <f t="shared" si="8"/>
        <v>559.2841289522629</v>
      </c>
      <c r="O174">
        <f t="shared" si="9"/>
        <v>138.18024024449215</v>
      </c>
      <c r="P174">
        <f t="shared" si="10"/>
        <v>111442.36375718292</v>
      </c>
      <c r="Q174">
        <f t="shared" si="11"/>
        <v>421.10388870777075</v>
      </c>
    </row>
    <row r="175" spans="1:17" x14ac:dyDescent="0.2">
      <c r="A175" s="91">
        <v>168</v>
      </c>
      <c r="B175" s="31">
        <v>3942</v>
      </c>
      <c r="C175" s="31">
        <v>3942</v>
      </c>
      <c r="D175" s="31" t="s">
        <v>163</v>
      </c>
      <c r="E175" s="31">
        <v>0</v>
      </c>
      <c r="F175" s="31">
        <v>1</v>
      </c>
      <c r="G175" s="31">
        <v>178071.15</v>
      </c>
      <c r="H175" s="31">
        <v>670</v>
      </c>
      <c r="J175">
        <f t="shared" si="8"/>
        <v>265.77783582089552</v>
      </c>
      <c r="O175">
        <f t="shared" si="9"/>
        <v>0</v>
      </c>
      <c r="P175">
        <f t="shared" si="10"/>
        <v>0</v>
      </c>
      <c r="Q175">
        <f t="shared" si="11"/>
        <v>265.77783582089552</v>
      </c>
    </row>
    <row r="176" spans="1:17" x14ac:dyDescent="0.2">
      <c r="A176" s="91">
        <v>169</v>
      </c>
      <c r="B176" s="31">
        <v>4023</v>
      </c>
      <c r="C176" s="31">
        <v>4023</v>
      </c>
      <c r="D176" s="31" t="s">
        <v>342</v>
      </c>
      <c r="E176" s="31">
        <v>0</v>
      </c>
      <c r="F176" s="31">
        <v>1</v>
      </c>
      <c r="G176" s="31">
        <v>652623.75</v>
      </c>
      <c r="H176" s="31">
        <v>655.6</v>
      </c>
      <c r="J176">
        <f t="shared" si="8"/>
        <v>995.46026540573519</v>
      </c>
      <c r="O176">
        <f t="shared" si="9"/>
        <v>574.35637669796438</v>
      </c>
      <c r="P176">
        <f t="shared" si="10"/>
        <v>376548.04056318547</v>
      </c>
      <c r="Q176">
        <f t="shared" si="11"/>
        <v>421.10388870777081</v>
      </c>
    </row>
    <row r="177" spans="1:17" x14ac:dyDescent="0.2">
      <c r="A177" s="91">
        <v>170</v>
      </c>
      <c r="B177" s="31">
        <v>4033</v>
      </c>
      <c r="C177" s="31">
        <v>4033</v>
      </c>
      <c r="D177" s="31" t="s">
        <v>343</v>
      </c>
      <c r="E177" s="31">
        <v>0</v>
      </c>
      <c r="F177" s="31">
        <v>1</v>
      </c>
      <c r="G177" s="31">
        <v>334121.03999999998</v>
      </c>
      <c r="H177" s="31">
        <v>593.70000000000005</v>
      </c>
      <c r="J177">
        <f t="shared" si="8"/>
        <v>562.77756442647797</v>
      </c>
      <c r="O177">
        <f t="shared" si="9"/>
        <v>141.67367571870722</v>
      </c>
      <c r="P177">
        <f t="shared" si="10"/>
        <v>84111.661274196478</v>
      </c>
      <c r="Q177">
        <f t="shared" si="11"/>
        <v>421.10388870777075</v>
      </c>
    </row>
    <row r="178" spans="1:17" x14ac:dyDescent="0.2">
      <c r="A178" s="91">
        <v>171</v>
      </c>
      <c r="B178" s="31">
        <v>4041</v>
      </c>
      <c r="C178" s="31">
        <v>4041</v>
      </c>
      <c r="D178" s="31" t="s">
        <v>165</v>
      </c>
      <c r="E178" s="31">
        <v>0</v>
      </c>
      <c r="F178" s="31">
        <v>1</v>
      </c>
      <c r="G178" s="31">
        <v>416631.16</v>
      </c>
      <c r="H178" s="31">
        <v>1199.9000000000001</v>
      </c>
      <c r="J178">
        <f t="shared" si="8"/>
        <v>347.22156846403863</v>
      </c>
      <c r="O178">
        <f t="shared" si="9"/>
        <v>0</v>
      </c>
      <c r="P178">
        <f t="shared" si="10"/>
        <v>0</v>
      </c>
      <c r="Q178">
        <f t="shared" si="11"/>
        <v>347.22156846403863</v>
      </c>
    </row>
    <row r="179" spans="1:17" x14ac:dyDescent="0.2">
      <c r="A179" s="91">
        <v>172</v>
      </c>
      <c r="B179" s="31">
        <v>4043</v>
      </c>
      <c r="C179" s="31">
        <v>4043</v>
      </c>
      <c r="D179" s="31" t="s">
        <v>166</v>
      </c>
      <c r="E179" s="31">
        <v>0</v>
      </c>
      <c r="F179" s="31">
        <v>1</v>
      </c>
      <c r="G179" s="31">
        <v>401552.86</v>
      </c>
      <c r="H179" s="31">
        <v>663.1</v>
      </c>
      <c r="J179">
        <f t="shared" si="8"/>
        <v>605.569084602624</v>
      </c>
      <c r="O179">
        <f t="shared" si="9"/>
        <v>184.46519589485325</v>
      </c>
      <c r="P179">
        <f t="shared" si="10"/>
        <v>122318.8713978772</v>
      </c>
      <c r="Q179">
        <f t="shared" si="11"/>
        <v>421.10388870777069</v>
      </c>
    </row>
    <row r="180" spans="1:17" x14ac:dyDescent="0.2">
      <c r="A180" s="91">
        <v>173</v>
      </c>
      <c r="B180" s="31">
        <v>4068</v>
      </c>
      <c r="C180" s="31">
        <v>4068</v>
      </c>
      <c r="D180" s="31" t="s">
        <v>344</v>
      </c>
      <c r="E180" s="31">
        <v>0</v>
      </c>
      <c r="F180" s="31">
        <v>1</v>
      </c>
      <c r="G180" s="31">
        <v>242449.39</v>
      </c>
      <c r="H180" s="31">
        <v>465.2</v>
      </c>
      <c r="J180">
        <f t="shared" si="8"/>
        <v>521.17237747205502</v>
      </c>
      <c r="O180">
        <f t="shared" si="9"/>
        <v>100.06848876428427</v>
      </c>
      <c r="P180">
        <f t="shared" si="10"/>
        <v>46551.860973145041</v>
      </c>
      <c r="Q180">
        <f t="shared" si="11"/>
        <v>421.10388870777075</v>
      </c>
    </row>
    <row r="181" spans="1:17" x14ac:dyDescent="0.2">
      <c r="A181" s="91">
        <v>174</v>
      </c>
      <c r="B181" s="31">
        <v>4086</v>
      </c>
      <c r="C181" s="31">
        <v>4086</v>
      </c>
      <c r="D181" s="31" t="s">
        <v>328</v>
      </c>
      <c r="E181" s="31">
        <v>0</v>
      </c>
      <c r="F181" s="31">
        <v>1</v>
      </c>
      <c r="G181" s="31">
        <v>494099.72</v>
      </c>
      <c r="H181" s="31">
        <v>1797.1</v>
      </c>
      <c r="J181">
        <f t="shared" si="8"/>
        <v>274.94280785710311</v>
      </c>
      <c r="O181">
        <f t="shared" si="9"/>
        <v>0</v>
      </c>
      <c r="P181">
        <f t="shared" si="10"/>
        <v>0</v>
      </c>
      <c r="Q181">
        <f t="shared" si="11"/>
        <v>274.94280785710311</v>
      </c>
    </row>
    <row r="182" spans="1:17" x14ac:dyDescent="0.2">
      <c r="A182" s="91">
        <v>175</v>
      </c>
      <c r="B182" s="31">
        <v>4104</v>
      </c>
      <c r="C182" s="31">
        <v>4104</v>
      </c>
      <c r="D182" s="31" t="s">
        <v>167</v>
      </c>
      <c r="E182" s="31">
        <v>0</v>
      </c>
      <c r="F182" s="31">
        <v>1</v>
      </c>
      <c r="G182" s="31">
        <v>1583424.31</v>
      </c>
      <c r="H182" s="31">
        <v>5370</v>
      </c>
      <c r="J182">
        <f t="shared" si="8"/>
        <v>294.86486219739294</v>
      </c>
      <c r="O182">
        <f t="shared" si="9"/>
        <v>0</v>
      </c>
      <c r="P182">
        <f t="shared" si="10"/>
        <v>0</v>
      </c>
      <c r="Q182">
        <f t="shared" si="11"/>
        <v>294.86486219739294</v>
      </c>
    </row>
    <row r="183" spans="1:17" x14ac:dyDescent="0.2">
      <c r="A183" s="91">
        <v>176</v>
      </c>
      <c r="B183" s="31">
        <v>4122</v>
      </c>
      <c r="C183" s="31">
        <v>4122</v>
      </c>
      <c r="D183" s="31" t="s">
        <v>168</v>
      </c>
      <c r="E183" s="31">
        <v>0</v>
      </c>
      <c r="F183" s="31">
        <v>1</v>
      </c>
      <c r="G183" s="31">
        <v>261296.13</v>
      </c>
      <c r="H183" s="31">
        <v>511.4</v>
      </c>
      <c r="J183">
        <f t="shared" si="8"/>
        <v>510.94276495893627</v>
      </c>
      <c r="O183">
        <f t="shared" si="9"/>
        <v>89.838876251165516</v>
      </c>
      <c r="P183">
        <f t="shared" si="10"/>
        <v>45943.601314846041</v>
      </c>
      <c r="Q183">
        <f t="shared" si="11"/>
        <v>421.10388870777075</v>
      </c>
    </row>
    <row r="184" spans="1:17" x14ac:dyDescent="0.2">
      <c r="A184" s="91">
        <v>177</v>
      </c>
      <c r="B184" s="31">
        <v>4131</v>
      </c>
      <c r="C184" s="31">
        <v>4131</v>
      </c>
      <c r="D184" s="31" t="s">
        <v>169</v>
      </c>
      <c r="E184" s="31">
        <v>0</v>
      </c>
      <c r="F184" s="31">
        <v>1</v>
      </c>
      <c r="G184" s="31">
        <v>1487450.95</v>
      </c>
      <c r="H184" s="31">
        <v>3399.1</v>
      </c>
      <c r="J184">
        <f t="shared" si="8"/>
        <v>437.60140919655203</v>
      </c>
      <c r="O184">
        <f t="shared" si="9"/>
        <v>16.497520488781277</v>
      </c>
      <c r="P184">
        <f t="shared" si="10"/>
        <v>56076.721893416434</v>
      </c>
      <c r="Q184">
        <f t="shared" si="11"/>
        <v>421.10388870777075</v>
      </c>
    </row>
    <row r="185" spans="1:17" x14ac:dyDescent="0.2">
      <c r="A185" s="91">
        <v>178</v>
      </c>
      <c r="B185" s="31">
        <v>4203</v>
      </c>
      <c r="C185" s="31">
        <v>4203</v>
      </c>
      <c r="D185" s="31" t="s">
        <v>170</v>
      </c>
      <c r="E185" s="31">
        <v>0</v>
      </c>
      <c r="F185" s="31">
        <v>1</v>
      </c>
      <c r="G185" s="31">
        <v>535149.72</v>
      </c>
      <c r="H185" s="31">
        <v>875.3</v>
      </c>
      <c r="J185">
        <f t="shared" si="8"/>
        <v>611.3900605506683</v>
      </c>
      <c r="O185">
        <f t="shared" si="9"/>
        <v>190.28617184289755</v>
      </c>
      <c r="P185">
        <f t="shared" si="10"/>
        <v>166557.48621408822</v>
      </c>
      <c r="Q185">
        <f t="shared" si="11"/>
        <v>421.10388870777081</v>
      </c>
    </row>
    <row r="186" spans="1:17" x14ac:dyDescent="0.2">
      <c r="A186" s="91">
        <v>179</v>
      </c>
      <c r="B186" s="31">
        <v>4212</v>
      </c>
      <c r="C186" s="31">
        <v>4212</v>
      </c>
      <c r="D186" s="31" t="s">
        <v>171</v>
      </c>
      <c r="E186" s="31">
        <v>0</v>
      </c>
      <c r="F186" s="31">
        <v>1</v>
      </c>
      <c r="G186" s="31">
        <v>109791.28</v>
      </c>
      <c r="H186" s="31">
        <v>307.7</v>
      </c>
      <c r="J186">
        <f t="shared" si="8"/>
        <v>356.81273968150799</v>
      </c>
      <c r="O186">
        <f t="shared" si="9"/>
        <v>0</v>
      </c>
      <c r="P186">
        <f t="shared" si="10"/>
        <v>0</v>
      </c>
      <c r="Q186">
        <f t="shared" si="11"/>
        <v>356.81273968150799</v>
      </c>
    </row>
    <row r="187" spans="1:17" x14ac:dyDescent="0.2">
      <c r="A187" s="91">
        <v>180</v>
      </c>
      <c r="B187" s="31">
        <v>4271</v>
      </c>
      <c r="C187" s="31">
        <v>4271</v>
      </c>
      <c r="D187" s="31" t="s">
        <v>173</v>
      </c>
      <c r="E187" s="31">
        <v>0</v>
      </c>
      <c r="F187" s="31">
        <v>1</v>
      </c>
      <c r="G187" s="31">
        <v>933256.32</v>
      </c>
      <c r="H187" s="31">
        <v>1227.3</v>
      </c>
      <c r="J187">
        <f t="shared" si="8"/>
        <v>760.41417746272305</v>
      </c>
      <c r="O187">
        <f t="shared" si="9"/>
        <v>339.3102887549523</v>
      </c>
      <c r="P187">
        <f t="shared" si="10"/>
        <v>416435.51738895295</v>
      </c>
      <c r="Q187">
        <f t="shared" si="11"/>
        <v>421.10388870777075</v>
      </c>
    </row>
    <row r="188" spans="1:17" x14ac:dyDescent="0.2">
      <c r="A188" s="91">
        <v>181</v>
      </c>
      <c r="B188" s="31">
        <v>4269</v>
      </c>
      <c r="C188" s="31">
        <v>4269</v>
      </c>
      <c r="D188" s="31" t="s">
        <v>172</v>
      </c>
      <c r="E188" s="31">
        <v>0</v>
      </c>
      <c r="F188" s="31">
        <v>1</v>
      </c>
      <c r="G188" s="31">
        <v>545938.27</v>
      </c>
      <c r="H188" s="31">
        <v>501.8</v>
      </c>
      <c r="J188">
        <f t="shared" si="8"/>
        <v>1087.9598844161021</v>
      </c>
      <c r="O188">
        <f t="shared" si="9"/>
        <v>666.85599570833142</v>
      </c>
      <c r="P188">
        <f t="shared" si="10"/>
        <v>334628.33864644071</v>
      </c>
      <c r="Q188">
        <f t="shared" si="11"/>
        <v>421.10388870777064</v>
      </c>
    </row>
    <row r="189" spans="1:17" x14ac:dyDescent="0.2">
      <c r="A189" s="91">
        <v>182</v>
      </c>
      <c r="B189" s="31">
        <v>4356</v>
      </c>
      <c r="C189" s="31">
        <v>4356</v>
      </c>
      <c r="D189" s="31" t="s">
        <v>174</v>
      </c>
      <c r="E189" s="31">
        <v>0</v>
      </c>
      <c r="F189" s="31">
        <v>1</v>
      </c>
      <c r="G189" s="31">
        <v>289349.25</v>
      </c>
      <c r="H189" s="31">
        <v>762.6</v>
      </c>
      <c r="J189">
        <f t="shared" si="8"/>
        <v>379.42466561762393</v>
      </c>
      <c r="O189">
        <f t="shared" si="9"/>
        <v>0</v>
      </c>
      <c r="P189">
        <f t="shared" si="10"/>
        <v>0</v>
      </c>
      <c r="Q189">
        <f t="shared" si="11"/>
        <v>379.42466561762393</v>
      </c>
    </row>
    <row r="190" spans="1:17" x14ac:dyDescent="0.2">
      <c r="A190" s="91">
        <v>183</v>
      </c>
      <c r="B190" s="31">
        <v>4149</v>
      </c>
      <c r="C190" s="31">
        <v>4149</v>
      </c>
      <c r="D190" s="31" t="s">
        <v>329</v>
      </c>
      <c r="E190" s="31">
        <v>0</v>
      </c>
      <c r="F190" s="31">
        <v>1</v>
      </c>
      <c r="G190" s="31">
        <v>568649.56999999995</v>
      </c>
      <c r="H190" s="31">
        <v>1507.8</v>
      </c>
      <c r="J190">
        <f t="shared" si="8"/>
        <v>377.13859265154525</v>
      </c>
      <c r="O190">
        <f t="shared" si="9"/>
        <v>0</v>
      </c>
      <c r="P190">
        <f t="shared" si="10"/>
        <v>0</v>
      </c>
      <c r="Q190">
        <f t="shared" si="11"/>
        <v>377.13859265154525</v>
      </c>
    </row>
    <row r="191" spans="1:17" x14ac:dyDescent="0.2">
      <c r="A191" s="91">
        <v>184</v>
      </c>
      <c r="B191" s="31">
        <v>4437</v>
      </c>
      <c r="C191" s="31">
        <v>4437</v>
      </c>
      <c r="D191" s="31" t="s">
        <v>175</v>
      </c>
      <c r="E191" s="31">
        <v>0</v>
      </c>
      <c r="F191" s="31">
        <v>1</v>
      </c>
      <c r="G191" s="31">
        <v>217824.04</v>
      </c>
      <c r="H191" s="31">
        <v>469.1</v>
      </c>
      <c r="J191">
        <f t="shared" si="8"/>
        <v>464.34457471754422</v>
      </c>
      <c r="O191">
        <f t="shared" si="9"/>
        <v>43.240686009773469</v>
      </c>
      <c r="P191">
        <f t="shared" si="10"/>
        <v>20284.205807184735</v>
      </c>
      <c r="Q191">
        <f t="shared" si="11"/>
        <v>421.10388870777075</v>
      </c>
    </row>
    <row r="192" spans="1:17" x14ac:dyDescent="0.2">
      <c r="A192" s="91">
        <v>185</v>
      </c>
      <c r="B192" s="31">
        <v>4446</v>
      </c>
      <c r="C192" s="31">
        <v>4446</v>
      </c>
      <c r="D192" s="31" t="s">
        <v>176</v>
      </c>
      <c r="E192" s="31">
        <v>0</v>
      </c>
      <c r="F192" s="31">
        <v>1</v>
      </c>
      <c r="G192" s="31">
        <v>295135.64</v>
      </c>
      <c r="H192" s="31">
        <v>967.1</v>
      </c>
      <c r="J192">
        <f t="shared" si="8"/>
        <v>305.17592803226142</v>
      </c>
      <c r="O192">
        <f t="shared" si="9"/>
        <v>0</v>
      </c>
      <c r="P192">
        <f t="shared" si="10"/>
        <v>0</v>
      </c>
      <c r="Q192">
        <f t="shared" si="11"/>
        <v>305.17592803226142</v>
      </c>
    </row>
    <row r="193" spans="1:17" x14ac:dyDescent="0.2">
      <c r="A193" s="91">
        <v>186</v>
      </c>
      <c r="B193" s="31">
        <v>4491</v>
      </c>
      <c r="C193" s="31">
        <v>4491</v>
      </c>
      <c r="D193" s="31" t="s">
        <v>177</v>
      </c>
      <c r="E193" s="31">
        <v>0</v>
      </c>
      <c r="F193" s="31">
        <v>1</v>
      </c>
      <c r="G193" s="31">
        <v>196892.85</v>
      </c>
      <c r="H193" s="31">
        <v>345.5</v>
      </c>
      <c r="J193">
        <f t="shared" si="8"/>
        <v>569.87800289435597</v>
      </c>
      <c r="O193">
        <f t="shared" si="9"/>
        <v>148.77411418658522</v>
      </c>
      <c r="P193">
        <f t="shared" si="10"/>
        <v>51401.456451465194</v>
      </c>
      <c r="Q193">
        <f t="shared" si="11"/>
        <v>421.10388870777081</v>
      </c>
    </row>
    <row r="194" spans="1:17" x14ac:dyDescent="0.2">
      <c r="A194" s="91">
        <v>187</v>
      </c>
      <c r="B194" s="31">
        <v>4505</v>
      </c>
      <c r="C194" s="31">
        <v>4505</v>
      </c>
      <c r="D194" s="31" t="s">
        <v>178</v>
      </c>
      <c r="E194" s="31">
        <v>0</v>
      </c>
      <c r="F194" s="31">
        <v>1</v>
      </c>
      <c r="G194" s="31">
        <v>93801.69</v>
      </c>
      <c r="H194" s="31">
        <v>211.6</v>
      </c>
      <c r="J194">
        <f t="shared" si="8"/>
        <v>443.29721172022687</v>
      </c>
      <c r="O194">
        <f t="shared" si="9"/>
        <v>22.193323012456119</v>
      </c>
      <c r="P194">
        <f t="shared" si="10"/>
        <v>4696.1071494357147</v>
      </c>
      <c r="Q194">
        <f t="shared" si="11"/>
        <v>421.10388870777075</v>
      </c>
    </row>
    <row r="195" spans="1:17" x14ac:dyDescent="0.2">
      <c r="A195" s="91">
        <v>188</v>
      </c>
      <c r="B195" s="31">
        <v>4509</v>
      </c>
      <c r="C195" s="31">
        <v>4509</v>
      </c>
      <c r="D195" s="31" t="s">
        <v>179</v>
      </c>
      <c r="E195" s="31">
        <v>0</v>
      </c>
      <c r="F195" s="31">
        <v>1</v>
      </c>
      <c r="G195" s="31">
        <v>49815.67</v>
      </c>
      <c r="H195" s="31">
        <v>194</v>
      </c>
      <c r="J195">
        <f t="shared" si="8"/>
        <v>256.78180412371131</v>
      </c>
      <c r="O195">
        <f t="shared" si="9"/>
        <v>0</v>
      </c>
      <c r="P195">
        <f t="shared" si="10"/>
        <v>0</v>
      </c>
      <c r="Q195">
        <f t="shared" si="11"/>
        <v>256.78180412371131</v>
      </c>
    </row>
    <row r="196" spans="1:17" x14ac:dyDescent="0.2">
      <c r="A196" s="91">
        <v>189</v>
      </c>
      <c r="B196" s="31">
        <v>4518</v>
      </c>
      <c r="C196" s="31">
        <v>4518</v>
      </c>
      <c r="D196" s="31" t="s">
        <v>180</v>
      </c>
      <c r="E196" s="31">
        <v>0</v>
      </c>
      <c r="F196" s="31">
        <v>1</v>
      </c>
      <c r="G196" s="31">
        <v>123921.12</v>
      </c>
      <c r="H196" s="31">
        <v>184.9</v>
      </c>
      <c r="J196">
        <f t="shared" si="8"/>
        <v>670.20616549486203</v>
      </c>
      <c r="O196">
        <f t="shared" si="9"/>
        <v>249.10227678709128</v>
      </c>
      <c r="P196">
        <f t="shared" si="10"/>
        <v>46059.010977933183</v>
      </c>
      <c r="Q196">
        <f t="shared" si="11"/>
        <v>421.10388870777075</v>
      </c>
    </row>
    <row r="197" spans="1:17" x14ac:dyDescent="0.2">
      <c r="A197" s="91">
        <v>190</v>
      </c>
      <c r="B197" s="31">
        <v>4527</v>
      </c>
      <c r="C197" s="31">
        <v>4527</v>
      </c>
      <c r="D197" s="31" t="s">
        <v>181</v>
      </c>
      <c r="E197" s="31">
        <v>0</v>
      </c>
      <c r="F197" s="31">
        <v>1</v>
      </c>
      <c r="G197" s="31">
        <v>399007.34</v>
      </c>
      <c r="H197" s="31">
        <v>598.29999999999995</v>
      </c>
      <c r="J197">
        <f t="shared" si="8"/>
        <v>666.90178840046804</v>
      </c>
      <c r="O197">
        <f t="shared" si="9"/>
        <v>245.79789969269729</v>
      </c>
      <c r="P197">
        <f t="shared" si="10"/>
        <v>147060.88338614078</v>
      </c>
      <c r="Q197">
        <f t="shared" si="11"/>
        <v>421.10388870777081</v>
      </c>
    </row>
    <row r="198" spans="1:17" x14ac:dyDescent="0.2">
      <c r="A198" s="91">
        <v>191</v>
      </c>
      <c r="B198" s="31">
        <v>4536</v>
      </c>
      <c r="C198" s="31">
        <v>4536</v>
      </c>
      <c r="D198" s="31" t="s">
        <v>182</v>
      </c>
      <c r="E198" s="31">
        <v>0</v>
      </c>
      <c r="F198" s="31">
        <v>1</v>
      </c>
      <c r="G198" s="31">
        <v>751686.84</v>
      </c>
      <c r="H198" s="31">
        <v>1791.9</v>
      </c>
      <c r="J198">
        <f t="shared" si="8"/>
        <v>419.49151180311395</v>
      </c>
      <c r="O198">
        <f t="shared" si="9"/>
        <v>0</v>
      </c>
      <c r="P198">
        <f t="shared" si="10"/>
        <v>0</v>
      </c>
      <c r="Q198">
        <f t="shared" si="11"/>
        <v>419.49151180311395</v>
      </c>
    </row>
    <row r="199" spans="1:17" x14ac:dyDescent="0.2">
      <c r="A199" s="91">
        <v>192</v>
      </c>
      <c r="B199" s="31">
        <v>4554</v>
      </c>
      <c r="C199" s="31">
        <v>4554</v>
      </c>
      <c r="D199" s="31" t="s">
        <v>183</v>
      </c>
      <c r="E199" s="31">
        <v>0</v>
      </c>
      <c r="F199" s="31">
        <v>1</v>
      </c>
      <c r="G199" s="31">
        <v>294486.38</v>
      </c>
      <c r="H199" s="31">
        <v>1111.2</v>
      </c>
      <c r="J199">
        <f t="shared" si="8"/>
        <v>265.01654067674588</v>
      </c>
      <c r="O199">
        <f t="shared" si="9"/>
        <v>0</v>
      </c>
      <c r="P199">
        <f t="shared" si="10"/>
        <v>0</v>
      </c>
      <c r="Q199">
        <f t="shared" si="11"/>
        <v>265.01654067674588</v>
      </c>
    </row>
    <row r="200" spans="1:17" x14ac:dyDescent="0.2">
      <c r="A200" s="91">
        <v>193</v>
      </c>
      <c r="B200" s="31">
        <v>4572</v>
      </c>
      <c r="C200" s="31">
        <v>4572</v>
      </c>
      <c r="D200" s="31" t="s">
        <v>184</v>
      </c>
      <c r="E200" s="31">
        <v>0</v>
      </c>
      <c r="F200" s="31">
        <v>1</v>
      </c>
      <c r="G200" s="31">
        <v>110757.85</v>
      </c>
      <c r="H200" s="31">
        <v>221.8</v>
      </c>
      <c r="J200">
        <f t="shared" si="8"/>
        <v>499.35910730387735</v>
      </c>
      <c r="O200">
        <f t="shared" si="9"/>
        <v>78.255218596106602</v>
      </c>
      <c r="P200">
        <f t="shared" si="10"/>
        <v>17357.007484616446</v>
      </c>
      <c r="Q200">
        <f t="shared" si="11"/>
        <v>421.10388870777075</v>
      </c>
    </row>
    <row r="201" spans="1:17" x14ac:dyDescent="0.2">
      <c r="A201" s="91">
        <v>194</v>
      </c>
      <c r="B201" s="31">
        <v>4581</v>
      </c>
      <c r="C201" s="31">
        <v>4581</v>
      </c>
      <c r="D201" s="31" t="s">
        <v>185</v>
      </c>
      <c r="E201" s="31">
        <v>0</v>
      </c>
      <c r="F201" s="31">
        <v>1</v>
      </c>
      <c r="G201" s="31">
        <v>1038352.72</v>
      </c>
      <c r="H201" s="31">
        <v>4574.8</v>
      </c>
      <c r="J201">
        <f t="shared" ref="J201:J264" si="12">G201/H201</f>
        <v>226.97226545422748</v>
      </c>
      <c r="O201">
        <f t="shared" ref="O201:O264" si="13">IF(J201&gt;$O$4,J201-$O$4,0)</f>
        <v>0</v>
      </c>
      <c r="P201">
        <f t="shared" ref="P201:P264" si="14">O201*H201</f>
        <v>0</v>
      </c>
      <c r="Q201">
        <f t="shared" ref="Q201:Q264" si="15">(G201-P201)/H201</f>
        <v>226.97226545422748</v>
      </c>
    </row>
    <row r="202" spans="1:17" x14ac:dyDescent="0.2">
      <c r="A202" s="91">
        <v>195</v>
      </c>
      <c r="B202" s="31">
        <v>4599</v>
      </c>
      <c r="C202" s="31">
        <v>4599</v>
      </c>
      <c r="D202" s="31" t="s">
        <v>186</v>
      </c>
      <c r="E202" s="31">
        <v>0</v>
      </c>
      <c r="F202" s="31">
        <v>1</v>
      </c>
      <c r="G202" s="31">
        <v>290436.45</v>
      </c>
      <c r="H202" s="31">
        <v>592.6</v>
      </c>
      <c r="J202">
        <f t="shared" si="12"/>
        <v>490.10538305771178</v>
      </c>
      <c r="O202">
        <f t="shared" si="13"/>
        <v>69.001494349941026</v>
      </c>
      <c r="P202">
        <f t="shared" si="14"/>
        <v>40890.28555177505</v>
      </c>
      <c r="Q202">
        <f t="shared" si="15"/>
        <v>421.10388870777075</v>
      </c>
    </row>
    <row r="203" spans="1:17" x14ac:dyDescent="0.2">
      <c r="A203" s="91">
        <v>196</v>
      </c>
      <c r="B203" s="31">
        <v>4617</v>
      </c>
      <c r="C203" s="31">
        <v>4617</v>
      </c>
      <c r="D203" s="31" t="s">
        <v>187</v>
      </c>
      <c r="E203" s="31">
        <v>0</v>
      </c>
      <c r="F203" s="31">
        <v>1</v>
      </c>
      <c r="G203" s="31">
        <v>423940.87</v>
      </c>
      <c r="H203" s="31">
        <v>1399.4</v>
      </c>
      <c r="J203">
        <f t="shared" si="12"/>
        <v>302.94474060311558</v>
      </c>
      <c r="O203">
        <f t="shared" si="13"/>
        <v>0</v>
      </c>
      <c r="P203">
        <f t="shared" si="14"/>
        <v>0</v>
      </c>
      <c r="Q203">
        <f t="shared" si="15"/>
        <v>302.94474060311558</v>
      </c>
    </row>
    <row r="204" spans="1:17" x14ac:dyDescent="0.2">
      <c r="A204" s="91">
        <v>197</v>
      </c>
      <c r="B204" s="31">
        <v>4662</v>
      </c>
      <c r="C204" s="31">
        <v>4662</v>
      </c>
      <c r="D204" s="31" t="s">
        <v>189</v>
      </c>
      <c r="E204" s="31">
        <v>0</v>
      </c>
      <c r="F204" s="31">
        <v>1</v>
      </c>
      <c r="G204" s="31">
        <v>490316.14</v>
      </c>
      <c r="H204" s="31">
        <v>929.7</v>
      </c>
      <c r="J204">
        <f t="shared" si="12"/>
        <v>527.39178229536412</v>
      </c>
      <c r="O204">
        <f t="shared" si="13"/>
        <v>106.28789358759337</v>
      </c>
      <c r="P204">
        <f t="shared" si="14"/>
        <v>98815.854668385567</v>
      </c>
      <c r="Q204">
        <f t="shared" si="15"/>
        <v>421.10388870777069</v>
      </c>
    </row>
    <row r="205" spans="1:17" x14ac:dyDescent="0.2">
      <c r="A205" s="91">
        <v>198</v>
      </c>
      <c r="B205" s="31">
        <v>4689</v>
      </c>
      <c r="C205" s="31">
        <v>4689</v>
      </c>
      <c r="D205" s="31" t="s">
        <v>190</v>
      </c>
      <c r="E205" s="31">
        <v>0</v>
      </c>
      <c r="F205" s="31">
        <v>1</v>
      </c>
      <c r="G205" s="31">
        <v>172756.13</v>
      </c>
      <c r="H205" s="31">
        <v>542</v>
      </c>
      <c r="J205">
        <f t="shared" si="12"/>
        <v>318.73824723247236</v>
      </c>
      <c r="O205">
        <f t="shared" si="13"/>
        <v>0</v>
      </c>
      <c r="P205">
        <f t="shared" si="14"/>
        <v>0</v>
      </c>
      <c r="Q205">
        <f t="shared" si="15"/>
        <v>318.73824723247236</v>
      </c>
    </row>
    <row r="206" spans="1:17" x14ac:dyDescent="0.2">
      <c r="A206" s="91">
        <v>199</v>
      </c>
      <c r="B206" s="31">
        <v>4644</v>
      </c>
      <c r="C206" s="31">
        <v>4644</v>
      </c>
      <c r="D206" s="31" t="s">
        <v>188</v>
      </c>
      <c r="E206" s="31">
        <v>0</v>
      </c>
      <c r="F206" s="31">
        <v>1</v>
      </c>
      <c r="G206" s="31">
        <v>285077.93</v>
      </c>
      <c r="H206" s="31">
        <v>495.9</v>
      </c>
      <c r="J206">
        <f t="shared" si="12"/>
        <v>574.86979229683402</v>
      </c>
      <c r="O206">
        <f t="shared" si="13"/>
        <v>153.76590358906327</v>
      </c>
      <c r="P206">
        <f t="shared" si="14"/>
        <v>76252.511589816466</v>
      </c>
      <c r="Q206">
        <f t="shared" si="15"/>
        <v>421.10388870777075</v>
      </c>
    </row>
    <row r="207" spans="1:17" x14ac:dyDescent="0.2">
      <c r="A207" s="91">
        <v>200</v>
      </c>
      <c r="B207" s="31">
        <v>4725</v>
      </c>
      <c r="C207" s="31">
        <v>4725</v>
      </c>
      <c r="D207" s="31" t="s">
        <v>191</v>
      </c>
      <c r="E207" s="31">
        <v>0</v>
      </c>
      <c r="F207" s="31">
        <v>1</v>
      </c>
      <c r="G207" s="31">
        <v>1264839.75</v>
      </c>
      <c r="H207" s="31">
        <v>2957.4</v>
      </c>
      <c r="J207">
        <f t="shared" si="12"/>
        <v>427.68639683505779</v>
      </c>
      <c r="O207">
        <f t="shared" si="13"/>
        <v>6.582508127287042</v>
      </c>
      <c r="P207">
        <f t="shared" si="14"/>
        <v>19467.109535638698</v>
      </c>
      <c r="Q207">
        <f t="shared" si="15"/>
        <v>421.10388870777075</v>
      </c>
    </row>
    <row r="208" spans="1:17" x14ac:dyDescent="0.2">
      <c r="A208" s="91">
        <v>201</v>
      </c>
      <c r="B208" s="31">
        <v>2673</v>
      </c>
      <c r="C208" s="31">
        <v>2673</v>
      </c>
      <c r="D208" s="31" t="s">
        <v>117</v>
      </c>
      <c r="E208" s="31">
        <v>0</v>
      </c>
      <c r="F208" s="31">
        <v>1</v>
      </c>
      <c r="G208" s="31">
        <v>456909.36</v>
      </c>
      <c r="H208" s="31">
        <v>626.5</v>
      </c>
      <c r="J208">
        <f t="shared" si="12"/>
        <v>729.30464485235427</v>
      </c>
      <c r="O208">
        <f t="shared" si="13"/>
        <v>308.20075614458352</v>
      </c>
      <c r="P208">
        <f t="shared" si="14"/>
        <v>193087.77372458158</v>
      </c>
      <c r="Q208">
        <f t="shared" si="15"/>
        <v>421.10388870777081</v>
      </c>
    </row>
    <row r="209" spans="1:17" x14ac:dyDescent="0.2">
      <c r="A209" s="91">
        <v>202</v>
      </c>
      <c r="B209" s="31">
        <v>153</v>
      </c>
      <c r="C209" s="31">
        <v>153</v>
      </c>
      <c r="D209" s="31" t="s">
        <v>18</v>
      </c>
      <c r="E209" s="31">
        <v>0</v>
      </c>
      <c r="F209" s="31">
        <v>1</v>
      </c>
      <c r="G209" s="31">
        <v>456269.92</v>
      </c>
      <c r="H209" s="31">
        <v>536.6</v>
      </c>
      <c r="J209">
        <f t="shared" si="12"/>
        <v>850.2980245993291</v>
      </c>
      <c r="O209">
        <f t="shared" si="13"/>
        <v>429.19413589155835</v>
      </c>
      <c r="P209">
        <f t="shared" si="14"/>
        <v>230305.57331941021</v>
      </c>
      <c r="Q209">
        <f t="shared" si="15"/>
        <v>421.10388870777069</v>
      </c>
    </row>
    <row r="210" spans="1:17" x14ac:dyDescent="0.2">
      <c r="A210" s="91">
        <v>203</v>
      </c>
      <c r="B210" s="31">
        <v>3691</v>
      </c>
      <c r="C210" s="31">
        <v>3691</v>
      </c>
      <c r="D210" s="31" t="s">
        <v>156</v>
      </c>
      <c r="E210" s="31">
        <v>0</v>
      </c>
      <c r="F210" s="31">
        <v>1</v>
      </c>
      <c r="G210" s="31">
        <v>489712.11</v>
      </c>
      <c r="H210" s="31">
        <v>725.8</v>
      </c>
      <c r="J210">
        <f t="shared" si="12"/>
        <v>674.72046018186836</v>
      </c>
      <c r="O210">
        <f t="shared" si="13"/>
        <v>253.61657147409761</v>
      </c>
      <c r="P210">
        <f t="shared" si="14"/>
        <v>184074.90757590003</v>
      </c>
      <c r="Q210">
        <f t="shared" si="15"/>
        <v>421.10388870777069</v>
      </c>
    </row>
    <row r="211" spans="1:17" x14ac:dyDescent="0.2">
      <c r="A211" s="91">
        <v>204</v>
      </c>
      <c r="B211" s="31">
        <v>4774</v>
      </c>
      <c r="C211" s="31">
        <v>4774</v>
      </c>
      <c r="D211" s="31" t="s">
        <v>330</v>
      </c>
      <c r="E211" s="31">
        <v>0</v>
      </c>
      <c r="F211" s="31">
        <v>1</v>
      </c>
      <c r="G211" s="31">
        <v>673736.07</v>
      </c>
      <c r="H211" s="31">
        <v>1138</v>
      </c>
      <c r="J211">
        <f t="shared" si="12"/>
        <v>592.03521089630931</v>
      </c>
      <c r="O211">
        <f t="shared" si="13"/>
        <v>170.93132218853856</v>
      </c>
      <c r="P211">
        <f t="shared" si="14"/>
        <v>194519.84465055689</v>
      </c>
      <c r="Q211">
        <f t="shared" si="15"/>
        <v>421.10388870777069</v>
      </c>
    </row>
    <row r="212" spans="1:17" x14ac:dyDescent="0.2">
      <c r="A212" s="91">
        <v>205</v>
      </c>
      <c r="B212" s="31">
        <v>873</v>
      </c>
      <c r="C212" s="31">
        <v>873</v>
      </c>
      <c r="D212" s="31" t="s">
        <v>42</v>
      </c>
      <c r="E212" s="31">
        <v>0</v>
      </c>
      <c r="F212" s="31">
        <v>1</v>
      </c>
      <c r="G212" s="31">
        <v>313515.34999999998</v>
      </c>
      <c r="H212" s="31">
        <v>483.5</v>
      </c>
      <c r="J212">
        <f t="shared" si="12"/>
        <v>648.42885211995861</v>
      </c>
      <c r="O212">
        <f t="shared" si="13"/>
        <v>227.32496341218786</v>
      </c>
      <c r="P212">
        <f t="shared" si="14"/>
        <v>109911.61980979283</v>
      </c>
      <c r="Q212">
        <f t="shared" si="15"/>
        <v>421.10388870777069</v>
      </c>
    </row>
    <row r="213" spans="1:17" x14ac:dyDescent="0.2">
      <c r="A213" s="91">
        <v>206</v>
      </c>
      <c r="B213" s="31">
        <v>4778</v>
      </c>
      <c r="C213" s="31">
        <v>4778</v>
      </c>
      <c r="D213" s="31" t="s">
        <v>196</v>
      </c>
      <c r="E213" s="31">
        <v>0</v>
      </c>
      <c r="F213" s="31">
        <v>1</v>
      </c>
      <c r="G213" s="31">
        <v>163401.99</v>
      </c>
      <c r="H213" s="31">
        <v>236.4</v>
      </c>
      <c r="J213">
        <f t="shared" si="12"/>
        <v>691.20977157360403</v>
      </c>
      <c r="O213">
        <f t="shared" si="13"/>
        <v>270.10588286583328</v>
      </c>
      <c r="P213">
        <f t="shared" si="14"/>
        <v>63853.030709482991</v>
      </c>
      <c r="Q213">
        <f t="shared" si="15"/>
        <v>421.10388870777069</v>
      </c>
    </row>
    <row r="214" spans="1:17" x14ac:dyDescent="0.2">
      <c r="A214" s="91">
        <v>207</v>
      </c>
      <c r="B214" s="31">
        <v>4777</v>
      </c>
      <c r="C214" s="31">
        <v>4777</v>
      </c>
      <c r="D214" s="31" t="s">
        <v>195</v>
      </c>
      <c r="E214" s="31">
        <v>0</v>
      </c>
      <c r="F214" s="31">
        <v>1</v>
      </c>
      <c r="G214" s="31">
        <v>314947.95</v>
      </c>
      <c r="H214" s="31">
        <v>556.9</v>
      </c>
      <c r="J214">
        <f t="shared" si="12"/>
        <v>565.53770874483757</v>
      </c>
      <c r="O214">
        <f t="shared" si="13"/>
        <v>144.43382003706682</v>
      </c>
      <c r="P214">
        <f t="shared" si="14"/>
        <v>80435.194378642511</v>
      </c>
      <c r="Q214">
        <f t="shared" si="15"/>
        <v>421.10388870777069</v>
      </c>
    </row>
    <row r="215" spans="1:17" x14ac:dyDescent="0.2">
      <c r="A215" s="91">
        <v>208</v>
      </c>
      <c r="B215" s="31">
        <v>4776</v>
      </c>
      <c r="C215" s="31">
        <v>4776</v>
      </c>
      <c r="D215" s="31" t="s">
        <v>194</v>
      </c>
      <c r="E215" s="31">
        <v>0</v>
      </c>
      <c r="F215" s="31">
        <v>1</v>
      </c>
      <c r="G215" s="31">
        <v>214224.68</v>
      </c>
      <c r="H215" s="31">
        <v>488.5</v>
      </c>
      <c r="J215">
        <f t="shared" si="12"/>
        <v>438.53568065506653</v>
      </c>
      <c r="O215">
        <f t="shared" si="13"/>
        <v>17.431791947295778</v>
      </c>
      <c r="P215">
        <f t="shared" si="14"/>
        <v>8515.4303662539878</v>
      </c>
      <c r="Q215">
        <f t="shared" si="15"/>
        <v>421.10388870777075</v>
      </c>
    </row>
    <row r="216" spans="1:17" x14ac:dyDescent="0.2">
      <c r="A216" s="91">
        <v>209</v>
      </c>
      <c r="B216" s="31">
        <v>4779</v>
      </c>
      <c r="C216" s="31">
        <v>4779</v>
      </c>
      <c r="D216" s="31" t="s">
        <v>197</v>
      </c>
      <c r="E216" s="31">
        <v>0</v>
      </c>
      <c r="F216" s="31">
        <v>1</v>
      </c>
      <c r="G216" s="31">
        <v>864161.45</v>
      </c>
      <c r="H216" s="31">
        <v>2093.1</v>
      </c>
      <c r="J216">
        <f t="shared" si="12"/>
        <v>412.86199894892741</v>
      </c>
      <c r="O216">
        <f t="shared" si="13"/>
        <v>0</v>
      </c>
      <c r="P216">
        <f t="shared" si="14"/>
        <v>0</v>
      </c>
      <c r="Q216">
        <f t="shared" si="15"/>
        <v>412.86199894892741</v>
      </c>
    </row>
    <row r="217" spans="1:17" x14ac:dyDescent="0.2">
      <c r="A217" s="91">
        <v>210</v>
      </c>
      <c r="B217" s="31">
        <v>4784</v>
      </c>
      <c r="C217" s="31">
        <v>4784</v>
      </c>
      <c r="D217" s="31" t="s">
        <v>198</v>
      </c>
      <c r="E217" s="31">
        <v>0</v>
      </c>
      <c r="F217" s="31">
        <v>1</v>
      </c>
      <c r="G217" s="31">
        <v>1041726.53</v>
      </c>
      <c r="H217" s="31">
        <v>3097.6</v>
      </c>
      <c r="J217">
        <f t="shared" si="12"/>
        <v>336.3011783316116</v>
      </c>
      <c r="O217">
        <f t="shared" si="13"/>
        <v>0</v>
      </c>
      <c r="P217">
        <f t="shared" si="14"/>
        <v>0</v>
      </c>
      <c r="Q217">
        <f t="shared" si="15"/>
        <v>336.3011783316116</v>
      </c>
    </row>
    <row r="218" spans="1:17" x14ac:dyDescent="0.2">
      <c r="A218" s="91">
        <v>211</v>
      </c>
      <c r="B218" s="31">
        <v>4785</v>
      </c>
      <c r="C218" s="31">
        <v>4785</v>
      </c>
      <c r="D218" s="31" t="s">
        <v>331</v>
      </c>
      <c r="E218" s="31">
        <v>0</v>
      </c>
      <c r="F218" s="31">
        <v>1</v>
      </c>
      <c r="G218" s="31">
        <v>238639.39</v>
      </c>
      <c r="H218" s="31">
        <v>453</v>
      </c>
      <c r="J218">
        <f t="shared" si="12"/>
        <v>526.79777041942612</v>
      </c>
      <c r="O218">
        <f t="shared" si="13"/>
        <v>105.69388171165537</v>
      </c>
      <c r="P218">
        <f t="shared" si="14"/>
        <v>47879.328415379881</v>
      </c>
      <c r="Q218">
        <f t="shared" si="15"/>
        <v>421.10388870777069</v>
      </c>
    </row>
    <row r="219" spans="1:17" x14ac:dyDescent="0.2">
      <c r="A219" s="91">
        <v>212</v>
      </c>
      <c r="B219" s="31">
        <v>333</v>
      </c>
      <c r="C219" s="31">
        <v>333</v>
      </c>
      <c r="D219" s="31" t="s">
        <v>24</v>
      </c>
      <c r="E219" s="31">
        <v>0</v>
      </c>
      <c r="F219" s="31">
        <v>1</v>
      </c>
      <c r="G219" s="31">
        <v>287942.83</v>
      </c>
      <c r="H219" s="31">
        <v>402</v>
      </c>
      <c r="J219">
        <f t="shared" si="12"/>
        <v>716.27569651741294</v>
      </c>
      <c r="O219">
        <f t="shared" si="13"/>
        <v>295.17180780964219</v>
      </c>
      <c r="P219">
        <f t="shared" si="14"/>
        <v>118659.06673947615</v>
      </c>
      <c r="Q219">
        <f t="shared" si="15"/>
        <v>421.10388870777075</v>
      </c>
    </row>
    <row r="220" spans="1:17" x14ac:dyDescent="0.2">
      <c r="A220" s="91">
        <v>213</v>
      </c>
      <c r="B220" s="31">
        <v>4773</v>
      </c>
      <c r="C220" s="31">
        <v>4773</v>
      </c>
      <c r="D220" s="31" t="s">
        <v>193</v>
      </c>
      <c r="E220" s="31">
        <v>0</v>
      </c>
      <c r="F220" s="31">
        <v>1</v>
      </c>
      <c r="G220" s="31">
        <v>433828.62</v>
      </c>
      <c r="H220" s="31">
        <v>527</v>
      </c>
      <c r="J220">
        <f t="shared" si="12"/>
        <v>823.20421252371921</v>
      </c>
      <c r="O220">
        <f t="shared" si="13"/>
        <v>402.10032381594846</v>
      </c>
      <c r="P220">
        <f t="shared" si="14"/>
        <v>211906.87065100484</v>
      </c>
      <c r="Q220">
        <f t="shared" si="15"/>
        <v>421.10388870777069</v>
      </c>
    </row>
    <row r="221" spans="1:17" x14ac:dyDescent="0.2">
      <c r="A221" s="91">
        <v>214</v>
      </c>
      <c r="B221" s="31">
        <v>4788</v>
      </c>
      <c r="C221" s="31">
        <v>4788</v>
      </c>
      <c r="D221" s="31" t="s">
        <v>199</v>
      </c>
      <c r="E221" s="31">
        <v>0</v>
      </c>
      <c r="F221" s="31">
        <v>1</v>
      </c>
      <c r="G221" s="31">
        <v>256070.22</v>
      </c>
      <c r="H221" s="31">
        <v>511</v>
      </c>
      <c r="J221">
        <f t="shared" si="12"/>
        <v>501.11589041095891</v>
      </c>
      <c r="O221">
        <f t="shared" si="13"/>
        <v>80.012001703188162</v>
      </c>
      <c r="P221">
        <f t="shared" si="14"/>
        <v>40886.132870329151</v>
      </c>
      <c r="Q221">
        <f t="shared" si="15"/>
        <v>421.10388870777069</v>
      </c>
    </row>
    <row r="222" spans="1:17" x14ac:dyDescent="0.2">
      <c r="A222" s="91">
        <v>215</v>
      </c>
      <c r="B222" s="31">
        <v>4797</v>
      </c>
      <c r="C222" s="31">
        <v>4797</v>
      </c>
      <c r="D222" s="31" t="s">
        <v>200</v>
      </c>
      <c r="E222" s="31">
        <v>0</v>
      </c>
      <c r="F222" s="31">
        <v>1</v>
      </c>
      <c r="G222" s="31">
        <v>844341.34</v>
      </c>
      <c r="H222" s="31">
        <v>3425.3</v>
      </c>
      <c r="J222">
        <f t="shared" si="12"/>
        <v>246.50142761217992</v>
      </c>
      <c r="O222">
        <f t="shared" si="13"/>
        <v>0</v>
      </c>
      <c r="P222">
        <f t="shared" si="14"/>
        <v>0</v>
      </c>
      <c r="Q222">
        <f t="shared" si="15"/>
        <v>246.50142761217992</v>
      </c>
    </row>
    <row r="223" spans="1:17" x14ac:dyDescent="0.2">
      <c r="A223" s="91">
        <v>216</v>
      </c>
      <c r="B223" s="31">
        <v>4860</v>
      </c>
      <c r="C223" s="31">
        <v>4860</v>
      </c>
      <c r="D223" s="31" t="s">
        <v>345</v>
      </c>
      <c r="E223" s="31">
        <v>0</v>
      </c>
      <c r="F223" s="31">
        <v>1</v>
      </c>
      <c r="G223" s="31">
        <v>616991.92000000004</v>
      </c>
      <c r="H223" s="31">
        <v>925.2</v>
      </c>
      <c r="J223">
        <f t="shared" si="12"/>
        <v>666.87410289667105</v>
      </c>
      <c r="O223">
        <f t="shared" si="13"/>
        <v>245.7702141889003</v>
      </c>
      <c r="P223">
        <f t="shared" si="14"/>
        <v>227386.60216757056</v>
      </c>
      <c r="Q223">
        <f t="shared" si="15"/>
        <v>421.10388870777069</v>
      </c>
    </row>
    <row r="224" spans="1:17" x14ac:dyDescent="0.2">
      <c r="A224" s="91">
        <v>217</v>
      </c>
      <c r="B224" s="31">
        <v>4869</v>
      </c>
      <c r="C224" s="31">
        <v>4869</v>
      </c>
      <c r="D224" s="31" t="s">
        <v>201</v>
      </c>
      <c r="E224" s="31">
        <v>0</v>
      </c>
      <c r="F224" s="31">
        <v>1</v>
      </c>
      <c r="G224" s="31">
        <v>286481.48</v>
      </c>
      <c r="H224" s="31">
        <v>1326</v>
      </c>
      <c r="J224">
        <f t="shared" si="12"/>
        <v>216.04938159879336</v>
      </c>
      <c r="O224">
        <f t="shared" si="13"/>
        <v>0</v>
      </c>
      <c r="P224">
        <f t="shared" si="14"/>
        <v>0</v>
      </c>
      <c r="Q224">
        <f t="shared" si="15"/>
        <v>216.04938159879336</v>
      </c>
    </row>
    <row r="225" spans="1:17" x14ac:dyDescent="0.2">
      <c r="A225" s="91">
        <v>218</v>
      </c>
      <c r="B225" s="31">
        <v>4878</v>
      </c>
      <c r="C225" s="31">
        <v>4878</v>
      </c>
      <c r="D225" s="31" t="s">
        <v>202</v>
      </c>
      <c r="E225" s="31">
        <v>0</v>
      </c>
      <c r="F225" s="31">
        <v>1</v>
      </c>
      <c r="G225" s="31">
        <v>261695.12</v>
      </c>
      <c r="H225" s="31">
        <v>589.79999999999995</v>
      </c>
      <c r="J225">
        <f t="shared" si="12"/>
        <v>443.70145812139714</v>
      </c>
      <c r="O225">
        <f t="shared" si="13"/>
        <v>22.597569413626388</v>
      </c>
      <c r="P225">
        <f t="shared" si="14"/>
        <v>13328.046440156842</v>
      </c>
      <c r="Q225">
        <f t="shared" si="15"/>
        <v>421.10388870777069</v>
      </c>
    </row>
    <row r="226" spans="1:17" x14ac:dyDescent="0.2">
      <c r="A226" s="91">
        <v>219</v>
      </c>
      <c r="B226" s="31">
        <v>4890</v>
      </c>
      <c r="C226" s="31">
        <v>4890</v>
      </c>
      <c r="D226" s="31" t="s">
        <v>203</v>
      </c>
      <c r="E226" s="31">
        <v>0</v>
      </c>
      <c r="F226" s="31">
        <v>1</v>
      </c>
      <c r="G226" s="31">
        <v>392319.24</v>
      </c>
      <c r="H226" s="31">
        <v>1065.8</v>
      </c>
      <c r="J226">
        <f t="shared" si="12"/>
        <v>368.09836742353161</v>
      </c>
      <c r="O226">
        <f t="shared" si="13"/>
        <v>0</v>
      </c>
      <c r="P226">
        <f t="shared" si="14"/>
        <v>0</v>
      </c>
      <c r="Q226">
        <f t="shared" si="15"/>
        <v>368.09836742353161</v>
      </c>
    </row>
    <row r="227" spans="1:17" x14ac:dyDescent="0.2">
      <c r="A227" s="91">
        <v>220</v>
      </c>
      <c r="B227" s="31">
        <v>4905</v>
      </c>
      <c r="C227" s="31">
        <v>4905</v>
      </c>
      <c r="D227" s="31" t="s">
        <v>332</v>
      </c>
      <c r="E227" s="31">
        <v>0</v>
      </c>
      <c r="F227" s="31">
        <v>1</v>
      </c>
      <c r="G227" s="31">
        <v>164139.16</v>
      </c>
      <c r="H227" s="31">
        <v>215.5</v>
      </c>
      <c r="J227">
        <f t="shared" si="12"/>
        <v>761.6666357308585</v>
      </c>
      <c r="O227">
        <f t="shared" si="13"/>
        <v>340.56274702308775</v>
      </c>
      <c r="P227">
        <f t="shared" si="14"/>
        <v>73391.27198347541</v>
      </c>
      <c r="Q227">
        <f t="shared" si="15"/>
        <v>421.10388870777075</v>
      </c>
    </row>
    <row r="228" spans="1:17" x14ac:dyDescent="0.2">
      <c r="A228" s="91">
        <v>221</v>
      </c>
      <c r="B228" s="31">
        <v>4978</v>
      </c>
      <c r="C228" s="31">
        <v>4978</v>
      </c>
      <c r="D228" s="31" t="s">
        <v>204</v>
      </c>
      <c r="E228" s="31">
        <v>0</v>
      </c>
      <c r="F228" s="31">
        <v>1</v>
      </c>
      <c r="G228" s="31">
        <v>174949.81</v>
      </c>
      <c r="H228" s="31">
        <v>178.1</v>
      </c>
      <c r="J228">
        <f t="shared" si="12"/>
        <v>982.31224031443014</v>
      </c>
      <c r="O228">
        <f t="shared" si="13"/>
        <v>561.20835160665933</v>
      </c>
      <c r="P228">
        <f t="shared" si="14"/>
        <v>99951.207421146028</v>
      </c>
      <c r="Q228">
        <f t="shared" si="15"/>
        <v>421.10388870777075</v>
      </c>
    </row>
    <row r="229" spans="1:17" x14ac:dyDescent="0.2">
      <c r="A229" s="91">
        <v>222</v>
      </c>
      <c r="B229" s="31">
        <v>4995</v>
      </c>
      <c r="C229" s="31">
        <v>4995</v>
      </c>
      <c r="D229" s="31" t="s">
        <v>205</v>
      </c>
      <c r="E229" s="31">
        <v>0</v>
      </c>
      <c r="F229" s="31">
        <v>1</v>
      </c>
      <c r="G229" s="31">
        <v>453367.27</v>
      </c>
      <c r="H229" s="31">
        <v>892.7</v>
      </c>
      <c r="J229">
        <f t="shared" si="12"/>
        <v>507.86072588775625</v>
      </c>
      <c r="O229">
        <f t="shared" si="13"/>
        <v>86.756837179985496</v>
      </c>
      <c r="P229">
        <f t="shared" si="14"/>
        <v>77447.82855057306</v>
      </c>
      <c r="Q229">
        <f t="shared" si="15"/>
        <v>421.10388870777069</v>
      </c>
    </row>
    <row r="230" spans="1:17" x14ac:dyDescent="0.2">
      <c r="A230" s="91">
        <v>223</v>
      </c>
      <c r="B230" s="31">
        <v>5013</v>
      </c>
      <c r="C230" s="31">
        <v>5013</v>
      </c>
      <c r="D230" s="31" t="s">
        <v>206</v>
      </c>
      <c r="E230" s="31">
        <v>0</v>
      </c>
      <c r="F230" s="31">
        <v>1</v>
      </c>
      <c r="G230" s="31">
        <v>992013.39</v>
      </c>
      <c r="H230" s="31">
        <v>2254.6</v>
      </c>
      <c r="J230">
        <f t="shared" si="12"/>
        <v>439.99529406546617</v>
      </c>
      <c r="O230">
        <f t="shared" si="13"/>
        <v>18.891405357695419</v>
      </c>
      <c r="P230">
        <f t="shared" si="14"/>
        <v>42592.562519460087</v>
      </c>
      <c r="Q230">
        <f t="shared" si="15"/>
        <v>421.10388870777075</v>
      </c>
    </row>
    <row r="231" spans="1:17" x14ac:dyDescent="0.2">
      <c r="A231" s="91">
        <v>224</v>
      </c>
      <c r="B231" s="31">
        <v>5049</v>
      </c>
      <c r="C231" s="31">
        <v>5049</v>
      </c>
      <c r="D231" s="31" t="s">
        <v>207</v>
      </c>
      <c r="E231" s="31">
        <v>0</v>
      </c>
      <c r="F231" s="31">
        <v>1</v>
      </c>
      <c r="G231" s="31">
        <v>1912923.62</v>
      </c>
      <c r="H231" s="31">
        <v>5064.1000000000004</v>
      </c>
      <c r="J231">
        <f t="shared" si="12"/>
        <v>377.74207065421297</v>
      </c>
      <c r="O231">
        <f t="shared" si="13"/>
        <v>0</v>
      </c>
      <c r="P231">
        <f t="shared" si="14"/>
        <v>0</v>
      </c>
      <c r="Q231">
        <f t="shared" si="15"/>
        <v>377.74207065421297</v>
      </c>
    </row>
    <row r="232" spans="1:17" x14ac:dyDescent="0.2">
      <c r="A232" s="91">
        <v>225</v>
      </c>
      <c r="B232" s="31">
        <v>5319</v>
      </c>
      <c r="C232" s="31">
        <v>5160</v>
      </c>
      <c r="D232" s="31" t="s">
        <v>210</v>
      </c>
      <c r="E232" s="31">
        <v>0</v>
      </c>
      <c r="F232" s="31">
        <v>1</v>
      </c>
      <c r="G232" s="31">
        <v>468921.54</v>
      </c>
      <c r="H232" s="31">
        <v>1032.0999999999999</v>
      </c>
      <c r="J232">
        <f t="shared" si="12"/>
        <v>454.33731227594228</v>
      </c>
      <c r="O232">
        <f t="shared" si="13"/>
        <v>33.233423568171531</v>
      </c>
      <c r="P232">
        <f t="shared" si="14"/>
        <v>34300.216464709833</v>
      </c>
      <c r="Q232">
        <f t="shared" si="15"/>
        <v>421.10388870777075</v>
      </c>
    </row>
    <row r="233" spans="1:17" x14ac:dyDescent="0.2">
      <c r="A233" s="91">
        <v>226</v>
      </c>
      <c r="B233" s="31">
        <v>5121</v>
      </c>
      <c r="C233" s="31">
        <v>5121</v>
      </c>
      <c r="D233" s="31" t="s">
        <v>208</v>
      </c>
      <c r="E233" s="31">
        <v>0</v>
      </c>
      <c r="F233" s="31">
        <v>1</v>
      </c>
      <c r="G233" s="31">
        <v>438839.45</v>
      </c>
      <c r="H233" s="31">
        <v>642.9</v>
      </c>
      <c r="J233">
        <f t="shared" si="12"/>
        <v>682.59363820189765</v>
      </c>
      <c r="O233">
        <f t="shared" si="13"/>
        <v>261.4897494941269</v>
      </c>
      <c r="P233">
        <f t="shared" si="14"/>
        <v>168111.75994977419</v>
      </c>
      <c r="Q233">
        <f t="shared" si="15"/>
        <v>421.10388870777075</v>
      </c>
    </row>
    <row r="234" spans="1:17" x14ac:dyDescent="0.2">
      <c r="A234" s="91">
        <v>227</v>
      </c>
      <c r="B234" s="31">
        <v>5139</v>
      </c>
      <c r="C234" s="31">
        <v>5139</v>
      </c>
      <c r="D234" s="31" t="s">
        <v>209</v>
      </c>
      <c r="E234" s="31">
        <v>0</v>
      </c>
      <c r="F234" s="31">
        <v>1</v>
      </c>
      <c r="G234" s="31">
        <v>162479.23000000001</v>
      </c>
      <c r="H234" s="31">
        <v>186.7</v>
      </c>
      <c r="J234">
        <f t="shared" si="12"/>
        <v>870.26904124263535</v>
      </c>
      <c r="O234">
        <f t="shared" si="13"/>
        <v>449.1651525348646</v>
      </c>
      <c r="P234">
        <f t="shared" si="14"/>
        <v>83859.133978259211</v>
      </c>
      <c r="Q234">
        <f t="shared" si="15"/>
        <v>421.10388870777075</v>
      </c>
    </row>
    <row r="235" spans="1:17" x14ac:dyDescent="0.2">
      <c r="A235" s="91">
        <v>228</v>
      </c>
      <c r="B235" s="31">
        <v>5163</v>
      </c>
      <c r="C235" s="31">
        <v>5163</v>
      </c>
      <c r="D235" s="31" t="s">
        <v>211</v>
      </c>
      <c r="E235" s="31">
        <v>0</v>
      </c>
      <c r="F235" s="31">
        <v>1</v>
      </c>
      <c r="G235" s="31">
        <v>702547.2</v>
      </c>
      <c r="H235" s="31">
        <v>549.1</v>
      </c>
      <c r="J235">
        <f t="shared" si="12"/>
        <v>1279.4521945000909</v>
      </c>
      <c r="O235">
        <f t="shared" si="13"/>
        <v>858.34830579232016</v>
      </c>
      <c r="P235">
        <f t="shared" si="14"/>
        <v>471319.05471056304</v>
      </c>
      <c r="Q235">
        <f t="shared" si="15"/>
        <v>421.10388870777075</v>
      </c>
    </row>
    <row r="236" spans="1:17" x14ac:dyDescent="0.2">
      <c r="A236" s="91">
        <v>229</v>
      </c>
      <c r="B236" s="31">
        <v>5166</v>
      </c>
      <c r="C236" s="31">
        <v>5166</v>
      </c>
      <c r="D236" s="31" t="s">
        <v>212</v>
      </c>
      <c r="E236" s="31">
        <v>0</v>
      </c>
      <c r="F236" s="31">
        <v>1</v>
      </c>
      <c r="G236" s="31">
        <v>845776.13</v>
      </c>
      <c r="H236" s="31">
        <v>2177.8000000000002</v>
      </c>
      <c r="J236">
        <f t="shared" si="12"/>
        <v>388.36262742216911</v>
      </c>
      <c r="O236">
        <f t="shared" si="13"/>
        <v>0</v>
      </c>
      <c r="P236">
        <f t="shared" si="14"/>
        <v>0</v>
      </c>
      <c r="Q236">
        <f t="shared" si="15"/>
        <v>388.36262742216911</v>
      </c>
    </row>
    <row r="237" spans="1:17" x14ac:dyDescent="0.2">
      <c r="A237" s="91">
        <v>230</v>
      </c>
      <c r="B237" s="31">
        <v>5184</v>
      </c>
      <c r="C237" s="31">
        <v>5184</v>
      </c>
      <c r="D237" s="31" t="s">
        <v>213</v>
      </c>
      <c r="E237" s="31">
        <v>0</v>
      </c>
      <c r="F237" s="31">
        <v>1</v>
      </c>
      <c r="G237" s="31">
        <v>744116.48</v>
      </c>
      <c r="H237" s="31">
        <v>1846.9</v>
      </c>
      <c r="J237">
        <f t="shared" si="12"/>
        <v>402.90025448048078</v>
      </c>
      <c r="O237">
        <f t="shared" si="13"/>
        <v>0</v>
      </c>
      <c r="P237">
        <f t="shared" si="14"/>
        <v>0</v>
      </c>
      <c r="Q237">
        <f t="shared" si="15"/>
        <v>402.90025448048078</v>
      </c>
    </row>
    <row r="238" spans="1:17" x14ac:dyDescent="0.2">
      <c r="A238" s="91">
        <v>231</v>
      </c>
      <c r="B238" s="31">
        <v>5250</v>
      </c>
      <c r="C238" s="31">
        <v>5250</v>
      </c>
      <c r="D238" s="31" t="s">
        <v>214</v>
      </c>
      <c r="E238" s="31">
        <v>0</v>
      </c>
      <c r="F238" s="31">
        <v>1</v>
      </c>
      <c r="G238" s="31">
        <v>1489617.05</v>
      </c>
      <c r="H238" s="31">
        <v>5556.8</v>
      </c>
      <c r="J238">
        <f t="shared" si="12"/>
        <v>268.07102109127555</v>
      </c>
      <c r="O238">
        <f t="shared" si="13"/>
        <v>0</v>
      </c>
      <c r="P238">
        <f t="shared" si="14"/>
        <v>0</v>
      </c>
      <c r="Q238">
        <f t="shared" si="15"/>
        <v>268.07102109127555</v>
      </c>
    </row>
    <row r="239" spans="1:17" x14ac:dyDescent="0.2">
      <c r="A239" s="91">
        <v>232</v>
      </c>
      <c r="B239" s="31">
        <v>5256</v>
      </c>
      <c r="C239" s="31">
        <v>5256</v>
      </c>
      <c r="D239" s="31" t="s">
        <v>215</v>
      </c>
      <c r="E239" s="31">
        <v>0</v>
      </c>
      <c r="F239" s="31">
        <v>1</v>
      </c>
      <c r="G239" s="31">
        <v>251374.74</v>
      </c>
      <c r="H239" s="31">
        <v>711.8</v>
      </c>
      <c r="J239">
        <f t="shared" si="12"/>
        <v>353.15361056476542</v>
      </c>
      <c r="O239">
        <f t="shared" si="13"/>
        <v>0</v>
      </c>
      <c r="P239">
        <f t="shared" si="14"/>
        <v>0</v>
      </c>
      <c r="Q239">
        <f t="shared" si="15"/>
        <v>353.15361056476542</v>
      </c>
    </row>
    <row r="240" spans="1:17" x14ac:dyDescent="0.2">
      <c r="A240" s="91">
        <v>233</v>
      </c>
      <c r="B240" s="31">
        <v>5283</v>
      </c>
      <c r="C240" s="31">
        <v>5283</v>
      </c>
      <c r="D240" s="31" t="s">
        <v>216</v>
      </c>
      <c r="E240" s="31">
        <v>0</v>
      </c>
      <c r="F240" s="31">
        <v>1</v>
      </c>
      <c r="G240" s="31">
        <v>469136.19</v>
      </c>
      <c r="H240" s="31">
        <v>663.2</v>
      </c>
      <c r="J240">
        <f t="shared" si="12"/>
        <v>707.38267490952956</v>
      </c>
      <c r="O240">
        <f t="shared" si="13"/>
        <v>286.27878620175881</v>
      </c>
      <c r="P240">
        <f t="shared" si="14"/>
        <v>189860.09100900646</v>
      </c>
      <c r="Q240">
        <f t="shared" si="15"/>
        <v>421.10388870777075</v>
      </c>
    </row>
    <row r="241" spans="1:17" x14ac:dyDescent="0.2">
      <c r="A241" s="91">
        <v>234</v>
      </c>
      <c r="B241" s="31">
        <v>5310</v>
      </c>
      <c r="C241" s="31">
        <v>5310</v>
      </c>
      <c r="D241" s="31" t="s">
        <v>217</v>
      </c>
      <c r="E241" s="31">
        <v>0</v>
      </c>
      <c r="F241" s="31">
        <v>1</v>
      </c>
      <c r="G241" s="31">
        <v>235633.44</v>
      </c>
      <c r="H241" s="31">
        <v>693.1</v>
      </c>
      <c r="J241">
        <f t="shared" si="12"/>
        <v>339.97033617082673</v>
      </c>
      <c r="O241">
        <f t="shared" si="13"/>
        <v>0</v>
      </c>
      <c r="P241">
        <f t="shared" si="14"/>
        <v>0</v>
      </c>
      <c r="Q241">
        <f t="shared" si="15"/>
        <v>339.97033617082673</v>
      </c>
    </row>
    <row r="242" spans="1:17" x14ac:dyDescent="0.2">
      <c r="A242" s="91">
        <v>235</v>
      </c>
      <c r="B242" s="31">
        <v>5463</v>
      </c>
      <c r="C242" s="31">
        <v>5463</v>
      </c>
      <c r="D242" s="31" t="s">
        <v>218</v>
      </c>
      <c r="E242" s="31">
        <v>0</v>
      </c>
      <c r="F242" s="31">
        <v>1</v>
      </c>
      <c r="G242" s="31">
        <v>210930.92</v>
      </c>
      <c r="H242" s="31">
        <v>1034.9000000000001</v>
      </c>
      <c r="J242">
        <f t="shared" si="12"/>
        <v>203.81768286790995</v>
      </c>
      <c r="O242">
        <f t="shared" si="13"/>
        <v>0</v>
      </c>
      <c r="P242">
        <f t="shared" si="14"/>
        <v>0</v>
      </c>
      <c r="Q242">
        <f t="shared" si="15"/>
        <v>203.81768286790995</v>
      </c>
    </row>
    <row r="243" spans="1:17" x14ac:dyDescent="0.2">
      <c r="A243" s="91">
        <v>236</v>
      </c>
      <c r="B243" s="31">
        <v>5486</v>
      </c>
      <c r="C243" s="31">
        <v>5486</v>
      </c>
      <c r="D243" s="31" t="s">
        <v>219</v>
      </c>
      <c r="E243" s="31">
        <v>0</v>
      </c>
      <c r="F243" s="31">
        <v>1</v>
      </c>
      <c r="G243" s="31">
        <v>170126.12</v>
      </c>
      <c r="H243" s="31">
        <v>331</v>
      </c>
      <c r="J243">
        <f t="shared" si="12"/>
        <v>513.97619335347429</v>
      </c>
      <c r="O243">
        <f t="shared" si="13"/>
        <v>92.872304645703537</v>
      </c>
      <c r="P243">
        <f t="shared" si="14"/>
        <v>30740.732837727872</v>
      </c>
      <c r="Q243">
        <f t="shared" si="15"/>
        <v>421.10388870777075</v>
      </c>
    </row>
    <row r="244" spans="1:17" x14ac:dyDescent="0.2">
      <c r="A244" s="91">
        <v>237</v>
      </c>
      <c r="B244" s="31">
        <v>5508</v>
      </c>
      <c r="C244" s="31">
        <v>5508</v>
      </c>
      <c r="D244" s="31" t="s">
        <v>220</v>
      </c>
      <c r="E244" s="31">
        <v>0</v>
      </c>
      <c r="F244" s="31">
        <v>1</v>
      </c>
      <c r="G244" s="31">
        <v>197034.77</v>
      </c>
      <c r="H244" s="31">
        <v>331.5</v>
      </c>
      <c r="J244">
        <f t="shared" si="12"/>
        <v>594.37336349924578</v>
      </c>
      <c r="O244">
        <f t="shared" si="13"/>
        <v>173.26947479147503</v>
      </c>
      <c r="P244">
        <f t="shared" si="14"/>
        <v>57438.830893373975</v>
      </c>
      <c r="Q244">
        <f t="shared" si="15"/>
        <v>421.10388870777081</v>
      </c>
    </row>
    <row r="245" spans="1:17" x14ac:dyDescent="0.2">
      <c r="A245" s="91">
        <v>238</v>
      </c>
      <c r="B245" s="31">
        <v>1975</v>
      </c>
      <c r="C245" s="31">
        <v>1975</v>
      </c>
      <c r="D245" s="31" t="s">
        <v>98</v>
      </c>
      <c r="E245" s="31">
        <v>0</v>
      </c>
      <c r="F245" s="31">
        <v>1</v>
      </c>
      <c r="G245" s="31">
        <v>336278.31</v>
      </c>
      <c r="H245" s="31">
        <v>372.4</v>
      </c>
      <c r="J245">
        <f t="shared" si="12"/>
        <v>903.00298066595064</v>
      </c>
      <c r="O245">
        <f t="shared" si="13"/>
        <v>481.89909195817989</v>
      </c>
      <c r="P245">
        <f t="shared" si="14"/>
        <v>179459.22184522619</v>
      </c>
      <c r="Q245">
        <f t="shared" si="15"/>
        <v>421.10388870777075</v>
      </c>
    </row>
    <row r="246" spans="1:17" x14ac:dyDescent="0.2">
      <c r="A246" s="91">
        <v>239</v>
      </c>
      <c r="B246" s="31">
        <v>4824</v>
      </c>
      <c r="C246" s="31">
        <v>5510</v>
      </c>
      <c r="D246" s="31" t="s">
        <v>221</v>
      </c>
      <c r="E246" s="31">
        <v>0</v>
      </c>
      <c r="F246" s="31">
        <v>1</v>
      </c>
      <c r="G246" s="31">
        <v>465616.99</v>
      </c>
      <c r="H246" s="31">
        <v>716.2</v>
      </c>
      <c r="J246">
        <f t="shared" si="12"/>
        <v>650.12146048589773</v>
      </c>
      <c r="O246">
        <f t="shared" si="13"/>
        <v>229.01757177812698</v>
      </c>
      <c r="P246">
        <f t="shared" si="14"/>
        <v>164022.38490749456</v>
      </c>
      <c r="Q246">
        <f t="shared" si="15"/>
        <v>421.10388870777081</v>
      </c>
    </row>
    <row r="247" spans="1:17" x14ac:dyDescent="0.2">
      <c r="A247" s="91">
        <v>240</v>
      </c>
      <c r="B247" s="31">
        <v>5607</v>
      </c>
      <c r="C247" s="31">
        <v>5607</v>
      </c>
      <c r="D247" s="31" t="s">
        <v>222</v>
      </c>
      <c r="E247" s="31">
        <v>0</v>
      </c>
      <c r="F247" s="31">
        <v>1</v>
      </c>
      <c r="G247" s="31">
        <v>176562.87</v>
      </c>
      <c r="H247" s="31">
        <v>849.2</v>
      </c>
      <c r="J247">
        <f t="shared" si="12"/>
        <v>207.91670984455956</v>
      </c>
      <c r="O247">
        <f t="shared" si="13"/>
        <v>0</v>
      </c>
      <c r="P247">
        <f t="shared" si="14"/>
        <v>0</v>
      </c>
      <c r="Q247">
        <f t="shared" si="15"/>
        <v>207.91670984455956</v>
      </c>
    </row>
    <row r="248" spans="1:17" x14ac:dyDescent="0.2">
      <c r="A248" s="91">
        <v>241</v>
      </c>
      <c r="B248" s="31">
        <v>5643</v>
      </c>
      <c r="C248" s="31">
        <v>5643</v>
      </c>
      <c r="D248" s="31" t="s">
        <v>223</v>
      </c>
      <c r="E248" s="31">
        <v>0</v>
      </c>
      <c r="F248" s="31">
        <v>1</v>
      </c>
      <c r="G248" s="31">
        <v>328790.95</v>
      </c>
      <c r="H248" s="31">
        <v>1004.2</v>
      </c>
      <c r="J248">
        <f t="shared" si="12"/>
        <v>327.41580362477595</v>
      </c>
      <c r="O248">
        <f t="shared" si="13"/>
        <v>0</v>
      </c>
      <c r="P248">
        <f t="shared" si="14"/>
        <v>0</v>
      </c>
      <c r="Q248">
        <f t="shared" si="15"/>
        <v>327.41580362477595</v>
      </c>
    </row>
    <row r="249" spans="1:17" x14ac:dyDescent="0.2">
      <c r="A249" s="91">
        <v>242</v>
      </c>
      <c r="B249" s="31">
        <v>5697</v>
      </c>
      <c r="C249" s="31">
        <v>5697</v>
      </c>
      <c r="D249" s="31" t="s">
        <v>346</v>
      </c>
      <c r="E249" s="31">
        <v>0</v>
      </c>
      <c r="F249" s="31">
        <v>1</v>
      </c>
      <c r="G249" s="31">
        <v>243329.57</v>
      </c>
      <c r="H249" s="31">
        <v>426</v>
      </c>
      <c r="J249">
        <f t="shared" si="12"/>
        <v>571.19617370892024</v>
      </c>
      <c r="O249">
        <f t="shared" si="13"/>
        <v>150.09228500114949</v>
      </c>
      <c r="P249">
        <f t="shared" si="14"/>
        <v>63939.313410489682</v>
      </c>
      <c r="Q249">
        <f t="shared" si="15"/>
        <v>421.10388870777075</v>
      </c>
    </row>
    <row r="250" spans="1:17" x14ac:dyDescent="0.2">
      <c r="A250" s="91">
        <v>243</v>
      </c>
      <c r="B250" s="31">
        <v>5724</v>
      </c>
      <c r="C250" s="31">
        <v>5724</v>
      </c>
      <c r="D250" s="31" t="s">
        <v>224</v>
      </c>
      <c r="E250" s="31">
        <v>0</v>
      </c>
      <c r="F250" s="31">
        <v>1</v>
      </c>
      <c r="G250" s="31">
        <v>169589.51</v>
      </c>
      <c r="H250" s="31">
        <v>193</v>
      </c>
      <c r="J250">
        <f t="shared" si="12"/>
        <v>878.70212435233168</v>
      </c>
      <c r="O250">
        <f t="shared" si="13"/>
        <v>457.59823564456093</v>
      </c>
      <c r="P250">
        <f t="shared" si="14"/>
        <v>88316.459479400262</v>
      </c>
      <c r="Q250">
        <f t="shared" si="15"/>
        <v>421.10388870777069</v>
      </c>
    </row>
    <row r="251" spans="1:17" x14ac:dyDescent="0.2">
      <c r="A251" s="91">
        <v>244</v>
      </c>
      <c r="B251" s="31">
        <v>5805</v>
      </c>
      <c r="C251" s="31">
        <v>5805</v>
      </c>
      <c r="D251" s="31" t="s">
        <v>226</v>
      </c>
      <c r="E251" s="31">
        <v>0</v>
      </c>
      <c r="F251" s="31">
        <v>1</v>
      </c>
      <c r="G251" s="31">
        <v>731196.51</v>
      </c>
      <c r="H251" s="31">
        <v>1066.8</v>
      </c>
      <c r="J251">
        <f t="shared" si="12"/>
        <v>685.41105174353208</v>
      </c>
      <c r="O251">
        <f t="shared" si="13"/>
        <v>264.30716303576133</v>
      </c>
      <c r="P251">
        <f t="shared" si="14"/>
        <v>281962.88152655016</v>
      </c>
      <c r="Q251">
        <f t="shared" si="15"/>
        <v>421.10388870777081</v>
      </c>
    </row>
    <row r="252" spans="1:17" x14ac:dyDescent="0.2">
      <c r="A252" s="91">
        <v>245</v>
      </c>
      <c r="B252" s="31">
        <v>5823</v>
      </c>
      <c r="C252" s="31">
        <v>5823</v>
      </c>
      <c r="D252" s="31" t="s">
        <v>227</v>
      </c>
      <c r="E252" s="31">
        <v>0</v>
      </c>
      <c r="F252" s="31">
        <v>1</v>
      </c>
      <c r="G252" s="31">
        <v>318733.09000000003</v>
      </c>
      <c r="H252" s="31">
        <v>356</v>
      </c>
      <c r="J252">
        <f t="shared" si="12"/>
        <v>895.31766853932595</v>
      </c>
      <c r="O252">
        <f t="shared" si="13"/>
        <v>474.2137798315552</v>
      </c>
      <c r="P252">
        <f t="shared" si="14"/>
        <v>168820.10562003366</v>
      </c>
      <c r="Q252">
        <f t="shared" si="15"/>
        <v>421.10388870777069</v>
      </c>
    </row>
    <row r="253" spans="1:17" x14ac:dyDescent="0.2">
      <c r="A253" s="91">
        <v>246</v>
      </c>
      <c r="B253" s="31">
        <v>5832</v>
      </c>
      <c r="C253" s="31">
        <v>5832</v>
      </c>
      <c r="D253" s="31" t="s">
        <v>228</v>
      </c>
      <c r="E253" s="31">
        <v>0</v>
      </c>
      <c r="F253" s="31">
        <v>1</v>
      </c>
      <c r="G253" s="31">
        <v>243775.3</v>
      </c>
      <c r="H253" s="31">
        <v>216</v>
      </c>
      <c r="J253">
        <f t="shared" si="12"/>
        <v>1128.5893518518517</v>
      </c>
      <c r="O253">
        <f t="shared" si="13"/>
        <v>707.485463144081</v>
      </c>
      <c r="P253">
        <f t="shared" si="14"/>
        <v>152816.8600391215</v>
      </c>
      <c r="Q253">
        <f t="shared" si="15"/>
        <v>421.10388870777075</v>
      </c>
    </row>
    <row r="254" spans="1:17" x14ac:dyDescent="0.2">
      <c r="A254" s="91">
        <v>247</v>
      </c>
      <c r="B254" s="31">
        <v>5877</v>
      </c>
      <c r="C254" s="31">
        <v>5877</v>
      </c>
      <c r="D254" s="31" t="s">
        <v>229</v>
      </c>
      <c r="E254" s="31">
        <v>0</v>
      </c>
      <c r="F254" s="31">
        <v>1</v>
      </c>
      <c r="G254" s="31">
        <v>375707.5</v>
      </c>
      <c r="H254" s="31">
        <v>1423.6</v>
      </c>
      <c r="J254">
        <f t="shared" si="12"/>
        <v>263.91366957010399</v>
      </c>
      <c r="O254">
        <f t="shared" si="13"/>
        <v>0</v>
      </c>
      <c r="P254">
        <f t="shared" si="14"/>
        <v>0</v>
      </c>
      <c r="Q254">
        <f t="shared" si="15"/>
        <v>263.91366957010399</v>
      </c>
    </row>
    <row r="255" spans="1:17" x14ac:dyDescent="0.2">
      <c r="A255" s="91">
        <v>248</v>
      </c>
      <c r="B255" s="31">
        <v>5895</v>
      </c>
      <c r="C255" s="31">
        <v>5895</v>
      </c>
      <c r="D255" s="31" t="s">
        <v>230</v>
      </c>
      <c r="E255" s="31">
        <v>0</v>
      </c>
      <c r="F255" s="31">
        <v>1</v>
      </c>
      <c r="G255" s="31">
        <v>125387.14</v>
      </c>
      <c r="H255" s="31">
        <v>237</v>
      </c>
      <c r="J255">
        <f t="shared" si="12"/>
        <v>529.05966244725744</v>
      </c>
      <c r="O255">
        <f t="shared" si="13"/>
        <v>107.95577373948669</v>
      </c>
      <c r="P255">
        <f t="shared" si="14"/>
        <v>25585.518376258344</v>
      </c>
      <c r="Q255">
        <f t="shared" si="15"/>
        <v>421.10388870777069</v>
      </c>
    </row>
    <row r="256" spans="1:17" x14ac:dyDescent="0.2">
      <c r="A256" s="91">
        <v>249</v>
      </c>
      <c r="B256" s="31">
        <v>5949</v>
      </c>
      <c r="C256" s="31">
        <v>5949</v>
      </c>
      <c r="D256" s="31" t="s">
        <v>231</v>
      </c>
      <c r="E256" s="31">
        <v>0</v>
      </c>
      <c r="F256" s="31">
        <v>1</v>
      </c>
      <c r="G256" s="31">
        <v>459412.08</v>
      </c>
      <c r="H256" s="31">
        <v>1098.9000000000001</v>
      </c>
      <c r="J256">
        <f t="shared" si="12"/>
        <v>418.06541086541085</v>
      </c>
      <c r="O256">
        <f t="shared" si="13"/>
        <v>0</v>
      </c>
      <c r="P256">
        <f t="shared" si="14"/>
        <v>0</v>
      </c>
      <c r="Q256">
        <f t="shared" si="15"/>
        <v>418.06541086541085</v>
      </c>
    </row>
    <row r="257" spans="1:17" x14ac:dyDescent="0.2">
      <c r="A257" s="91">
        <v>250</v>
      </c>
      <c r="B257" s="31">
        <v>5976</v>
      </c>
      <c r="C257" s="31">
        <v>5976</v>
      </c>
      <c r="D257" s="31" t="s">
        <v>232</v>
      </c>
      <c r="E257" s="31">
        <v>0</v>
      </c>
      <c r="F257" s="31">
        <v>1</v>
      </c>
      <c r="G257" s="31">
        <v>433793.22</v>
      </c>
      <c r="H257" s="31">
        <v>1050.3</v>
      </c>
      <c r="J257">
        <f t="shared" si="12"/>
        <v>413.01839474435877</v>
      </c>
      <c r="O257">
        <f t="shared" si="13"/>
        <v>0</v>
      </c>
      <c r="P257">
        <f t="shared" si="14"/>
        <v>0</v>
      </c>
      <c r="Q257">
        <f t="shared" si="15"/>
        <v>413.01839474435877</v>
      </c>
    </row>
    <row r="258" spans="1:17" x14ac:dyDescent="0.2">
      <c r="A258" s="91">
        <v>251</v>
      </c>
      <c r="B258" s="31">
        <v>5994</v>
      </c>
      <c r="C258" s="31">
        <v>5994</v>
      </c>
      <c r="D258" s="31" t="s">
        <v>233</v>
      </c>
      <c r="E258" s="31">
        <v>0</v>
      </c>
      <c r="F258" s="31">
        <v>1</v>
      </c>
      <c r="G258" s="31">
        <v>466377.73</v>
      </c>
      <c r="H258" s="31">
        <v>689</v>
      </c>
      <c r="J258">
        <f t="shared" si="12"/>
        <v>676.89075471698106</v>
      </c>
      <c r="O258">
        <f t="shared" si="13"/>
        <v>255.78686600921031</v>
      </c>
      <c r="P258">
        <f t="shared" si="14"/>
        <v>176237.15068034592</v>
      </c>
      <c r="Q258">
        <f t="shared" si="15"/>
        <v>421.10388870777075</v>
      </c>
    </row>
    <row r="259" spans="1:17" x14ac:dyDescent="0.2">
      <c r="A259" s="91">
        <v>252</v>
      </c>
      <c r="B259" s="31">
        <v>6003</v>
      </c>
      <c r="C259" s="31">
        <v>6003</v>
      </c>
      <c r="D259" s="31" t="s">
        <v>234</v>
      </c>
      <c r="E259" s="31">
        <v>0</v>
      </c>
      <c r="F259" s="31">
        <v>1</v>
      </c>
      <c r="G259" s="31">
        <v>272150.34999999998</v>
      </c>
      <c r="H259" s="31">
        <v>386</v>
      </c>
      <c r="J259">
        <f t="shared" si="12"/>
        <v>705.05272020725386</v>
      </c>
      <c r="O259">
        <f t="shared" si="13"/>
        <v>283.94883149948311</v>
      </c>
      <c r="P259">
        <f t="shared" si="14"/>
        <v>109604.24895880048</v>
      </c>
      <c r="Q259">
        <f t="shared" si="15"/>
        <v>421.10388870777069</v>
      </c>
    </row>
    <row r="260" spans="1:17" x14ac:dyDescent="0.2">
      <c r="A260" s="91">
        <v>253</v>
      </c>
      <c r="B260" s="31">
        <v>6012</v>
      </c>
      <c r="C260" s="31">
        <v>6012</v>
      </c>
      <c r="D260" s="31" t="s">
        <v>235</v>
      </c>
      <c r="E260" s="31">
        <v>0</v>
      </c>
      <c r="F260" s="31">
        <v>1</v>
      </c>
      <c r="G260" s="31">
        <v>248884.39</v>
      </c>
      <c r="H260" s="31">
        <v>552.29999999999995</v>
      </c>
      <c r="J260">
        <f t="shared" si="12"/>
        <v>450.63260908926316</v>
      </c>
      <c r="O260">
        <f t="shared" si="13"/>
        <v>29.528720381492406</v>
      </c>
      <c r="P260">
        <f t="shared" si="14"/>
        <v>16308.712266698254</v>
      </c>
      <c r="Q260">
        <f t="shared" si="15"/>
        <v>421.10388870777075</v>
      </c>
    </row>
    <row r="261" spans="1:17" x14ac:dyDescent="0.2">
      <c r="A261" s="91">
        <v>254</v>
      </c>
      <c r="B261" s="31">
        <v>6030</v>
      </c>
      <c r="C261" s="31">
        <v>6030</v>
      </c>
      <c r="D261" s="31" t="s">
        <v>236</v>
      </c>
      <c r="E261" s="31">
        <v>0</v>
      </c>
      <c r="F261" s="31">
        <v>1</v>
      </c>
      <c r="G261" s="31">
        <v>394013.71</v>
      </c>
      <c r="H261" s="31">
        <v>1500.4</v>
      </c>
      <c r="J261">
        <f t="shared" si="12"/>
        <v>262.60577845907756</v>
      </c>
      <c r="O261">
        <f t="shared" si="13"/>
        <v>0</v>
      </c>
      <c r="P261">
        <f t="shared" si="14"/>
        <v>0</v>
      </c>
      <c r="Q261">
        <f t="shared" si="15"/>
        <v>262.60577845907756</v>
      </c>
    </row>
    <row r="262" spans="1:17" x14ac:dyDescent="0.2">
      <c r="A262" s="91">
        <v>255</v>
      </c>
      <c r="B262" s="31">
        <v>6048</v>
      </c>
      <c r="C262" s="31">
        <v>6035</v>
      </c>
      <c r="D262" s="31" t="s">
        <v>237</v>
      </c>
      <c r="E262" s="31">
        <v>0</v>
      </c>
      <c r="F262" s="31">
        <v>1</v>
      </c>
      <c r="G262" s="31">
        <v>390822.97</v>
      </c>
      <c r="H262" s="31">
        <v>441.3</v>
      </c>
      <c r="J262">
        <f t="shared" si="12"/>
        <v>885.61742578744611</v>
      </c>
      <c r="O262">
        <f t="shared" si="13"/>
        <v>464.51353707967536</v>
      </c>
      <c r="P262">
        <f t="shared" si="14"/>
        <v>204989.82391326074</v>
      </c>
      <c r="Q262">
        <f t="shared" si="15"/>
        <v>421.10388870777075</v>
      </c>
    </row>
    <row r="263" spans="1:17" x14ac:dyDescent="0.2">
      <c r="A263" s="91">
        <v>256</v>
      </c>
      <c r="B263" s="31">
        <v>6039</v>
      </c>
      <c r="C263" s="31">
        <v>6039</v>
      </c>
      <c r="D263" s="31" t="s">
        <v>238</v>
      </c>
      <c r="E263" s="31">
        <v>0</v>
      </c>
      <c r="F263" s="31">
        <v>1</v>
      </c>
      <c r="G263" s="31">
        <v>2790580.38</v>
      </c>
      <c r="H263" s="31">
        <v>14825</v>
      </c>
      <c r="J263">
        <f t="shared" si="12"/>
        <v>188.2347642495784</v>
      </c>
      <c r="O263">
        <f t="shared" si="13"/>
        <v>0</v>
      </c>
      <c r="P263">
        <f t="shared" si="14"/>
        <v>0</v>
      </c>
      <c r="Q263">
        <f t="shared" si="15"/>
        <v>188.2347642495784</v>
      </c>
    </row>
    <row r="264" spans="1:17" x14ac:dyDescent="0.2">
      <c r="A264" s="91">
        <v>257</v>
      </c>
      <c r="B264" s="31">
        <v>6093</v>
      </c>
      <c r="C264" s="31">
        <v>6093</v>
      </c>
      <c r="D264" s="31" t="s">
        <v>240</v>
      </c>
      <c r="E264" s="31">
        <v>0</v>
      </c>
      <c r="F264" s="31">
        <v>1</v>
      </c>
      <c r="G264" s="31">
        <v>376835.45</v>
      </c>
      <c r="H264" s="31">
        <v>1451.3</v>
      </c>
      <c r="J264">
        <f t="shared" si="12"/>
        <v>259.65372424722665</v>
      </c>
      <c r="O264">
        <f t="shared" si="13"/>
        <v>0</v>
      </c>
      <c r="P264">
        <f t="shared" si="14"/>
        <v>0</v>
      </c>
      <c r="Q264">
        <f t="shared" si="15"/>
        <v>259.65372424722665</v>
      </c>
    </row>
    <row r="265" spans="1:17" x14ac:dyDescent="0.2">
      <c r="A265" s="91">
        <v>258</v>
      </c>
      <c r="B265" s="31">
        <v>6091</v>
      </c>
      <c r="C265" s="31">
        <v>6091</v>
      </c>
      <c r="D265" s="31" t="s">
        <v>239</v>
      </c>
      <c r="E265" s="31">
        <v>0</v>
      </c>
      <c r="F265" s="31">
        <v>1</v>
      </c>
      <c r="G265" s="31">
        <v>562760.81000000006</v>
      </c>
      <c r="H265" s="31">
        <v>928.5</v>
      </c>
      <c r="J265">
        <f t="shared" ref="J265:J328" si="16">G265/H265</f>
        <v>606.0967259019925</v>
      </c>
      <c r="O265">
        <f t="shared" ref="O265:O328" si="17">IF(J265&gt;$O$4,J265-$O$4,0)</f>
        <v>184.99283719422175</v>
      </c>
      <c r="P265">
        <f t="shared" ref="P265:P328" si="18">O265*H265</f>
        <v>171765.8493348349</v>
      </c>
      <c r="Q265">
        <f t="shared" ref="Q265:Q328" si="19">(G265-P265)/H265</f>
        <v>421.10388870777075</v>
      </c>
    </row>
    <row r="266" spans="1:17" x14ac:dyDescent="0.2">
      <c r="A266" s="91">
        <v>259</v>
      </c>
      <c r="B266" s="31">
        <v>6095</v>
      </c>
      <c r="C266" s="31">
        <v>6095</v>
      </c>
      <c r="D266" s="31" t="s">
        <v>242</v>
      </c>
      <c r="E266" s="31">
        <v>0</v>
      </c>
      <c r="F266" s="31">
        <v>1</v>
      </c>
      <c r="G266" s="31">
        <v>381440.48</v>
      </c>
      <c r="H266" s="31">
        <v>626.70000000000005</v>
      </c>
      <c r="J266">
        <f t="shared" si="16"/>
        <v>608.64924206159242</v>
      </c>
      <c r="O266">
        <f t="shared" si="17"/>
        <v>187.54535335382167</v>
      </c>
      <c r="P266">
        <f t="shared" si="18"/>
        <v>117534.67294684004</v>
      </c>
      <c r="Q266">
        <f t="shared" si="19"/>
        <v>421.10388870777069</v>
      </c>
    </row>
    <row r="267" spans="1:17" x14ac:dyDescent="0.2">
      <c r="A267" s="91">
        <v>260</v>
      </c>
      <c r="B267" s="31">
        <v>5157</v>
      </c>
      <c r="C267" s="31">
        <v>6099</v>
      </c>
      <c r="D267" s="31" t="s">
        <v>244</v>
      </c>
      <c r="E267" s="31">
        <v>0</v>
      </c>
      <c r="F267" s="31">
        <v>1</v>
      </c>
      <c r="G267" s="31">
        <v>324272.24</v>
      </c>
      <c r="H267" s="31">
        <v>558.79999999999995</v>
      </c>
      <c r="J267">
        <f t="shared" si="16"/>
        <v>580.30107372942018</v>
      </c>
      <c r="O267">
        <f t="shared" si="17"/>
        <v>159.19718502164943</v>
      </c>
      <c r="P267">
        <f t="shared" si="18"/>
        <v>88959.386990097701</v>
      </c>
      <c r="Q267">
        <f t="shared" si="19"/>
        <v>421.10388870777075</v>
      </c>
    </row>
    <row r="268" spans="1:17" x14ac:dyDescent="0.2">
      <c r="A268" s="91">
        <v>261</v>
      </c>
      <c r="B268" s="31">
        <v>6097</v>
      </c>
      <c r="C268" s="31">
        <v>6097</v>
      </c>
      <c r="D268" s="31" t="s">
        <v>243</v>
      </c>
      <c r="E268" s="31">
        <v>0</v>
      </c>
      <c r="F268" s="31">
        <v>1</v>
      </c>
      <c r="G268" s="31">
        <v>134821.9</v>
      </c>
      <c r="H268" s="31">
        <v>193.4</v>
      </c>
      <c r="J268">
        <f t="shared" si="16"/>
        <v>697.11427094105477</v>
      </c>
      <c r="O268">
        <f t="shared" si="17"/>
        <v>276.01038223328402</v>
      </c>
      <c r="P268">
        <f t="shared" si="18"/>
        <v>53380.407923917133</v>
      </c>
      <c r="Q268">
        <f t="shared" si="19"/>
        <v>421.10388870777069</v>
      </c>
    </row>
    <row r="269" spans="1:17" x14ac:dyDescent="0.2">
      <c r="A269" s="91">
        <v>262</v>
      </c>
      <c r="B269" s="31">
        <v>6098</v>
      </c>
      <c r="C269" s="31">
        <v>6098</v>
      </c>
      <c r="D269" s="31" t="s">
        <v>333</v>
      </c>
      <c r="E269" s="31">
        <v>0</v>
      </c>
      <c r="F269" s="31">
        <v>1</v>
      </c>
      <c r="G269" s="31">
        <v>811744.88</v>
      </c>
      <c r="H269" s="31">
        <v>1447.4</v>
      </c>
      <c r="J269">
        <f t="shared" si="16"/>
        <v>560.82968080696423</v>
      </c>
      <c r="O269">
        <f t="shared" si="17"/>
        <v>139.72579209919348</v>
      </c>
      <c r="P269">
        <f t="shared" si="18"/>
        <v>202239.11148437267</v>
      </c>
      <c r="Q269">
        <f t="shared" si="19"/>
        <v>421.10388870777069</v>
      </c>
    </row>
    <row r="270" spans="1:17" x14ac:dyDescent="0.2">
      <c r="A270" s="91">
        <v>263</v>
      </c>
      <c r="B270" s="31">
        <v>6100</v>
      </c>
      <c r="C270" s="31">
        <v>6100</v>
      </c>
      <c r="D270" s="31" t="s">
        <v>245</v>
      </c>
      <c r="E270" s="31">
        <v>0</v>
      </c>
      <c r="F270" s="31">
        <v>1</v>
      </c>
      <c r="G270" s="31">
        <v>294657.88</v>
      </c>
      <c r="H270" s="31">
        <v>511.9</v>
      </c>
      <c r="J270">
        <f t="shared" si="16"/>
        <v>575.61609689392458</v>
      </c>
      <c r="O270">
        <f t="shared" si="17"/>
        <v>154.51220818615383</v>
      </c>
      <c r="P270">
        <f t="shared" si="18"/>
        <v>79094.799370492139</v>
      </c>
      <c r="Q270">
        <f t="shared" si="19"/>
        <v>421.10388870777081</v>
      </c>
    </row>
    <row r="271" spans="1:17" x14ac:dyDescent="0.2">
      <c r="A271" s="91">
        <v>264</v>
      </c>
      <c r="B271" s="31">
        <v>6101</v>
      </c>
      <c r="C271" s="31">
        <v>6101</v>
      </c>
      <c r="D271" s="31" t="s">
        <v>246</v>
      </c>
      <c r="E271" s="31">
        <v>0</v>
      </c>
      <c r="F271" s="31">
        <v>1</v>
      </c>
      <c r="G271" s="31">
        <v>3168685.37</v>
      </c>
      <c r="H271" s="31">
        <v>7211</v>
      </c>
      <c r="J271">
        <f t="shared" si="16"/>
        <v>439.42384828733879</v>
      </c>
      <c r="O271">
        <f t="shared" si="17"/>
        <v>18.319959579568035</v>
      </c>
      <c r="P271">
        <f t="shared" si="18"/>
        <v>132105.22852826511</v>
      </c>
      <c r="Q271">
        <f t="shared" si="19"/>
        <v>421.10388870777081</v>
      </c>
    </row>
    <row r="272" spans="1:17" x14ac:dyDescent="0.2">
      <c r="A272" s="91">
        <v>265</v>
      </c>
      <c r="B272" s="31">
        <v>6096</v>
      </c>
      <c r="C272" s="31">
        <v>6096</v>
      </c>
      <c r="D272" s="31" t="s">
        <v>442</v>
      </c>
      <c r="E272" s="31">
        <v>0</v>
      </c>
      <c r="F272" s="31">
        <v>2</v>
      </c>
      <c r="G272" s="31">
        <v>930825</v>
      </c>
      <c r="H272" s="31">
        <v>1093.7</v>
      </c>
      <c r="J272">
        <f t="shared" si="16"/>
        <v>851.07890646429553</v>
      </c>
      <c r="O272">
        <f t="shared" si="17"/>
        <v>429.97501775652478</v>
      </c>
      <c r="P272">
        <f t="shared" si="18"/>
        <v>470263.67692031118</v>
      </c>
      <c r="Q272">
        <f t="shared" si="19"/>
        <v>421.10388870777069</v>
      </c>
    </row>
    <row r="273" spans="1:17" x14ac:dyDescent="0.2">
      <c r="A273" s="91">
        <v>266</v>
      </c>
      <c r="B273" s="31">
        <v>6094</v>
      </c>
      <c r="C273" s="31">
        <v>6094</v>
      </c>
      <c r="D273" s="31" t="s">
        <v>241</v>
      </c>
      <c r="E273" s="31">
        <v>0</v>
      </c>
      <c r="F273" s="31">
        <v>1</v>
      </c>
      <c r="G273" s="31">
        <v>329610.81</v>
      </c>
      <c r="H273" s="31">
        <v>505.7</v>
      </c>
      <c r="J273">
        <f t="shared" si="16"/>
        <v>651.79120031639309</v>
      </c>
      <c r="O273">
        <f t="shared" si="17"/>
        <v>230.68731160862234</v>
      </c>
      <c r="P273">
        <f t="shared" si="18"/>
        <v>116658.57348048031</v>
      </c>
      <c r="Q273">
        <f t="shared" si="19"/>
        <v>421.10388870777081</v>
      </c>
    </row>
    <row r="274" spans="1:17" x14ac:dyDescent="0.2">
      <c r="A274" s="91">
        <v>267</v>
      </c>
      <c r="B274" s="31">
        <v>6102</v>
      </c>
      <c r="C274" s="31">
        <v>6102</v>
      </c>
      <c r="D274" s="31" t="s">
        <v>247</v>
      </c>
      <c r="E274" s="31">
        <v>0</v>
      </c>
      <c r="F274" s="31">
        <v>1</v>
      </c>
      <c r="G274" s="31">
        <v>495197.47</v>
      </c>
      <c r="H274" s="31">
        <v>2024.9</v>
      </c>
      <c r="J274">
        <f t="shared" si="16"/>
        <v>244.55403723640671</v>
      </c>
      <c r="O274">
        <f t="shared" si="17"/>
        <v>0</v>
      </c>
      <c r="P274">
        <f t="shared" si="18"/>
        <v>0</v>
      </c>
      <c r="Q274">
        <f t="shared" si="19"/>
        <v>244.55403723640671</v>
      </c>
    </row>
    <row r="275" spans="1:17" x14ac:dyDescent="0.2">
      <c r="A275" s="91">
        <v>268</v>
      </c>
      <c r="B275" s="31">
        <v>6120</v>
      </c>
      <c r="C275" s="31">
        <v>6120</v>
      </c>
      <c r="D275" s="31" t="s">
        <v>248</v>
      </c>
      <c r="E275" s="31">
        <v>0</v>
      </c>
      <c r="F275" s="31">
        <v>1</v>
      </c>
      <c r="G275" s="31">
        <v>338607.07</v>
      </c>
      <c r="H275" s="31">
        <v>1167.9000000000001</v>
      </c>
      <c r="J275">
        <f t="shared" si="16"/>
        <v>289.92813597054538</v>
      </c>
      <c r="O275">
        <f t="shared" si="17"/>
        <v>0</v>
      </c>
      <c r="P275">
        <f t="shared" si="18"/>
        <v>0</v>
      </c>
      <c r="Q275">
        <f t="shared" si="19"/>
        <v>289.92813597054538</v>
      </c>
    </row>
    <row r="276" spans="1:17" x14ac:dyDescent="0.2">
      <c r="A276" s="91">
        <v>269</v>
      </c>
      <c r="B276" s="31">
        <v>6138</v>
      </c>
      <c r="C276" s="31">
        <v>6138</v>
      </c>
      <c r="D276" s="31" t="s">
        <v>249</v>
      </c>
      <c r="E276" s="31">
        <v>0</v>
      </c>
      <c r="F276" s="31">
        <v>1</v>
      </c>
      <c r="G276" s="31">
        <v>118735.5</v>
      </c>
      <c r="H276" s="31">
        <v>406.7</v>
      </c>
      <c r="J276">
        <f t="shared" si="16"/>
        <v>291.94861076960905</v>
      </c>
      <c r="O276">
        <f t="shared" si="17"/>
        <v>0</v>
      </c>
      <c r="P276">
        <f t="shared" si="18"/>
        <v>0</v>
      </c>
      <c r="Q276">
        <f t="shared" si="19"/>
        <v>291.94861076960905</v>
      </c>
    </row>
    <row r="277" spans="1:17" x14ac:dyDescent="0.2">
      <c r="A277" s="91">
        <v>270</v>
      </c>
      <c r="B277" s="31">
        <v>5751</v>
      </c>
      <c r="C277" s="31">
        <v>5751</v>
      </c>
      <c r="D277" s="31" t="s">
        <v>225</v>
      </c>
      <c r="E277" s="31">
        <v>0</v>
      </c>
      <c r="F277" s="31">
        <v>1</v>
      </c>
      <c r="G277" s="31">
        <v>460671.4</v>
      </c>
      <c r="H277" s="31">
        <v>570.70000000000005</v>
      </c>
      <c r="J277">
        <f t="shared" si="16"/>
        <v>807.2041352724724</v>
      </c>
      <c r="O277">
        <f t="shared" si="17"/>
        <v>386.10024656470165</v>
      </c>
      <c r="P277">
        <f t="shared" si="18"/>
        <v>220347.41071447523</v>
      </c>
      <c r="Q277">
        <f t="shared" si="19"/>
        <v>421.10388870777075</v>
      </c>
    </row>
    <row r="278" spans="1:17" x14ac:dyDescent="0.2">
      <c r="A278" s="91">
        <v>271</v>
      </c>
      <c r="B278" s="31">
        <v>6165</v>
      </c>
      <c r="C278" s="31">
        <v>6165</v>
      </c>
      <c r="D278" s="31" t="s">
        <v>250</v>
      </c>
      <c r="E278" s="31">
        <v>0</v>
      </c>
      <c r="F278" s="31">
        <v>1</v>
      </c>
      <c r="G278" s="31">
        <v>81583.539999999994</v>
      </c>
      <c r="H278" s="31">
        <v>197</v>
      </c>
      <c r="J278">
        <f t="shared" si="16"/>
        <v>414.12964467005071</v>
      </c>
      <c r="O278">
        <f t="shared" si="17"/>
        <v>0</v>
      </c>
      <c r="P278">
        <f t="shared" si="18"/>
        <v>0</v>
      </c>
      <c r="Q278">
        <f t="shared" si="19"/>
        <v>414.12964467005071</v>
      </c>
    </row>
    <row r="279" spans="1:17" x14ac:dyDescent="0.2">
      <c r="A279" s="91">
        <v>272</v>
      </c>
      <c r="B279" s="31">
        <v>6175</v>
      </c>
      <c r="C279" s="31">
        <v>6175</v>
      </c>
      <c r="D279" s="31" t="s">
        <v>251</v>
      </c>
      <c r="E279" s="31">
        <v>0</v>
      </c>
      <c r="F279" s="31">
        <v>1</v>
      </c>
      <c r="G279" s="31">
        <v>315888.99</v>
      </c>
      <c r="H279" s="31">
        <v>584.6</v>
      </c>
      <c r="J279">
        <f t="shared" si="16"/>
        <v>540.35065001710564</v>
      </c>
      <c r="O279">
        <f t="shared" si="17"/>
        <v>119.24676130933489</v>
      </c>
      <c r="P279">
        <f t="shared" si="18"/>
        <v>69711.656661437184</v>
      </c>
      <c r="Q279">
        <f t="shared" si="19"/>
        <v>421.10388870777075</v>
      </c>
    </row>
    <row r="280" spans="1:17" x14ac:dyDescent="0.2">
      <c r="A280" s="91">
        <v>273</v>
      </c>
      <c r="B280" s="31">
        <v>6219</v>
      </c>
      <c r="C280" s="31">
        <v>6219</v>
      </c>
      <c r="D280" s="31" t="s">
        <v>252</v>
      </c>
      <c r="E280" s="31">
        <v>0</v>
      </c>
      <c r="F280" s="31">
        <v>1</v>
      </c>
      <c r="G280" s="31">
        <v>631845.1</v>
      </c>
      <c r="H280" s="31">
        <v>2526.4</v>
      </c>
      <c r="J280">
        <f t="shared" si="16"/>
        <v>250.09701551614944</v>
      </c>
      <c r="O280">
        <f t="shared" si="17"/>
        <v>0</v>
      </c>
      <c r="P280">
        <f t="shared" si="18"/>
        <v>0</v>
      </c>
      <c r="Q280">
        <f t="shared" si="19"/>
        <v>250.09701551614944</v>
      </c>
    </row>
    <row r="281" spans="1:17" x14ac:dyDescent="0.2">
      <c r="A281" s="91">
        <v>274</v>
      </c>
      <c r="B281" s="31">
        <v>6246</v>
      </c>
      <c r="C281" s="31">
        <v>6246</v>
      </c>
      <c r="D281" s="31" t="s">
        <v>253</v>
      </c>
      <c r="E281" s="31">
        <v>0</v>
      </c>
      <c r="F281" s="31">
        <v>1</v>
      </c>
      <c r="G281" s="31">
        <v>109169.2</v>
      </c>
      <c r="H281" s="31">
        <v>132.80000000000001</v>
      </c>
      <c r="J281">
        <f t="shared" si="16"/>
        <v>822.05722891566256</v>
      </c>
      <c r="O281">
        <f t="shared" si="17"/>
        <v>400.95334020789181</v>
      </c>
      <c r="P281">
        <f t="shared" si="18"/>
        <v>53246.60357960804</v>
      </c>
      <c r="Q281">
        <f t="shared" si="19"/>
        <v>421.10388870777075</v>
      </c>
    </row>
    <row r="282" spans="1:17" x14ac:dyDescent="0.2">
      <c r="A282" s="91">
        <v>275</v>
      </c>
      <c r="B282" s="31">
        <v>6273</v>
      </c>
      <c r="C282" s="31">
        <v>6273</v>
      </c>
      <c r="D282" s="31" t="s">
        <v>255</v>
      </c>
      <c r="E282" s="31">
        <v>0</v>
      </c>
      <c r="F282" s="31">
        <v>1</v>
      </c>
      <c r="G282" s="31">
        <v>444081.59</v>
      </c>
      <c r="H282" s="31">
        <v>769.6</v>
      </c>
      <c r="J282">
        <f t="shared" si="16"/>
        <v>577.02909303534307</v>
      </c>
      <c r="O282">
        <f t="shared" si="17"/>
        <v>155.92520432757232</v>
      </c>
      <c r="P282">
        <f t="shared" si="18"/>
        <v>120000.03725049966</v>
      </c>
      <c r="Q282">
        <f t="shared" si="19"/>
        <v>421.10388870777075</v>
      </c>
    </row>
    <row r="283" spans="1:17" x14ac:dyDescent="0.2">
      <c r="A283" s="91">
        <v>276</v>
      </c>
      <c r="B283" s="31">
        <v>6408</v>
      </c>
      <c r="C283" s="31">
        <v>6408</v>
      </c>
      <c r="D283" s="31" t="s">
        <v>256</v>
      </c>
      <c r="E283" s="31">
        <v>0</v>
      </c>
      <c r="F283" s="31">
        <v>1</v>
      </c>
      <c r="G283" s="31">
        <v>341349.41</v>
      </c>
      <c r="H283" s="31">
        <v>828.7</v>
      </c>
      <c r="J283">
        <f t="shared" si="16"/>
        <v>411.90950886931336</v>
      </c>
      <c r="O283">
        <f t="shared" si="17"/>
        <v>0</v>
      </c>
      <c r="P283">
        <f t="shared" si="18"/>
        <v>0</v>
      </c>
      <c r="Q283">
        <f t="shared" si="19"/>
        <v>411.90950886931336</v>
      </c>
    </row>
    <row r="284" spans="1:17" x14ac:dyDescent="0.2">
      <c r="A284" s="91">
        <v>277</v>
      </c>
      <c r="B284" s="31">
        <v>6453</v>
      </c>
      <c r="C284" s="31">
        <v>6453</v>
      </c>
      <c r="D284" s="31" t="s">
        <v>257</v>
      </c>
      <c r="E284" s="31">
        <v>0</v>
      </c>
      <c r="F284" s="31">
        <v>1</v>
      </c>
      <c r="G284" s="31">
        <v>434420.5</v>
      </c>
      <c r="H284" s="31">
        <v>575.20000000000005</v>
      </c>
      <c r="J284">
        <f t="shared" si="16"/>
        <v>755.25121696801102</v>
      </c>
      <c r="O284">
        <f t="shared" si="17"/>
        <v>334.14732826024027</v>
      </c>
      <c r="P284">
        <f t="shared" si="18"/>
        <v>192201.54321529021</v>
      </c>
      <c r="Q284">
        <f t="shared" si="19"/>
        <v>421.10388870777081</v>
      </c>
    </row>
    <row r="285" spans="1:17" x14ac:dyDescent="0.2">
      <c r="A285" s="91">
        <v>278</v>
      </c>
      <c r="B285" s="31">
        <v>6460</v>
      </c>
      <c r="C285" s="31">
        <v>6460</v>
      </c>
      <c r="D285" s="31" t="s">
        <v>258</v>
      </c>
      <c r="E285" s="31">
        <v>0</v>
      </c>
      <c r="F285" s="31">
        <v>1</v>
      </c>
      <c r="G285" s="31">
        <v>507371.64</v>
      </c>
      <c r="H285" s="31">
        <v>656.1</v>
      </c>
      <c r="J285">
        <f t="shared" si="16"/>
        <v>773.31449474165527</v>
      </c>
      <c r="O285">
        <f t="shared" si="17"/>
        <v>352.21060603388452</v>
      </c>
      <c r="P285">
        <f t="shared" si="18"/>
        <v>231085.37861883163</v>
      </c>
      <c r="Q285">
        <f t="shared" si="19"/>
        <v>421.10388870777075</v>
      </c>
    </row>
    <row r="286" spans="1:17" x14ac:dyDescent="0.2">
      <c r="A286" s="91">
        <v>279</v>
      </c>
      <c r="B286" s="31">
        <v>6462</v>
      </c>
      <c r="C286" s="31">
        <v>6462</v>
      </c>
      <c r="D286" s="31" t="s">
        <v>259</v>
      </c>
      <c r="E286" s="31">
        <v>0</v>
      </c>
      <c r="F286" s="31">
        <v>1</v>
      </c>
      <c r="G286" s="31">
        <v>229538.64</v>
      </c>
      <c r="H286" s="31">
        <v>265.8</v>
      </c>
      <c r="J286">
        <f t="shared" si="16"/>
        <v>863.57652370203164</v>
      </c>
      <c r="O286">
        <f t="shared" si="17"/>
        <v>442.47263499426089</v>
      </c>
      <c r="P286">
        <f t="shared" si="18"/>
        <v>117609.22638147455</v>
      </c>
      <c r="Q286">
        <f t="shared" si="19"/>
        <v>421.10388870777069</v>
      </c>
    </row>
    <row r="287" spans="1:17" x14ac:dyDescent="0.2">
      <c r="A287" s="91">
        <v>280</v>
      </c>
      <c r="B287" s="31">
        <v>6471</v>
      </c>
      <c r="C287" s="31">
        <v>6471</v>
      </c>
      <c r="D287" s="31" t="s">
        <v>260</v>
      </c>
      <c r="E287" s="31">
        <v>0</v>
      </c>
      <c r="F287" s="31">
        <v>1</v>
      </c>
      <c r="G287" s="31">
        <v>118297.58</v>
      </c>
      <c r="H287" s="31">
        <v>380.7</v>
      </c>
      <c r="J287">
        <f t="shared" si="16"/>
        <v>310.73701076963488</v>
      </c>
      <c r="O287">
        <f t="shared" si="17"/>
        <v>0</v>
      </c>
      <c r="P287">
        <f t="shared" si="18"/>
        <v>0</v>
      </c>
      <c r="Q287">
        <f t="shared" si="19"/>
        <v>310.73701076963488</v>
      </c>
    </row>
    <row r="288" spans="1:17" x14ac:dyDescent="0.2">
      <c r="A288" s="91">
        <v>281</v>
      </c>
      <c r="B288" s="31">
        <v>6509</v>
      </c>
      <c r="C288" s="31">
        <v>6509</v>
      </c>
      <c r="D288" s="31" t="s">
        <v>261</v>
      </c>
      <c r="E288" s="31">
        <v>0</v>
      </c>
      <c r="F288" s="31">
        <v>1</v>
      </c>
      <c r="G288" s="31">
        <v>264740.77</v>
      </c>
      <c r="H288" s="31">
        <v>354.4</v>
      </c>
      <c r="J288">
        <f t="shared" si="16"/>
        <v>747.01120203160281</v>
      </c>
      <c r="O288">
        <f t="shared" si="17"/>
        <v>325.90731332383206</v>
      </c>
      <c r="P288">
        <f t="shared" si="18"/>
        <v>115501.55184196608</v>
      </c>
      <c r="Q288">
        <f t="shared" si="19"/>
        <v>421.10388870777075</v>
      </c>
    </row>
    <row r="289" spans="1:17" x14ac:dyDescent="0.2">
      <c r="A289" s="91">
        <v>282</v>
      </c>
      <c r="B289" s="31">
        <v>6512</v>
      </c>
      <c r="C289" s="31">
        <v>6512</v>
      </c>
      <c r="D289" s="31" t="s">
        <v>262</v>
      </c>
      <c r="E289" s="31">
        <v>0</v>
      </c>
      <c r="F289" s="31">
        <v>1</v>
      </c>
      <c r="G289" s="31">
        <v>258956.54</v>
      </c>
      <c r="H289" s="31">
        <v>323</v>
      </c>
      <c r="J289">
        <f t="shared" si="16"/>
        <v>801.72303405572757</v>
      </c>
      <c r="O289">
        <f t="shared" si="17"/>
        <v>380.61914534795682</v>
      </c>
      <c r="P289">
        <f t="shared" si="18"/>
        <v>122939.98394739005</v>
      </c>
      <c r="Q289">
        <f t="shared" si="19"/>
        <v>421.10388870777075</v>
      </c>
    </row>
    <row r="290" spans="1:17" x14ac:dyDescent="0.2">
      <c r="A290" s="91">
        <v>283</v>
      </c>
      <c r="B290" s="31">
        <v>6516</v>
      </c>
      <c r="C290" s="31">
        <v>6516</v>
      </c>
      <c r="D290" s="31" t="s">
        <v>263</v>
      </c>
      <c r="E290" s="31">
        <v>0</v>
      </c>
      <c r="F290" s="31">
        <v>1</v>
      </c>
      <c r="G290" s="31">
        <v>166813.43</v>
      </c>
      <c r="H290" s="31">
        <v>160</v>
      </c>
      <c r="J290">
        <f t="shared" si="16"/>
        <v>1042.5839375</v>
      </c>
      <c r="O290">
        <f t="shared" si="17"/>
        <v>621.48004879222935</v>
      </c>
      <c r="P290">
        <f t="shared" si="18"/>
        <v>99436.807806756697</v>
      </c>
      <c r="Q290">
        <f t="shared" si="19"/>
        <v>421.10388870777058</v>
      </c>
    </row>
    <row r="291" spans="1:17" x14ac:dyDescent="0.2">
      <c r="A291" s="91">
        <v>284</v>
      </c>
      <c r="B291" s="31">
        <v>6534</v>
      </c>
      <c r="C291" s="31">
        <v>6534</v>
      </c>
      <c r="D291" s="31" t="s">
        <v>264</v>
      </c>
      <c r="E291" s="31">
        <v>0</v>
      </c>
      <c r="F291" s="31">
        <v>1</v>
      </c>
      <c r="G291" s="31">
        <v>404017.19</v>
      </c>
      <c r="H291" s="31">
        <v>764.7</v>
      </c>
      <c r="J291">
        <f t="shared" si="16"/>
        <v>528.33423564796647</v>
      </c>
      <c r="O291">
        <f t="shared" si="17"/>
        <v>107.23034694019572</v>
      </c>
      <c r="P291">
        <f t="shared" si="18"/>
        <v>81999.046305167663</v>
      </c>
      <c r="Q291">
        <f t="shared" si="19"/>
        <v>421.10388870777081</v>
      </c>
    </row>
    <row r="292" spans="1:17" x14ac:dyDescent="0.2">
      <c r="A292" s="91">
        <v>285</v>
      </c>
      <c r="B292" s="31">
        <v>1935</v>
      </c>
      <c r="C292" s="31">
        <v>6536</v>
      </c>
      <c r="D292" s="31" t="s">
        <v>265</v>
      </c>
      <c r="E292" s="31">
        <v>0</v>
      </c>
      <c r="F292" s="31">
        <v>1</v>
      </c>
      <c r="G292" s="31">
        <v>570126.96</v>
      </c>
      <c r="H292" s="31">
        <v>965.5</v>
      </c>
      <c r="J292">
        <f t="shared" si="16"/>
        <v>590.49918177110305</v>
      </c>
      <c r="O292">
        <f t="shared" si="17"/>
        <v>169.3952930633323</v>
      </c>
      <c r="P292">
        <f t="shared" si="18"/>
        <v>163551.15545264733</v>
      </c>
      <c r="Q292">
        <f t="shared" si="19"/>
        <v>421.10388870777069</v>
      </c>
    </row>
    <row r="293" spans="1:17" x14ac:dyDescent="0.2">
      <c r="A293" s="91">
        <v>286</v>
      </c>
      <c r="B293" s="31">
        <v>6561</v>
      </c>
      <c r="C293" s="31">
        <v>6561</v>
      </c>
      <c r="D293" s="31" t="s">
        <v>266</v>
      </c>
      <c r="E293" s="31">
        <v>0</v>
      </c>
      <c r="F293" s="31">
        <v>1</v>
      </c>
      <c r="G293" s="31">
        <v>275049.84999999998</v>
      </c>
      <c r="H293" s="31">
        <v>385.9</v>
      </c>
      <c r="J293">
        <f t="shared" si="16"/>
        <v>712.74902824565947</v>
      </c>
      <c r="O293">
        <f t="shared" si="17"/>
        <v>291.64513953788872</v>
      </c>
      <c r="P293">
        <f t="shared" si="18"/>
        <v>112545.85934767126</v>
      </c>
      <c r="Q293">
        <f t="shared" si="19"/>
        <v>421.10388870777069</v>
      </c>
    </row>
    <row r="294" spans="1:17" x14ac:dyDescent="0.2">
      <c r="A294" s="91">
        <v>287</v>
      </c>
      <c r="B294" s="31">
        <v>6579</v>
      </c>
      <c r="C294" s="31">
        <v>6579</v>
      </c>
      <c r="D294" s="31" t="s">
        <v>267</v>
      </c>
      <c r="E294" s="31">
        <v>0</v>
      </c>
      <c r="F294" s="31">
        <v>1</v>
      </c>
      <c r="G294" s="31">
        <v>1332238.3899999999</v>
      </c>
      <c r="H294" s="31">
        <v>3442.8</v>
      </c>
      <c r="J294">
        <f t="shared" si="16"/>
        <v>386.96363134657832</v>
      </c>
      <c r="O294">
        <f t="shared" si="17"/>
        <v>0</v>
      </c>
      <c r="P294">
        <f t="shared" si="18"/>
        <v>0</v>
      </c>
      <c r="Q294">
        <f t="shared" si="19"/>
        <v>386.96363134657832</v>
      </c>
    </row>
    <row r="295" spans="1:17" x14ac:dyDescent="0.2">
      <c r="A295" s="91">
        <v>288</v>
      </c>
      <c r="B295" s="31">
        <v>6592</v>
      </c>
      <c r="C295" s="31">
        <v>6592</v>
      </c>
      <c r="D295" s="31" t="s">
        <v>388</v>
      </c>
      <c r="E295" s="31">
        <v>0</v>
      </c>
      <c r="F295" s="31">
        <v>1</v>
      </c>
      <c r="G295" s="31">
        <v>829559.45</v>
      </c>
      <c r="H295" s="31">
        <v>967.1</v>
      </c>
      <c r="J295">
        <f t="shared" si="16"/>
        <v>857.78042601592381</v>
      </c>
      <c r="O295">
        <f t="shared" si="17"/>
        <v>436.67653730815306</v>
      </c>
      <c r="P295">
        <f t="shared" si="18"/>
        <v>422309.87923071481</v>
      </c>
      <c r="Q295">
        <f t="shared" si="19"/>
        <v>421.10388870777081</v>
      </c>
    </row>
    <row r="296" spans="1:17" x14ac:dyDescent="0.2">
      <c r="A296" s="91">
        <v>289</v>
      </c>
      <c r="B296" s="31">
        <v>6615</v>
      </c>
      <c r="C296" s="31">
        <v>6615</v>
      </c>
      <c r="D296" s="31" t="s">
        <v>268</v>
      </c>
      <c r="E296" s="31">
        <v>0</v>
      </c>
      <c r="F296" s="31">
        <v>1</v>
      </c>
      <c r="G296" s="31">
        <v>354131.92</v>
      </c>
      <c r="H296" s="31">
        <v>894.5</v>
      </c>
      <c r="J296">
        <f t="shared" si="16"/>
        <v>395.89929569591948</v>
      </c>
      <c r="O296">
        <f t="shared" si="17"/>
        <v>0</v>
      </c>
      <c r="P296">
        <f t="shared" si="18"/>
        <v>0</v>
      </c>
      <c r="Q296">
        <f t="shared" si="19"/>
        <v>395.89929569591948</v>
      </c>
    </row>
    <row r="297" spans="1:17" x14ac:dyDescent="0.2">
      <c r="A297" s="91">
        <v>290</v>
      </c>
      <c r="B297" s="31">
        <v>6651</v>
      </c>
      <c r="C297" s="31">
        <v>6651</v>
      </c>
      <c r="D297" s="31" t="s">
        <v>269</v>
      </c>
      <c r="E297" s="31">
        <v>0</v>
      </c>
      <c r="F297" s="31">
        <v>1</v>
      </c>
      <c r="G297" s="31">
        <v>168015.14</v>
      </c>
      <c r="H297" s="31">
        <v>311.10000000000002</v>
      </c>
      <c r="J297">
        <f t="shared" si="16"/>
        <v>540.06795242687235</v>
      </c>
      <c r="O297">
        <f t="shared" si="17"/>
        <v>118.9640637191016</v>
      </c>
      <c r="P297">
        <f t="shared" si="18"/>
        <v>37009.720223012511</v>
      </c>
      <c r="Q297">
        <f t="shared" si="19"/>
        <v>421.10388870777081</v>
      </c>
    </row>
    <row r="298" spans="1:17" x14ac:dyDescent="0.2">
      <c r="A298" s="91">
        <v>291</v>
      </c>
      <c r="B298" s="31">
        <v>6660</v>
      </c>
      <c r="C298" s="31">
        <v>6660</v>
      </c>
      <c r="D298" s="31" t="s">
        <v>270</v>
      </c>
      <c r="E298" s="31">
        <v>0</v>
      </c>
      <c r="F298" s="31">
        <v>1</v>
      </c>
      <c r="G298" s="31">
        <v>580360.62</v>
      </c>
      <c r="H298" s="31">
        <v>1621.5</v>
      </c>
      <c r="J298">
        <f t="shared" si="16"/>
        <v>357.91589269195191</v>
      </c>
      <c r="O298">
        <f t="shared" si="17"/>
        <v>0</v>
      </c>
      <c r="P298">
        <f t="shared" si="18"/>
        <v>0</v>
      </c>
      <c r="Q298">
        <f t="shared" si="19"/>
        <v>357.91589269195191</v>
      </c>
    </row>
    <row r="299" spans="1:17" x14ac:dyDescent="0.2">
      <c r="A299" s="91">
        <v>292</v>
      </c>
      <c r="B299" s="31">
        <v>6700</v>
      </c>
      <c r="C299" s="31">
        <v>6700</v>
      </c>
      <c r="D299" s="31" t="s">
        <v>271</v>
      </c>
      <c r="E299" s="31">
        <v>0</v>
      </c>
      <c r="F299" s="31">
        <v>1</v>
      </c>
      <c r="G299" s="31">
        <v>181548.07</v>
      </c>
      <c r="H299" s="31">
        <v>489.4</v>
      </c>
      <c r="J299">
        <f t="shared" si="16"/>
        <v>370.96050265631391</v>
      </c>
      <c r="O299">
        <f t="shared" si="17"/>
        <v>0</v>
      </c>
      <c r="P299">
        <f t="shared" si="18"/>
        <v>0</v>
      </c>
      <c r="Q299">
        <f t="shared" si="19"/>
        <v>370.96050265631391</v>
      </c>
    </row>
    <row r="300" spans="1:17" x14ac:dyDescent="0.2">
      <c r="A300" s="91">
        <v>293</v>
      </c>
      <c r="B300" s="31">
        <v>6759</v>
      </c>
      <c r="C300" s="31">
        <v>6759</v>
      </c>
      <c r="D300" s="31" t="s">
        <v>273</v>
      </c>
      <c r="E300" s="31">
        <v>0</v>
      </c>
      <c r="F300" s="31">
        <v>1</v>
      </c>
      <c r="G300" s="31">
        <v>192840.7</v>
      </c>
      <c r="H300" s="31">
        <v>534.4</v>
      </c>
      <c r="J300">
        <f t="shared" si="16"/>
        <v>360.85460329341322</v>
      </c>
      <c r="O300">
        <f t="shared" si="17"/>
        <v>0</v>
      </c>
      <c r="P300">
        <f t="shared" si="18"/>
        <v>0</v>
      </c>
      <c r="Q300">
        <f t="shared" si="19"/>
        <v>360.85460329341322</v>
      </c>
    </row>
    <row r="301" spans="1:17" x14ac:dyDescent="0.2">
      <c r="A301" s="91">
        <v>294</v>
      </c>
      <c r="B301" s="31">
        <v>6762</v>
      </c>
      <c r="C301" s="31">
        <v>6762</v>
      </c>
      <c r="D301" s="31" t="s">
        <v>274</v>
      </c>
      <c r="E301" s="31">
        <v>0</v>
      </c>
      <c r="F301" s="31">
        <v>1</v>
      </c>
      <c r="G301" s="31">
        <v>209524.14</v>
      </c>
      <c r="H301" s="31">
        <v>657.7</v>
      </c>
      <c r="J301">
        <f t="shared" si="16"/>
        <v>318.57098981298464</v>
      </c>
      <c r="O301">
        <f t="shared" si="17"/>
        <v>0</v>
      </c>
      <c r="P301">
        <f t="shared" si="18"/>
        <v>0</v>
      </c>
      <c r="Q301">
        <f t="shared" si="19"/>
        <v>318.57098981298464</v>
      </c>
    </row>
    <row r="302" spans="1:17" x14ac:dyDescent="0.2">
      <c r="A302" s="91">
        <v>295</v>
      </c>
      <c r="B302" s="31">
        <v>6768</v>
      </c>
      <c r="C302" s="31">
        <v>6768</v>
      </c>
      <c r="D302" s="31" t="s">
        <v>275</v>
      </c>
      <c r="E302" s="31">
        <v>0</v>
      </c>
      <c r="F302" s="31">
        <v>1</v>
      </c>
      <c r="G302" s="31">
        <v>698785.18</v>
      </c>
      <c r="H302" s="31">
        <v>1625.6</v>
      </c>
      <c r="J302">
        <f t="shared" si="16"/>
        <v>429.86293061023628</v>
      </c>
      <c r="O302">
        <f t="shared" si="17"/>
        <v>8.7590419024655262</v>
      </c>
      <c r="P302">
        <f t="shared" si="18"/>
        <v>14238.698516647959</v>
      </c>
      <c r="Q302">
        <f t="shared" si="19"/>
        <v>421.10388870777075</v>
      </c>
    </row>
    <row r="303" spans="1:17" x14ac:dyDescent="0.2">
      <c r="A303" s="91">
        <v>296</v>
      </c>
      <c r="B303" s="31">
        <v>6795</v>
      </c>
      <c r="C303" s="31">
        <v>6795</v>
      </c>
      <c r="D303" s="31" t="s">
        <v>276</v>
      </c>
      <c r="E303" s="31">
        <v>0</v>
      </c>
      <c r="F303" s="31">
        <v>1</v>
      </c>
      <c r="G303" s="31">
        <v>5202849.57</v>
      </c>
      <c r="H303" s="31">
        <v>10659.7</v>
      </c>
      <c r="J303">
        <f t="shared" si="16"/>
        <v>488.08592830942706</v>
      </c>
      <c r="O303">
        <f t="shared" si="17"/>
        <v>66.982039601656311</v>
      </c>
      <c r="P303">
        <f t="shared" si="18"/>
        <v>714008.44754177588</v>
      </c>
      <c r="Q303">
        <f t="shared" si="19"/>
        <v>421.10388870777075</v>
      </c>
    </row>
    <row r="304" spans="1:17" x14ac:dyDescent="0.2">
      <c r="A304" s="91">
        <v>297</v>
      </c>
      <c r="B304" s="31">
        <v>6822</v>
      </c>
      <c r="C304" s="31">
        <v>6822</v>
      </c>
      <c r="D304" s="31" t="s">
        <v>277</v>
      </c>
      <c r="E304" s="31">
        <v>0</v>
      </c>
      <c r="F304" s="31">
        <v>1</v>
      </c>
      <c r="G304" s="31">
        <v>4008287.8</v>
      </c>
      <c r="H304" s="31">
        <v>13153.4</v>
      </c>
      <c r="J304">
        <f t="shared" si="16"/>
        <v>304.73396992412609</v>
      </c>
      <c r="O304">
        <f t="shared" si="17"/>
        <v>0</v>
      </c>
      <c r="P304">
        <f t="shared" si="18"/>
        <v>0</v>
      </c>
      <c r="Q304">
        <f t="shared" si="19"/>
        <v>304.73396992412609</v>
      </c>
    </row>
    <row r="305" spans="1:17" x14ac:dyDescent="0.2">
      <c r="A305" s="91">
        <v>298</v>
      </c>
      <c r="B305" s="31">
        <v>6840</v>
      </c>
      <c r="C305" s="31">
        <v>6840</v>
      </c>
      <c r="D305" s="31" t="s">
        <v>278</v>
      </c>
      <c r="E305" s="31">
        <v>0</v>
      </c>
      <c r="F305" s="31">
        <v>1</v>
      </c>
      <c r="G305" s="31">
        <v>577343.26</v>
      </c>
      <c r="H305" s="31">
        <v>2196.6</v>
      </c>
      <c r="J305">
        <f t="shared" si="16"/>
        <v>262.83495401984885</v>
      </c>
      <c r="O305">
        <f t="shared" si="17"/>
        <v>0</v>
      </c>
      <c r="P305">
        <f t="shared" si="18"/>
        <v>0</v>
      </c>
      <c r="Q305">
        <f t="shared" si="19"/>
        <v>262.83495401984885</v>
      </c>
    </row>
    <row r="306" spans="1:17" x14ac:dyDescent="0.2">
      <c r="A306" s="91">
        <v>299</v>
      </c>
      <c r="B306" s="31">
        <v>6854</v>
      </c>
      <c r="C306" s="31">
        <v>6854</v>
      </c>
      <c r="D306" s="31" t="s">
        <v>279</v>
      </c>
      <c r="E306" s="31">
        <v>0</v>
      </c>
      <c r="F306" s="31">
        <v>1</v>
      </c>
      <c r="G306" s="31">
        <v>517333.37</v>
      </c>
      <c r="H306" s="31">
        <v>574.5</v>
      </c>
      <c r="J306">
        <f t="shared" si="16"/>
        <v>900.49324630113142</v>
      </c>
      <c r="O306">
        <f t="shared" si="17"/>
        <v>479.38935759336067</v>
      </c>
      <c r="P306">
        <f t="shared" si="18"/>
        <v>275409.18593738572</v>
      </c>
      <c r="Q306">
        <f t="shared" si="19"/>
        <v>421.10388870777075</v>
      </c>
    </row>
    <row r="307" spans="1:17" x14ac:dyDescent="0.2">
      <c r="A307" s="91">
        <v>300</v>
      </c>
      <c r="B307" s="31">
        <v>6867</v>
      </c>
      <c r="C307" s="31">
        <v>6867</v>
      </c>
      <c r="D307" s="31" t="s">
        <v>280</v>
      </c>
      <c r="E307" s="31">
        <v>0</v>
      </c>
      <c r="F307" s="31">
        <v>1</v>
      </c>
      <c r="G307" s="31">
        <v>777402.43</v>
      </c>
      <c r="H307" s="31">
        <v>1728.5</v>
      </c>
      <c r="J307">
        <f t="shared" si="16"/>
        <v>449.75552791437667</v>
      </c>
      <c r="O307">
        <f t="shared" si="17"/>
        <v>28.651639206605921</v>
      </c>
      <c r="P307">
        <f t="shared" si="18"/>
        <v>49524.358368618334</v>
      </c>
      <c r="Q307">
        <f t="shared" si="19"/>
        <v>421.10388870777075</v>
      </c>
    </row>
    <row r="308" spans="1:17" x14ac:dyDescent="0.2">
      <c r="A308" s="91">
        <v>301</v>
      </c>
      <c r="B308" s="31">
        <v>6921</v>
      </c>
      <c r="C308" s="31">
        <v>6921</v>
      </c>
      <c r="D308" s="31" t="s">
        <v>281</v>
      </c>
      <c r="E308" s="31">
        <v>0</v>
      </c>
      <c r="F308" s="31">
        <v>1</v>
      </c>
      <c r="G308" s="31">
        <v>157665.44</v>
      </c>
      <c r="H308" s="31">
        <v>328.1</v>
      </c>
      <c r="J308">
        <f t="shared" si="16"/>
        <v>480.54081072843644</v>
      </c>
      <c r="O308">
        <f t="shared" si="17"/>
        <v>59.436922020665691</v>
      </c>
      <c r="P308">
        <f t="shared" si="18"/>
        <v>19501.254114980413</v>
      </c>
      <c r="Q308">
        <f t="shared" si="19"/>
        <v>421.10388870777075</v>
      </c>
    </row>
    <row r="309" spans="1:17" x14ac:dyDescent="0.2">
      <c r="A309" s="91">
        <v>302</v>
      </c>
      <c r="B309" s="31">
        <v>6930</v>
      </c>
      <c r="C309" s="31">
        <v>6930</v>
      </c>
      <c r="D309" s="31" t="s">
        <v>282</v>
      </c>
      <c r="E309" s="31">
        <v>0</v>
      </c>
      <c r="F309" s="31">
        <v>1</v>
      </c>
      <c r="G309" s="31">
        <v>298050.75</v>
      </c>
      <c r="H309" s="31">
        <v>785.9</v>
      </c>
      <c r="J309">
        <f t="shared" si="16"/>
        <v>379.24767782160581</v>
      </c>
      <c r="O309">
        <f t="shared" si="17"/>
        <v>0</v>
      </c>
      <c r="P309">
        <f t="shared" si="18"/>
        <v>0</v>
      </c>
      <c r="Q309">
        <f t="shared" si="19"/>
        <v>379.24767782160581</v>
      </c>
    </row>
    <row r="310" spans="1:17" x14ac:dyDescent="0.2">
      <c r="A310" s="91">
        <v>303</v>
      </c>
      <c r="B310" s="31">
        <v>6937</v>
      </c>
      <c r="C310" s="31">
        <v>6937</v>
      </c>
      <c r="D310" s="31" t="s">
        <v>334</v>
      </c>
      <c r="E310" s="31">
        <v>0</v>
      </c>
      <c r="F310" s="31">
        <v>1</v>
      </c>
      <c r="G310" s="31">
        <v>11419.91</v>
      </c>
      <c r="H310" s="31">
        <v>405</v>
      </c>
      <c r="J310">
        <f t="shared" si="16"/>
        <v>28.197308641975308</v>
      </c>
      <c r="O310">
        <f t="shared" si="17"/>
        <v>0</v>
      </c>
      <c r="P310">
        <f t="shared" si="18"/>
        <v>0</v>
      </c>
      <c r="Q310">
        <f t="shared" si="19"/>
        <v>28.197308641975308</v>
      </c>
    </row>
    <row r="311" spans="1:17" x14ac:dyDescent="0.2">
      <c r="A311" s="91">
        <v>304</v>
      </c>
      <c r="B311" s="31">
        <v>6943</v>
      </c>
      <c r="C311" s="31">
        <v>6943</v>
      </c>
      <c r="D311" s="31" t="s">
        <v>283</v>
      </c>
      <c r="E311" s="31">
        <v>0</v>
      </c>
      <c r="F311" s="31">
        <v>1</v>
      </c>
      <c r="G311" s="31">
        <v>155694.35999999999</v>
      </c>
      <c r="H311" s="31">
        <v>268.2</v>
      </c>
      <c r="J311">
        <f t="shared" si="16"/>
        <v>580.51588366890383</v>
      </c>
      <c r="O311">
        <f t="shared" si="17"/>
        <v>159.41199496113308</v>
      </c>
      <c r="P311">
        <f t="shared" si="18"/>
        <v>42754.297048575892</v>
      </c>
      <c r="Q311">
        <f t="shared" si="19"/>
        <v>421.10388870777069</v>
      </c>
    </row>
    <row r="312" spans="1:17" x14ac:dyDescent="0.2">
      <c r="A312" s="91">
        <v>305</v>
      </c>
      <c r="B312" s="31">
        <v>6264</v>
      </c>
      <c r="C312" s="31">
        <v>6264</v>
      </c>
      <c r="D312" s="31" t="s">
        <v>254</v>
      </c>
      <c r="E312" s="31">
        <v>0</v>
      </c>
      <c r="F312" s="31">
        <v>1</v>
      </c>
      <c r="G312" s="31">
        <v>568503.5</v>
      </c>
      <c r="H312" s="31">
        <v>947.2</v>
      </c>
      <c r="J312">
        <f t="shared" si="16"/>
        <v>600.1937288851351</v>
      </c>
      <c r="O312">
        <f t="shared" si="17"/>
        <v>179.08984017736435</v>
      </c>
      <c r="P312">
        <f t="shared" si="18"/>
        <v>169633.89661599952</v>
      </c>
      <c r="Q312">
        <f t="shared" si="19"/>
        <v>421.10388870777075</v>
      </c>
    </row>
    <row r="313" spans="1:17" x14ac:dyDescent="0.2">
      <c r="A313" s="91">
        <v>306</v>
      </c>
      <c r="B313" s="31">
        <v>6950</v>
      </c>
      <c r="C313" s="31">
        <v>6950</v>
      </c>
      <c r="D313" s="31" t="s">
        <v>335</v>
      </c>
      <c r="E313" s="31">
        <v>0</v>
      </c>
      <c r="F313" s="31">
        <v>1</v>
      </c>
      <c r="G313" s="31">
        <v>566015.82999999996</v>
      </c>
      <c r="H313" s="31">
        <v>1362.8</v>
      </c>
      <c r="J313">
        <f t="shared" si="16"/>
        <v>415.33301291458758</v>
      </c>
      <c r="O313">
        <f t="shared" si="17"/>
        <v>0</v>
      </c>
      <c r="P313">
        <f t="shared" si="18"/>
        <v>0</v>
      </c>
      <c r="Q313">
        <f t="shared" si="19"/>
        <v>415.33301291458758</v>
      </c>
    </row>
    <row r="314" spans="1:17" x14ac:dyDescent="0.2">
      <c r="A314" s="91">
        <v>307</v>
      </c>
      <c r="B314" s="31">
        <v>6957</v>
      </c>
      <c r="C314" s="31">
        <v>6957</v>
      </c>
      <c r="D314" s="31" t="s">
        <v>284</v>
      </c>
      <c r="E314" s="31">
        <v>0</v>
      </c>
      <c r="F314" s="31">
        <v>1</v>
      </c>
      <c r="G314" s="31">
        <v>1855954.17</v>
      </c>
      <c r="H314" s="31">
        <v>8676.4</v>
      </c>
      <c r="J314">
        <f t="shared" si="16"/>
        <v>213.90832257618368</v>
      </c>
      <c r="O314">
        <f t="shared" si="17"/>
        <v>0</v>
      </c>
      <c r="P314">
        <f t="shared" si="18"/>
        <v>0</v>
      </c>
      <c r="Q314">
        <f t="shared" si="19"/>
        <v>213.90832257618368</v>
      </c>
    </row>
    <row r="315" spans="1:17" x14ac:dyDescent="0.2">
      <c r="A315" s="91">
        <v>308</v>
      </c>
      <c r="B315" s="31">
        <v>5922</v>
      </c>
      <c r="C315" s="31">
        <v>5922</v>
      </c>
      <c r="D315" s="31" t="s">
        <v>336</v>
      </c>
      <c r="E315" s="31">
        <v>0</v>
      </c>
      <c r="F315" s="31">
        <v>1</v>
      </c>
      <c r="G315" s="31">
        <v>516234.17</v>
      </c>
      <c r="H315" s="31">
        <v>763.8</v>
      </c>
      <c r="J315">
        <f t="shared" si="16"/>
        <v>675.87610631055247</v>
      </c>
      <c r="O315">
        <f t="shared" si="17"/>
        <v>254.77221760278172</v>
      </c>
      <c r="P315">
        <f t="shared" si="18"/>
        <v>194595.01980500467</v>
      </c>
      <c r="Q315">
        <f t="shared" si="19"/>
        <v>421.10388870777081</v>
      </c>
    </row>
    <row r="316" spans="1:17" x14ac:dyDescent="0.2">
      <c r="A316" s="91">
        <v>309</v>
      </c>
      <c r="B316" s="31">
        <v>819</v>
      </c>
      <c r="C316" s="31">
        <v>819</v>
      </c>
      <c r="D316" s="31" t="s">
        <v>41</v>
      </c>
      <c r="E316" s="31">
        <v>0</v>
      </c>
      <c r="F316" s="31">
        <v>1</v>
      </c>
      <c r="G316" s="31">
        <v>290995.12</v>
      </c>
      <c r="H316" s="31">
        <v>559.29999999999995</v>
      </c>
      <c r="J316">
        <f t="shared" si="16"/>
        <v>520.2844984802432</v>
      </c>
      <c r="O316">
        <f t="shared" si="17"/>
        <v>99.180609772472451</v>
      </c>
      <c r="P316">
        <f t="shared" si="18"/>
        <v>55471.71504574384</v>
      </c>
      <c r="Q316">
        <f t="shared" si="19"/>
        <v>421.10388870777069</v>
      </c>
    </row>
    <row r="317" spans="1:17" x14ac:dyDescent="0.2">
      <c r="A317" s="91">
        <v>310</v>
      </c>
      <c r="B317" s="31">
        <v>6969</v>
      </c>
      <c r="C317" s="31">
        <v>6969</v>
      </c>
      <c r="D317" s="31" t="s">
        <v>285</v>
      </c>
      <c r="E317" s="31">
        <v>0</v>
      </c>
      <c r="F317" s="31">
        <v>1</v>
      </c>
      <c r="G317" s="31">
        <v>303881.2</v>
      </c>
      <c r="H317" s="31">
        <v>356.3</v>
      </c>
      <c r="J317">
        <f t="shared" si="16"/>
        <v>852.88015717092344</v>
      </c>
      <c r="O317">
        <f t="shared" si="17"/>
        <v>431.77626846315269</v>
      </c>
      <c r="P317">
        <f t="shared" si="18"/>
        <v>153841.88445342131</v>
      </c>
      <c r="Q317">
        <f t="shared" si="19"/>
        <v>421.10388870777069</v>
      </c>
    </row>
    <row r="318" spans="1:17" x14ac:dyDescent="0.2">
      <c r="A318" s="91">
        <v>311</v>
      </c>
      <c r="B318" s="31">
        <v>6975</v>
      </c>
      <c r="C318" s="31">
        <v>6975</v>
      </c>
      <c r="D318" s="31" t="s">
        <v>286</v>
      </c>
      <c r="E318" s="31">
        <v>0</v>
      </c>
      <c r="F318" s="31">
        <v>1</v>
      </c>
      <c r="G318" s="31">
        <v>326647.53999999998</v>
      </c>
      <c r="H318" s="31">
        <v>1235.0999999999999</v>
      </c>
      <c r="J318">
        <f t="shared" si="16"/>
        <v>264.47052060561896</v>
      </c>
      <c r="O318">
        <f t="shared" si="17"/>
        <v>0</v>
      </c>
      <c r="P318">
        <f t="shared" si="18"/>
        <v>0</v>
      </c>
      <c r="Q318">
        <f t="shared" si="19"/>
        <v>264.47052060561896</v>
      </c>
    </row>
    <row r="319" spans="1:17" x14ac:dyDescent="0.2">
      <c r="A319" s="91">
        <v>312</v>
      </c>
      <c r="B319" s="31">
        <v>6983</v>
      </c>
      <c r="C319" s="31">
        <v>6983</v>
      </c>
      <c r="D319" s="31" t="s">
        <v>287</v>
      </c>
      <c r="E319" s="31">
        <v>0</v>
      </c>
      <c r="F319" s="31">
        <v>1</v>
      </c>
      <c r="G319" s="31">
        <v>631433.17000000004</v>
      </c>
      <c r="H319" s="31">
        <v>938.4</v>
      </c>
      <c r="J319">
        <f t="shared" si="16"/>
        <v>672.88274722932658</v>
      </c>
      <c r="O319">
        <f t="shared" si="17"/>
        <v>251.77885852155583</v>
      </c>
      <c r="P319">
        <f t="shared" si="18"/>
        <v>236269.28083662799</v>
      </c>
      <c r="Q319">
        <f t="shared" si="19"/>
        <v>421.10388870777075</v>
      </c>
    </row>
    <row r="320" spans="1:17" x14ac:dyDescent="0.2">
      <c r="A320" s="91">
        <v>313</v>
      </c>
      <c r="B320" s="31">
        <v>6985</v>
      </c>
      <c r="C320" s="31">
        <v>6985</v>
      </c>
      <c r="D320" s="31" t="s">
        <v>288</v>
      </c>
      <c r="E320" s="31">
        <v>0</v>
      </c>
      <c r="F320" s="31">
        <v>1</v>
      </c>
      <c r="G320" s="31">
        <v>511957.15</v>
      </c>
      <c r="H320" s="31">
        <v>786.7</v>
      </c>
      <c r="J320">
        <f t="shared" si="16"/>
        <v>650.76541248252192</v>
      </c>
      <c r="O320">
        <f t="shared" si="17"/>
        <v>229.66152377475117</v>
      </c>
      <c r="P320">
        <f t="shared" si="18"/>
        <v>180674.72075359675</v>
      </c>
      <c r="Q320">
        <f t="shared" si="19"/>
        <v>421.10388870777075</v>
      </c>
    </row>
    <row r="321" spans="1:17" x14ac:dyDescent="0.2">
      <c r="A321" s="91">
        <v>314</v>
      </c>
      <c r="B321" s="31">
        <v>6987</v>
      </c>
      <c r="C321" s="31">
        <v>6987</v>
      </c>
      <c r="D321" s="31" t="s">
        <v>289</v>
      </c>
      <c r="E321" s="31">
        <v>0</v>
      </c>
      <c r="F321" s="31">
        <v>1</v>
      </c>
      <c r="G321" s="31">
        <v>318537.15000000002</v>
      </c>
      <c r="H321" s="31">
        <v>601.79999999999995</v>
      </c>
      <c r="J321">
        <f t="shared" si="16"/>
        <v>529.30732801595218</v>
      </c>
      <c r="O321">
        <f t="shared" si="17"/>
        <v>108.20343930818143</v>
      </c>
      <c r="P321">
        <f t="shared" si="18"/>
        <v>65116.82977566358</v>
      </c>
      <c r="Q321">
        <f t="shared" si="19"/>
        <v>421.10388870777081</v>
      </c>
    </row>
    <row r="322" spans="1:17" x14ac:dyDescent="0.2">
      <c r="A322" s="91">
        <v>315</v>
      </c>
      <c r="B322" s="31">
        <v>6990</v>
      </c>
      <c r="C322" s="31">
        <v>6990</v>
      </c>
      <c r="D322" s="31" t="s">
        <v>290</v>
      </c>
      <c r="E322" s="31">
        <v>0</v>
      </c>
      <c r="F322" s="31">
        <v>1</v>
      </c>
      <c r="G322" s="31">
        <v>331089.39</v>
      </c>
      <c r="H322" s="31">
        <v>795.1</v>
      </c>
      <c r="J322">
        <f t="shared" si="16"/>
        <v>416.41226260847691</v>
      </c>
      <c r="O322">
        <f t="shared" si="17"/>
        <v>0</v>
      </c>
      <c r="P322">
        <f t="shared" si="18"/>
        <v>0</v>
      </c>
      <c r="Q322">
        <f t="shared" si="19"/>
        <v>416.41226260847691</v>
      </c>
    </row>
    <row r="323" spans="1:17" x14ac:dyDescent="0.2">
      <c r="A323" s="91">
        <v>316</v>
      </c>
      <c r="B323" s="31">
        <v>6961</v>
      </c>
      <c r="C323" s="31">
        <v>6961</v>
      </c>
      <c r="D323" s="31" t="s">
        <v>337</v>
      </c>
      <c r="E323" s="31">
        <v>0</v>
      </c>
      <c r="F323" s="31">
        <v>1</v>
      </c>
      <c r="G323" s="31">
        <v>1810819.62</v>
      </c>
      <c r="H323" s="31">
        <v>3197.1</v>
      </c>
      <c r="J323">
        <f t="shared" si="16"/>
        <v>566.39442619874262</v>
      </c>
      <c r="O323">
        <f t="shared" si="17"/>
        <v>145.29053749097187</v>
      </c>
      <c r="P323">
        <f t="shared" si="18"/>
        <v>464508.37741238618</v>
      </c>
      <c r="Q323">
        <f t="shared" si="19"/>
        <v>421.10388870777075</v>
      </c>
    </row>
    <row r="324" spans="1:17" x14ac:dyDescent="0.2">
      <c r="A324" s="91">
        <v>317</v>
      </c>
      <c r="B324" s="31">
        <v>6992</v>
      </c>
      <c r="C324" s="31">
        <v>6992</v>
      </c>
      <c r="D324" s="31" t="s">
        <v>291</v>
      </c>
      <c r="E324" s="31">
        <v>0</v>
      </c>
      <c r="F324" s="31">
        <v>1</v>
      </c>
      <c r="G324" s="31">
        <v>427831.54</v>
      </c>
      <c r="H324" s="31">
        <v>531.70000000000005</v>
      </c>
      <c r="J324">
        <f t="shared" si="16"/>
        <v>804.64837314274951</v>
      </c>
      <c r="O324">
        <f t="shared" si="17"/>
        <v>383.54448443497876</v>
      </c>
      <c r="P324">
        <f t="shared" si="18"/>
        <v>203930.60237407821</v>
      </c>
      <c r="Q324">
        <f t="shared" si="19"/>
        <v>421.10388870777081</v>
      </c>
    </row>
    <row r="325" spans="1:17" x14ac:dyDescent="0.2">
      <c r="A325" s="91">
        <v>318</v>
      </c>
      <c r="B325" s="31">
        <v>7002</v>
      </c>
      <c r="C325" s="31">
        <v>7002</v>
      </c>
      <c r="D325" s="31" t="s">
        <v>292</v>
      </c>
      <c r="E325" s="31">
        <v>0</v>
      </c>
      <c r="F325" s="31">
        <v>1</v>
      </c>
      <c r="G325" s="31">
        <v>56617.32</v>
      </c>
      <c r="H325" s="31">
        <v>184.4</v>
      </c>
      <c r="J325">
        <f t="shared" si="16"/>
        <v>307.03535791757048</v>
      </c>
      <c r="O325">
        <f t="shared" si="17"/>
        <v>0</v>
      </c>
      <c r="P325">
        <f t="shared" si="18"/>
        <v>0</v>
      </c>
      <c r="Q325">
        <f t="shared" si="19"/>
        <v>307.03535791757048</v>
      </c>
    </row>
    <row r="326" spans="1:17" x14ac:dyDescent="0.2">
      <c r="A326" s="91">
        <v>319</v>
      </c>
      <c r="B326" s="31">
        <v>7029</v>
      </c>
      <c r="C326" s="31">
        <v>7029</v>
      </c>
      <c r="D326" s="31" t="s">
        <v>293</v>
      </c>
      <c r="E326" s="31">
        <v>0</v>
      </c>
      <c r="F326" s="31">
        <v>1</v>
      </c>
      <c r="G326" s="31">
        <v>581096.06000000006</v>
      </c>
      <c r="H326" s="31">
        <v>1158.9000000000001</v>
      </c>
      <c r="J326">
        <f t="shared" si="16"/>
        <v>501.42036413840714</v>
      </c>
      <c r="O326">
        <f t="shared" si="17"/>
        <v>80.316475430636388</v>
      </c>
      <c r="P326">
        <f t="shared" si="18"/>
        <v>93078.763376564515</v>
      </c>
      <c r="Q326">
        <f t="shared" si="19"/>
        <v>421.10388870777075</v>
      </c>
    </row>
    <row r="327" spans="1:17" x14ac:dyDescent="0.2">
      <c r="A327" s="91">
        <v>320</v>
      </c>
      <c r="B327" s="31">
        <v>7038</v>
      </c>
      <c r="C327" s="31">
        <v>7038</v>
      </c>
      <c r="D327" s="31" t="s">
        <v>294</v>
      </c>
      <c r="E327" s="31">
        <v>0</v>
      </c>
      <c r="F327" s="31">
        <v>1</v>
      </c>
      <c r="G327" s="31">
        <v>283052.79999999999</v>
      </c>
      <c r="H327" s="31">
        <v>851.9</v>
      </c>
      <c r="J327">
        <f t="shared" si="16"/>
        <v>332.26059396642796</v>
      </c>
      <c r="O327">
        <f t="shared" si="17"/>
        <v>0</v>
      </c>
      <c r="P327">
        <f t="shared" si="18"/>
        <v>0</v>
      </c>
      <c r="Q327">
        <f t="shared" si="19"/>
        <v>332.26059396642796</v>
      </c>
    </row>
    <row r="328" spans="1:17" x14ac:dyDescent="0.2">
      <c r="A328" s="91">
        <v>321</v>
      </c>
      <c r="B328" s="31">
        <v>7047</v>
      </c>
      <c r="C328" s="31">
        <v>7047</v>
      </c>
      <c r="D328" s="31" t="s">
        <v>295</v>
      </c>
      <c r="E328" s="31">
        <v>0</v>
      </c>
      <c r="F328" s="31">
        <v>1</v>
      </c>
      <c r="G328" s="31">
        <v>133868.12</v>
      </c>
      <c r="H328" s="31">
        <v>306.2</v>
      </c>
      <c r="J328">
        <f t="shared" si="16"/>
        <v>437.19177008491181</v>
      </c>
      <c r="O328">
        <f t="shared" si="17"/>
        <v>16.087881377141059</v>
      </c>
      <c r="P328">
        <f t="shared" si="18"/>
        <v>4926.1092776805917</v>
      </c>
      <c r="Q328">
        <f t="shared" si="19"/>
        <v>421.10388870777075</v>
      </c>
    </row>
    <row r="329" spans="1:17" x14ac:dyDescent="0.2">
      <c r="A329" s="91">
        <v>322</v>
      </c>
      <c r="B329" s="31">
        <v>7056</v>
      </c>
      <c r="C329" s="31">
        <v>7056</v>
      </c>
      <c r="D329" s="31" t="s">
        <v>296</v>
      </c>
      <c r="E329" s="31">
        <v>0</v>
      </c>
      <c r="F329" s="31">
        <v>1</v>
      </c>
      <c r="G329" s="31">
        <v>807715.01</v>
      </c>
      <c r="H329" s="31">
        <v>1667.3</v>
      </c>
      <c r="J329">
        <f t="shared" ref="J329:J332" si="20">G329/H329</f>
        <v>484.44491693156601</v>
      </c>
      <c r="O329">
        <f t="shared" ref="O329:O332" si="21">IF(J329&gt;$O$4,J329-$O$4,0)</f>
        <v>63.341028223795263</v>
      </c>
      <c r="P329">
        <f t="shared" ref="P329:P332" si="22">O329*H329</f>
        <v>105608.49635753383</v>
      </c>
      <c r="Q329">
        <f t="shared" ref="Q329:Q332" si="23">(G329-P329)/H329</f>
        <v>421.10388870777075</v>
      </c>
    </row>
    <row r="330" spans="1:17" x14ac:dyDescent="0.2">
      <c r="A330" s="91">
        <v>323</v>
      </c>
      <c r="B330" s="31">
        <v>7092</v>
      </c>
      <c r="C330" s="31">
        <v>7092</v>
      </c>
      <c r="D330" s="31" t="s">
        <v>297</v>
      </c>
      <c r="E330" s="31">
        <v>0</v>
      </c>
      <c r="F330" s="31">
        <v>1</v>
      </c>
      <c r="G330" s="31">
        <v>131286.96</v>
      </c>
      <c r="H330" s="31">
        <v>466</v>
      </c>
      <c r="J330">
        <f t="shared" si="20"/>
        <v>281.73167381974247</v>
      </c>
      <c r="O330">
        <f t="shared" si="21"/>
        <v>0</v>
      </c>
      <c r="P330">
        <f t="shared" si="22"/>
        <v>0</v>
      </c>
      <c r="Q330">
        <f t="shared" si="23"/>
        <v>281.73167381974247</v>
      </c>
    </row>
    <row r="331" spans="1:17" x14ac:dyDescent="0.2">
      <c r="A331" s="91">
        <v>324</v>
      </c>
      <c r="B331" s="31">
        <v>7098</v>
      </c>
      <c r="C331" s="31">
        <v>7098</v>
      </c>
      <c r="D331" s="31" t="s">
        <v>298</v>
      </c>
      <c r="E331" s="31">
        <v>0</v>
      </c>
      <c r="F331" s="31">
        <v>1</v>
      </c>
      <c r="G331" s="31">
        <v>328326.40000000002</v>
      </c>
      <c r="H331" s="31">
        <v>516.5</v>
      </c>
      <c r="J331">
        <f t="shared" si="20"/>
        <v>635.67550822846079</v>
      </c>
      <c r="O331">
        <f t="shared" si="21"/>
        <v>214.57161952069004</v>
      </c>
      <c r="P331">
        <f t="shared" si="22"/>
        <v>110826.24148243641</v>
      </c>
      <c r="Q331">
        <f t="shared" si="23"/>
        <v>421.10388870777075</v>
      </c>
    </row>
    <row r="332" spans="1:17" x14ac:dyDescent="0.2">
      <c r="A332" s="91">
        <v>325</v>
      </c>
      <c r="B332" s="31">
        <v>7110</v>
      </c>
      <c r="C332" s="31">
        <v>7110</v>
      </c>
      <c r="D332" s="31" t="s">
        <v>299</v>
      </c>
      <c r="E332" s="31">
        <v>0</v>
      </c>
      <c r="F332" s="31">
        <v>1</v>
      </c>
      <c r="G332" s="31">
        <v>455953.85</v>
      </c>
      <c r="H332" s="31">
        <v>1062.9000000000001</v>
      </c>
      <c r="J332">
        <f t="shared" si="20"/>
        <v>428.97154012607012</v>
      </c>
      <c r="O332">
        <f t="shared" si="21"/>
        <v>7.8676514182993742</v>
      </c>
      <c r="P332">
        <f t="shared" si="22"/>
        <v>8362.5266925104061</v>
      </c>
      <c r="Q332">
        <f t="shared" si="23"/>
        <v>421.10388870777075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F383-209F-4ACB-A7BE-684A72B10B4A}">
  <sheetPr>
    <pageSetUpPr fitToPage="1"/>
  </sheetPr>
  <dimension ref="A1:U335"/>
  <sheetViews>
    <sheetView tabSelected="1" workbookViewId="0">
      <selection activeCell="I2" sqref="I2"/>
    </sheetView>
  </sheetViews>
  <sheetFormatPr baseColWidth="10" defaultColWidth="8.6640625" defaultRowHeight="14" x14ac:dyDescent="0.2"/>
  <cols>
    <col min="1" max="1" width="31.5" style="153" customWidth="1"/>
    <col min="2" max="2" width="24.5" style="153" customWidth="1"/>
    <col min="3" max="3" width="21.83203125" style="153" bestFit="1" customWidth="1"/>
    <col min="4" max="4" width="21.6640625" style="153" customWidth="1"/>
    <col min="5" max="16384" width="8.6640625" style="153"/>
  </cols>
  <sheetData>
    <row r="1" spans="1:21" ht="68.5" customHeight="1" x14ac:dyDescent="0.2">
      <c r="A1" s="155" t="e" vm="1">
        <v>#VALUE!</v>
      </c>
      <c r="B1" s="240" t="s">
        <v>509</v>
      </c>
      <c r="C1" s="240"/>
      <c r="D1" s="240"/>
      <c r="E1" s="155"/>
      <c r="F1" s="155"/>
      <c r="G1" s="155"/>
      <c r="H1" s="155"/>
      <c r="I1" s="155"/>
      <c r="J1" s="155"/>
      <c r="K1" s="155"/>
      <c r="L1" s="155"/>
      <c r="M1" s="152"/>
      <c r="N1" s="152"/>
      <c r="O1" s="152"/>
      <c r="P1" s="152"/>
      <c r="Q1" s="152"/>
      <c r="R1" s="152"/>
    </row>
    <row r="2" spans="1:21" ht="27.75" customHeight="1" x14ac:dyDescent="0.2">
      <c r="A2" s="239" t="s">
        <v>430</v>
      </c>
      <c r="B2" s="239"/>
      <c r="C2" s="239"/>
      <c r="D2" s="239"/>
      <c r="E2" s="157"/>
      <c r="F2" s="157"/>
      <c r="G2" s="157"/>
      <c r="H2" s="157"/>
      <c r="I2" s="157"/>
      <c r="J2" s="157"/>
      <c r="K2" s="157"/>
      <c r="L2" s="157"/>
      <c r="M2" s="157"/>
      <c r="N2" s="157"/>
      <c r="O2" s="157"/>
      <c r="P2" s="157"/>
      <c r="Q2" s="157"/>
      <c r="R2" s="157"/>
      <c r="S2" s="157"/>
      <c r="T2" s="154"/>
      <c r="U2" s="154"/>
    </row>
    <row r="3" spans="1:21" ht="30.5" customHeight="1" x14ac:dyDescent="0.2">
      <c r="A3" s="239" t="s">
        <v>431</v>
      </c>
      <c r="B3" s="239"/>
      <c r="C3" s="239"/>
      <c r="D3" s="239"/>
      <c r="E3" s="157"/>
      <c r="F3" s="157"/>
      <c r="G3" s="157"/>
      <c r="H3" s="157"/>
      <c r="I3" s="157"/>
      <c r="J3" s="157"/>
      <c r="K3" s="157"/>
      <c r="L3" s="157"/>
      <c r="M3" s="157"/>
      <c r="N3" s="157"/>
      <c r="O3" s="157"/>
      <c r="P3" s="157"/>
      <c r="Q3" s="157"/>
      <c r="R3" s="157"/>
      <c r="S3" s="157"/>
      <c r="T3" s="154"/>
      <c r="U3" s="154"/>
    </row>
    <row r="4" spans="1:21" ht="14" customHeight="1" x14ac:dyDescent="0.2">
      <c r="A4" s="239" t="s">
        <v>503</v>
      </c>
      <c r="B4" s="239"/>
      <c r="C4" s="239"/>
      <c r="D4" s="239"/>
      <c r="E4" s="157"/>
      <c r="F4" s="157"/>
      <c r="G4" s="157"/>
      <c r="H4" s="157"/>
      <c r="I4" s="157"/>
      <c r="J4" s="157"/>
      <c r="K4" s="157"/>
      <c r="L4" s="157"/>
      <c r="M4" s="157"/>
      <c r="N4" s="157"/>
      <c r="O4" s="157"/>
      <c r="P4" s="157"/>
      <c r="Q4" s="157"/>
      <c r="R4" s="157"/>
      <c r="S4" s="157"/>
      <c r="T4" s="154"/>
      <c r="U4" s="154"/>
    </row>
    <row r="5" spans="1:21" ht="40.5" customHeight="1" x14ac:dyDescent="0.2">
      <c r="A5" s="239" t="s">
        <v>504</v>
      </c>
      <c r="B5" s="239"/>
      <c r="C5" s="239"/>
      <c r="D5" s="239"/>
      <c r="E5" s="158"/>
      <c r="F5" s="158"/>
      <c r="G5" s="158"/>
      <c r="H5" s="158"/>
      <c r="I5" s="158"/>
      <c r="J5" s="158"/>
      <c r="K5" s="158"/>
      <c r="L5" s="158"/>
      <c r="M5" s="158"/>
      <c r="N5" s="158"/>
      <c r="O5" s="158"/>
      <c r="P5" s="158"/>
      <c r="Q5" s="158"/>
      <c r="R5" s="158"/>
      <c r="S5" s="158"/>
      <c r="T5" s="158"/>
      <c r="U5" s="158"/>
    </row>
    <row r="6" spans="1:21" ht="32" customHeight="1" x14ac:dyDescent="0.2">
      <c r="A6" s="238" t="s">
        <v>508</v>
      </c>
      <c r="B6" s="238"/>
      <c r="C6" s="238"/>
      <c r="D6" s="238"/>
      <c r="E6" s="159"/>
      <c r="F6" s="159"/>
      <c r="G6" s="159"/>
      <c r="H6" s="159"/>
      <c r="I6" s="159"/>
      <c r="J6" s="159"/>
      <c r="K6" s="159"/>
      <c r="L6" s="159"/>
      <c r="M6" s="159"/>
      <c r="N6" s="159"/>
      <c r="O6" s="159"/>
      <c r="P6" s="159"/>
      <c r="Q6" s="159"/>
      <c r="R6" s="159"/>
      <c r="S6" s="159"/>
    </row>
    <row r="7" spans="1:21" ht="32.5" customHeight="1" x14ac:dyDescent="0.2">
      <c r="A7" s="160" t="s">
        <v>510</v>
      </c>
    </row>
    <row r="8" spans="1:21" ht="46" thickBot="1" x14ac:dyDescent="0.25">
      <c r="A8" s="156" t="s">
        <v>304</v>
      </c>
      <c r="B8" s="194" t="s">
        <v>506</v>
      </c>
      <c r="C8" s="161"/>
      <c r="D8" s="161"/>
    </row>
    <row r="9" spans="1:21" ht="15" thickTop="1" x14ac:dyDescent="0.2">
      <c r="A9" s="162" t="s">
        <v>11</v>
      </c>
      <c r="B9" s="196">
        <v>139789</v>
      </c>
      <c r="C9" s="163"/>
      <c r="D9" s="163"/>
    </row>
    <row r="10" spans="1:21" x14ac:dyDescent="0.2">
      <c r="A10" s="164" t="s">
        <v>316</v>
      </c>
      <c r="B10" s="197">
        <v>0</v>
      </c>
      <c r="C10" s="165"/>
      <c r="D10" s="165"/>
    </row>
    <row r="11" spans="1:21" x14ac:dyDescent="0.2">
      <c r="A11" s="164" t="s">
        <v>10</v>
      </c>
      <c r="B11" s="197">
        <v>270283</v>
      </c>
      <c r="C11" s="165"/>
      <c r="D11" s="165"/>
    </row>
    <row r="12" spans="1:21" x14ac:dyDescent="0.2">
      <c r="A12" s="164" t="s">
        <v>315</v>
      </c>
      <c r="B12" s="197">
        <v>0</v>
      </c>
      <c r="C12" s="165"/>
      <c r="D12" s="165"/>
    </row>
    <row r="13" spans="1:21" x14ac:dyDescent="0.2">
      <c r="A13" s="164" t="s">
        <v>317</v>
      </c>
      <c r="B13" s="197">
        <v>145215</v>
      </c>
      <c r="C13" s="165"/>
      <c r="D13" s="165"/>
    </row>
    <row r="14" spans="1:21" x14ac:dyDescent="0.2">
      <c r="A14" s="164" t="s">
        <v>12</v>
      </c>
      <c r="B14" s="197">
        <v>196724</v>
      </c>
      <c r="C14" s="165"/>
      <c r="D14" s="165"/>
    </row>
    <row r="15" spans="1:21" x14ac:dyDescent="0.2">
      <c r="A15" s="164" t="s">
        <v>13</v>
      </c>
      <c r="B15" s="197">
        <v>163300</v>
      </c>
      <c r="C15" s="165"/>
      <c r="D15" s="165"/>
    </row>
    <row r="16" spans="1:21" x14ac:dyDescent="0.2">
      <c r="A16" s="164" t="s">
        <v>14</v>
      </c>
      <c r="B16" s="197">
        <v>263695</v>
      </c>
      <c r="C16" s="165"/>
      <c r="D16" s="165"/>
    </row>
    <row r="17" spans="1:4" x14ac:dyDescent="0.2">
      <c r="A17" s="164" t="s">
        <v>15</v>
      </c>
      <c r="B17" s="197">
        <v>101530</v>
      </c>
      <c r="C17" s="165"/>
      <c r="D17" s="165"/>
    </row>
    <row r="18" spans="1:4" x14ac:dyDescent="0.2">
      <c r="A18" s="164" t="s">
        <v>16</v>
      </c>
      <c r="B18" s="197">
        <v>36486</v>
      </c>
      <c r="C18" s="165"/>
      <c r="D18" s="165"/>
    </row>
    <row r="19" spans="1:4" x14ac:dyDescent="0.2">
      <c r="A19" s="164" t="s">
        <v>17</v>
      </c>
      <c r="B19" s="197">
        <v>304855</v>
      </c>
      <c r="C19" s="165"/>
      <c r="D19" s="165"/>
    </row>
    <row r="20" spans="1:4" x14ac:dyDescent="0.2">
      <c r="A20" s="164" t="s">
        <v>318</v>
      </c>
      <c r="B20" s="197">
        <v>40728</v>
      </c>
      <c r="C20" s="165"/>
      <c r="D20" s="165"/>
    </row>
    <row r="21" spans="1:4" x14ac:dyDescent="0.2">
      <c r="A21" s="164" t="s">
        <v>19</v>
      </c>
      <c r="B21" s="197">
        <v>638802</v>
      </c>
      <c r="C21" s="165"/>
      <c r="D21" s="165"/>
    </row>
    <row r="22" spans="1:4" x14ac:dyDescent="0.2">
      <c r="A22" s="164" t="s">
        <v>20</v>
      </c>
      <c r="B22" s="197">
        <v>0</v>
      </c>
      <c r="C22" s="165"/>
      <c r="D22" s="165"/>
    </row>
    <row r="23" spans="1:4" x14ac:dyDescent="0.2">
      <c r="A23" s="164" t="s">
        <v>21</v>
      </c>
      <c r="B23" s="197">
        <v>211342</v>
      </c>
      <c r="C23" s="165"/>
      <c r="D23" s="165"/>
    </row>
    <row r="24" spans="1:4" x14ac:dyDescent="0.2">
      <c r="A24" s="164" t="s">
        <v>22</v>
      </c>
      <c r="B24" s="197">
        <v>533638</v>
      </c>
      <c r="C24" s="165"/>
      <c r="D24" s="165"/>
    </row>
    <row r="25" spans="1:4" x14ac:dyDescent="0.2">
      <c r="A25" s="164" t="s">
        <v>23</v>
      </c>
      <c r="B25" s="197">
        <v>0</v>
      </c>
      <c r="C25" s="165"/>
      <c r="D25" s="165"/>
    </row>
    <row r="26" spans="1:4" x14ac:dyDescent="0.2">
      <c r="A26" s="164" t="s">
        <v>25</v>
      </c>
      <c r="B26" s="197">
        <v>89516</v>
      </c>
      <c r="C26" s="165"/>
      <c r="D26" s="165"/>
    </row>
    <row r="27" spans="1:4" x14ac:dyDescent="0.2">
      <c r="A27" s="164" t="s">
        <v>26</v>
      </c>
      <c r="B27" s="197">
        <v>0</v>
      </c>
      <c r="C27" s="165"/>
      <c r="D27" s="165"/>
    </row>
    <row r="28" spans="1:4" x14ac:dyDescent="0.2">
      <c r="A28" s="164" t="s">
        <v>27</v>
      </c>
      <c r="B28" s="197">
        <v>85881</v>
      </c>
      <c r="C28" s="165"/>
      <c r="D28" s="165"/>
    </row>
    <row r="29" spans="1:4" x14ac:dyDescent="0.2">
      <c r="A29" s="164" t="s">
        <v>28</v>
      </c>
      <c r="B29" s="197">
        <v>192419</v>
      </c>
      <c r="C29" s="165"/>
      <c r="D29" s="165"/>
    </row>
    <row r="30" spans="1:4" x14ac:dyDescent="0.2">
      <c r="A30" s="164" t="s">
        <v>29</v>
      </c>
      <c r="B30" s="197">
        <v>0</v>
      </c>
      <c r="C30" s="165"/>
      <c r="D30" s="165"/>
    </row>
    <row r="31" spans="1:4" x14ac:dyDescent="0.2">
      <c r="A31" s="164" t="s">
        <v>30</v>
      </c>
      <c r="B31" s="197">
        <v>371806</v>
      </c>
      <c r="C31" s="165"/>
      <c r="D31" s="165"/>
    </row>
    <row r="32" spans="1:4" x14ac:dyDescent="0.2">
      <c r="A32" s="164" t="s">
        <v>31</v>
      </c>
      <c r="B32" s="197">
        <v>30733</v>
      </c>
      <c r="C32" s="165"/>
      <c r="D32" s="165"/>
    </row>
    <row r="33" spans="1:4" x14ac:dyDescent="0.2">
      <c r="A33" s="164" t="s">
        <v>32</v>
      </c>
      <c r="B33" s="197">
        <v>0</v>
      </c>
      <c r="C33" s="165"/>
      <c r="D33" s="165"/>
    </row>
    <row r="34" spans="1:4" x14ac:dyDescent="0.2">
      <c r="A34" s="164" t="s">
        <v>33</v>
      </c>
      <c r="B34" s="197">
        <v>24270</v>
      </c>
      <c r="C34" s="165"/>
      <c r="D34" s="165"/>
    </row>
    <row r="35" spans="1:4" x14ac:dyDescent="0.2">
      <c r="A35" s="164" t="s">
        <v>34</v>
      </c>
      <c r="B35" s="197">
        <v>0</v>
      </c>
      <c r="C35" s="165"/>
      <c r="D35" s="165"/>
    </row>
    <row r="36" spans="1:4" x14ac:dyDescent="0.2">
      <c r="A36" s="164" t="s">
        <v>35</v>
      </c>
      <c r="B36" s="197">
        <v>64147</v>
      </c>
      <c r="C36" s="165"/>
      <c r="D36" s="165"/>
    </row>
    <row r="37" spans="1:4" x14ac:dyDescent="0.2">
      <c r="A37" s="164" t="s">
        <v>36</v>
      </c>
      <c r="B37" s="197">
        <v>546623</v>
      </c>
      <c r="C37" s="165"/>
      <c r="D37" s="165"/>
    </row>
    <row r="38" spans="1:4" x14ac:dyDescent="0.2">
      <c r="A38" s="164" t="s">
        <v>37</v>
      </c>
      <c r="B38" s="197">
        <v>0</v>
      </c>
      <c r="C38" s="165"/>
      <c r="D38" s="165"/>
    </row>
    <row r="39" spans="1:4" x14ac:dyDescent="0.2">
      <c r="A39" s="164" t="s">
        <v>38</v>
      </c>
      <c r="B39" s="197">
        <v>0</v>
      </c>
      <c r="C39" s="165"/>
      <c r="D39" s="165"/>
    </row>
    <row r="40" spans="1:4" x14ac:dyDescent="0.2">
      <c r="A40" s="164" t="s">
        <v>39</v>
      </c>
      <c r="B40" s="197">
        <v>0</v>
      </c>
      <c r="C40" s="165"/>
      <c r="D40" s="165"/>
    </row>
    <row r="41" spans="1:4" x14ac:dyDescent="0.2">
      <c r="A41" s="164" t="s">
        <v>40</v>
      </c>
      <c r="B41" s="197">
        <v>23230</v>
      </c>
      <c r="C41" s="165"/>
      <c r="D41" s="165"/>
    </row>
    <row r="42" spans="1:4" x14ac:dyDescent="0.2">
      <c r="A42" s="164" t="s">
        <v>89</v>
      </c>
      <c r="B42" s="197">
        <v>44842</v>
      </c>
      <c r="C42" s="165"/>
      <c r="D42" s="165"/>
    </row>
    <row r="43" spans="1:4" x14ac:dyDescent="0.2">
      <c r="A43" s="164" t="s">
        <v>384</v>
      </c>
      <c r="B43" s="197">
        <v>80788</v>
      </c>
      <c r="C43" s="165"/>
      <c r="D43" s="165"/>
    </row>
    <row r="44" spans="1:4" x14ac:dyDescent="0.2">
      <c r="A44" s="164" t="s">
        <v>43</v>
      </c>
      <c r="B44" s="197">
        <v>0</v>
      </c>
      <c r="C44" s="165"/>
      <c r="D44" s="165"/>
    </row>
    <row r="45" spans="1:4" x14ac:dyDescent="0.2">
      <c r="A45" s="164" t="s">
        <v>45</v>
      </c>
      <c r="B45" s="197">
        <v>46171</v>
      </c>
      <c r="C45" s="165"/>
      <c r="D45" s="165"/>
    </row>
    <row r="46" spans="1:4" x14ac:dyDescent="0.2">
      <c r="A46" s="164" t="s">
        <v>46</v>
      </c>
      <c r="B46" s="197">
        <v>131125</v>
      </c>
      <c r="C46" s="165"/>
      <c r="D46" s="165"/>
    </row>
    <row r="47" spans="1:4" x14ac:dyDescent="0.2">
      <c r="A47" s="164" t="s">
        <v>44</v>
      </c>
      <c r="B47" s="197">
        <v>99256</v>
      </c>
      <c r="C47" s="165"/>
      <c r="D47" s="165"/>
    </row>
    <row r="48" spans="1:4" x14ac:dyDescent="0.2">
      <c r="A48" s="164" t="s">
        <v>47</v>
      </c>
      <c r="B48" s="197">
        <v>0</v>
      </c>
      <c r="C48" s="165"/>
      <c r="D48" s="165"/>
    </row>
    <row r="49" spans="1:4" x14ac:dyDescent="0.2">
      <c r="A49" s="164" t="s">
        <v>48</v>
      </c>
      <c r="B49" s="197">
        <v>375152</v>
      </c>
      <c r="C49" s="165"/>
      <c r="D49" s="165"/>
    </row>
    <row r="50" spans="1:4" x14ac:dyDescent="0.2">
      <c r="A50" s="164" t="s">
        <v>49</v>
      </c>
      <c r="B50" s="197">
        <v>0</v>
      </c>
      <c r="C50" s="165"/>
      <c r="D50" s="165"/>
    </row>
    <row r="51" spans="1:4" x14ac:dyDescent="0.2">
      <c r="A51" s="164" t="s">
        <v>50</v>
      </c>
      <c r="B51" s="197">
        <v>215869</v>
      </c>
      <c r="C51" s="165"/>
      <c r="D51" s="165"/>
    </row>
    <row r="52" spans="1:4" x14ac:dyDescent="0.2">
      <c r="A52" s="164" t="s">
        <v>51</v>
      </c>
      <c r="B52" s="197">
        <v>0</v>
      </c>
      <c r="C52" s="165"/>
      <c r="D52" s="165"/>
    </row>
    <row r="53" spans="1:4" x14ac:dyDescent="0.2">
      <c r="A53" s="164" t="s">
        <v>52</v>
      </c>
      <c r="B53" s="197">
        <v>0</v>
      </c>
      <c r="C53" s="165"/>
      <c r="D53" s="165"/>
    </row>
    <row r="54" spans="1:4" x14ac:dyDescent="0.2">
      <c r="A54" s="164" t="s">
        <v>53</v>
      </c>
      <c r="B54" s="197">
        <v>0</v>
      </c>
      <c r="C54" s="165"/>
      <c r="D54" s="165"/>
    </row>
    <row r="55" spans="1:4" x14ac:dyDescent="0.2">
      <c r="A55" s="164" t="s">
        <v>54</v>
      </c>
      <c r="B55" s="197">
        <v>0</v>
      </c>
      <c r="C55" s="165"/>
      <c r="D55" s="165"/>
    </row>
    <row r="56" spans="1:4" x14ac:dyDescent="0.2">
      <c r="A56" s="164" t="s">
        <v>507</v>
      </c>
      <c r="B56" s="197">
        <v>152092</v>
      </c>
      <c r="C56" s="165"/>
      <c r="D56" s="165"/>
    </row>
    <row r="57" spans="1:4" x14ac:dyDescent="0.2">
      <c r="A57" s="164" t="s">
        <v>56</v>
      </c>
      <c r="B57" s="197">
        <v>7725</v>
      </c>
      <c r="C57" s="165"/>
      <c r="D57" s="165"/>
    </row>
    <row r="58" spans="1:4" x14ac:dyDescent="0.2">
      <c r="A58" s="164" t="s">
        <v>320</v>
      </c>
      <c r="B58" s="197">
        <v>0</v>
      </c>
      <c r="C58" s="165"/>
      <c r="D58" s="165"/>
    </row>
    <row r="59" spans="1:4" x14ac:dyDescent="0.2">
      <c r="A59" s="164" t="s">
        <v>57</v>
      </c>
      <c r="B59" s="197">
        <v>212920</v>
      </c>
      <c r="C59" s="165"/>
      <c r="D59" s="165"/>
    </row>
    <row r="60" spans="1:4" x14ac:dyDescent="0.2">
      <c r="A60" s="164" t="s">
        <v>55</v>
      </c>
      <c r="B60" s="197">
        <v>110932</v>
      </c>
      <c r="C60" s="165"/>
      <c r="D60" s="165"/>
    </row>
    <row r="61" spans="1:4" x14ac:dyDescent="0.2">
      <c r="A61" s="164" t="s">
        <v>58</v>
      </c>
      <c r="B61" s="197">
        <v>0</v>
      </c>
      <c r="C61" s="165"/>
      <c r="D61" s="165"/>
    </row>
    <row r="62" spans="1:4" x14ac:dyDescent="0.2">
      <c r="A62" s="164" t="s">
        <v>192</v>
      </c>
      <c r="B62" s="197">
        <v>345577</v>
      </c>
      <c r="C62" s="165"/>
      <c r="D62" s="165"/>
    </row>
    <row r="63" spans="1:4" x14ac:dyDescent="0.2">
      <c r="A63" s="164" t="s">
        <v>59</v>
      </c>
      <c r="B63" s="197">
        <v>149773</v>
      </c>
      <c r="C63" s="165"/>
      <c r="D63" s="165"/>
    </row>
    <row r="64" spans="1:4" x14ac:dyDescent="0.2">
      <c r="A64" s="164" t="s">
        <v>60</v>
      </c>
      <c r="B64" s="197">
        <v>0</v>
      </c>
      <c r="C64" s="165"/>
      <c r="D64" s="165"/>
    </row>
    <row r="65" spans="1:4" x14ac:dyDescent="0.2">
      <c r="A65" s="164" t="s">
        <v>61</v>
      </c>
      <c r="B65" s="197">
        <v>193151</v>
      </c>
      <c r="C65" s="165"/>
      <c r="D65" s="165"/>
    </row>
    <row r="66" spans="1:4" x14ac:dyDescent="0.2">
      <c r="A66" s="164" t="s">
        <v>62</v>
      </c>
      <c r="B66" s="197">
        <v>0</v>
      </c>
      <c r="C66" s="165"/>
      <c r="D66" s="165"/>
    </row>
    <row r="67" spans="1:4" x14ac:dyDescent="0.2">
      <c r="A67" s="164" t="s">
        <v>63</v>
      </c>
      <c r="B67" s="197">
        <v>0</v>
      </c>
      <c r="C67" s="165"/>
      <c r="D67" s="165"/>
    </row>
    <row r="68" spans="1:4" x14ac:dyDescent="0.2">
      <c r="A68" s="164" t="s">
        <v>64</v>
      </c>
      <c r="B68" s="197">
        <v>193274</v>
      </c>
      <c r="C68" s="165"/>
      <c r="D68" s="165"/>
    </row>
    <row r="69" spans="1:4" x14ac:dyDescent="0.2">
      <c r="A69" s="164" t="s">
        <v>65</v>
      </c>
      <c r="B69" s="197">
        <v>186480</v>
      </c>
      <c r="C69" s="165"/>
      <c r="D69" s="165"/>
    </row>
    <row r="70" spans="1:4" x14ac:dyDescent="0.2">
      <c r="A70" s="164" t="s">
        <v>66</v>
      </c>
      <c r="B70" s="197">
        <v>0</v>
      </c>
      <c r="C70" s="165"/>
      <c r="D70" s="165"/>
    </row>
    <row r="71" spans="1:4" x14ac:dyDescent="0.2">
      <c r="A71" s="164" t="s">
        <v>67</v>
      </c>
      <c r="B71" s="197">
        <v>85755</v>
      </c>
      <c r="C71" s="165"/>
      <c r="D71" s="165"/>
    </row>
    <row r="72" spans="1:4" x14ac:dyDescent="0.2">
      <c r="A72" s="164" t="s">
        <v>123</v>
      </c>
      <c r="B72" s="197">
        <v>199153</v>
      </c>
      <c r="C72" s="165"/>
      <c r="D72" s="165"/>
    </row>
    <row r="73" spans="1:4" x14ac:dyDescent="0.2">
      <c r="A73" s="164" t="s">
        <v>321</v>
      </c>
      <c r="B73" s="197">
        <v>536356</v>
      </c>
      <c r="C73" s="165"/>
      <c r="D73" s="165"/>
    </row>
    <row r="74" spans="1:4" x14ac:dyDescent="0.2">
      <c r="A74" s="164" t="s">
        <v>68</v>
      </c>
      <c r="B74" s="197">
        <v>0</v>
      </c>
      <c r="C74" s="165"/>
      <c r="D74" s="165"/>
    </row>
    <row r="75" spans="1:4" x14ac:dyDescent="0.2">
      <c r="A75" s="164" t="s">
        <v>69</v>
      </c>
      <c r="B75" s="197">
        <v>0</v>
      </c>
      <c r="C75" s="165"/>
      <c r="D75" s="165"/>
    </row>
    <row r="76" spans="1:4" x14ac:dyDescent="0.2">
      <c r="A76" s="164" t="s">
        <v>70</v>
      </c>
      <c r="B76" s="197">
        <v>257229</v>
      </c>
      <c r="C76" s="165"/>
      <c r="D76" s="165"/>
    </row>
    <row r="77" spans="1:4" x14ac:dyDescent="0.2">
      <c r="A77" s="164" t="s">
        <v>322</v>
      </c>
      <c r="B77" s="197">
        <v>629209</v>
      </c>
      <c r="C77" s="165"/>
      <c r="D77" s="165"/>
    </row>
    <row r="78" spans="1:4" x14ac:dyDescent="0.2">
      <c r="A78" s="164" t="s">
        <v>71</v>
      </c>
      <c r="B78" s="197">
        <v>32270</v>
      </c>
      <c r="C78" s="165"/>
      <c r="D78" s="165"/>
    </row>
    <row r="79" spans="1:4" x14ac:dyDescent="0.2">
      <c r="A79" s="164" t="s">
        <v>72</v>
      </c>
      <c r="B79" s="197">
        <v>115600</v>
      </c>
      <c r="C79" s="165"/>
      <c r="D79" s="165"/>
    </row>
    <row r="80" spans="1:4" x14ac:dyDescent="0.2">
      <c r="A80" s="164" t="s">
        <v>73</v>
      </c>
      <c r="B80" s="197">
        <v>0</v>
      </c>
      <c r="C80" s="165"/>
      <c r="D80" s="165"/>
    </row>
    <row r="81" spans="1:4" x14ac:dyDescent="0.2">
      <c r="A81" s="164" t="s">
        <v>74</v>
      </c>
      <c r="B81" s="197">
        <v>20964</v>
      </c>
      <c r="C81" s="165"/>
      <c r="D81" s="165"/>
    </row>
    <row r="82" spans="1:4" x14ac:dyDescent="0.2">
      <c r="A82" s="164" t="s">
        <v>75</v>
      </c>
      <c r="B82" s="197">
        <v>121762</v>
      </c>
      <c r="C82" s="165"/>
      <c r="D82" s="165"/>
    </row>
    <row r="83" spans="1:4" x14ac:dyDescent="0.2">
      <c r="A83" s="164" t="s">
        <v>76</v>
      </c>
      <c r="B83" s="197">
        <v>1000000</v>
      </c>
      <c r="C83" s="165"/>
      <c r="D83" s="165"/>
    </row>
    <row r="84" spans="1:4" x14ac:dyDescent="0.2">
      <c r="A84" s="164" t="s">
        <v>77</v>
      </c>
      <c r="B84" s="197">
        <v>0</v>
      </c>
      <c r="C84" s="165"/>
      <c r="D84" s="165"/>
    </row>
    <row r="85" spans="1:4" x14ac:dyDescent="0.2">
      <c r="A85" s="164" t="s">
        <v>78</v>
      </c>
      <c r="B85" s="197">
        <v>0</v>
      </c>
      <c r="C85" s="165"/>
      <c r="D85" s="165"/>
    </row>
    <row r="86" spans="1:4" x14ac:dyDescent="0.2">
      <c r="A86" s="164" t="s">
        <v>79</v>
      </c>
      <c r="B86" s="197">
        <v>69305</v>
      </c>
      <c r="C86" s="165"/>
      <c r="D86" s="165"/>
    </row>
    <row r="87" spans="1:4" x14ac:dyDescent="0.2">
      <c r="A87" s="164" t="s">
        <v>80</v>
      </c>
      <c r="B87" s="197">
        <v>1000000</v>
      </c>
      <c r="C87" s="165"/>
      <c r="D87" s="165"/>
    </row>
    <row r="88" spans="1:4" x14ac:dyDescent="0.2">
      <c r="A88" s="164" t="s">
        <v>81</v>
      </c>
      <c r="B88" s="197">
        <v>915789</v>
      </c>
      <c r="C88" s="165"/>
      <c r="D88" s="165"/>
    </row>
    <row r="89" spans="1:4" x14ac:dyDescent="0.2">
      <c r="A89" s="164" t="s">
        <v>323</v>
      </c>
      <c r="B89" s="197">
        <v>333217</v>
      </c>
      <c r="C89" s="165"/>
      <c r="D89" s="165"/>
    </row>
    <row r="90" spans="1:4" x14ac:dyDescent="0.2">
      <c r="A90" s="164" t="s">
        <v>82</v>
      </c>
      <c r="B90" s="197">
        <v>81926</v>
      </c>
      <c r="C90" s="165"/>
      <c r="D90" s="165"/>
    </row>
    <row r="91" spans="1:4" x14ac:dyDescent="0.2">
      <c r="A91" s="164" t="s">
        <v>83</v>
      </c>
      <c r="B91" s="197">
        <v>0</v>
      </c>
      <c r="C91" s="165"/>
      <c r="D91" s="165"/>
    </row>
    <row r="92" spans="1:4" x14ac:dyDescent="0.2">
      <c r="A92" s="164" t="s">
        <v>84</v>
      </c>
      <c r="B92" s="197">
        <v>0</v>
      </c>
      <c r="C92" s="165"/>
      <c r="D92" s="165"/>
    </row>
    <row r="93" spans="1:4" x14ac:dyDescent="0.2">
      <c r="A93" s="164" t="s">
        <v>324</v>
      </c>
      <c r="B93" s="197">
        <v>0</v>
      </c>
      <c r="C93" s="165"/>
      <c r="D93" s="165"/>
    </row>
    <row r="94" spans="1:4" x14ac:dyDescent="0.2">
      <c r="A94" s="164" t="s">
        <v>85</v>
      </c>
      <c r="B94" s="197">
        <v>10761</v>
      </c>
      <c r="C94" s="165"/>
      <c r="D94" s="165"/>
    </row>
    <row r="95" spans="1:4" x14ac:dyDescent="0.2">
      <c r="A95" s="164" t="s">
        <v>86</v>
      </c>
      <c r="B95" s="197">
        <v>33937</v>
      </c>
      <c r="C95" s="165"/>
      <c r="D95" s="165"/>
    </row>
    <row r="96" spans="1:4" x14ac:dyDescent="0.2">
      <c r="A96" s="164" t="s">
        <v>87</v>
      </c>
      <c r="B96" s="197">
        <v>0</v>
      </c>
      <c r="C96" s="165"/>
      <c r="D96" s="165"/>
    </row>
    <row r="97" spans="1:4" x14ac:dyDescent="0.2">
      <c r="A97" s="164" t="s">
        <v>88</v>
      </c>
      <c r="B97" s="197">
        <v>18524</v>
      </c>
      <c r="C97" s="165"/>
      <c r="D97" s="165"/>
    </row>
    <row r="98" spans="1:4" x14ac:dyDescent="0.2">
      <c r="A98" s="164" t="s">
        <v>90</v>
      </c>
      <c r="B98" s="197">
        <v>114908</v>
      </c>
      <c r="C98" s="165"/>
      <c r="D98" s="165"/>
    </row>
    <row r="99" spans="1:4" x14ac:dyDescent="0.2">
      <c r="A99" s="164" t="s">
        <v>91</v>
      </c>
      <c r="B99" s="197">
        <v>0</v>
      </c>
      <c r="C99" s="165"/>
      <c r="D99" s="165"/>
    </row>
    <row r="100" spans="1:4" x14ac:dyDescent="0.2">
      <c r="A100" s="164" t="s">
        <v>92</v>
      </c>
      <c r="B100" s="197">
        <v>0</v>
      </c>
      <c r="C100" s="165"/>
      <c r="D100" s="165"/>
    </row>
    <row r="101" spans="1:4" x14ac:dyDescent="0.2">
      <c r="A101" s="164" t="s">
        <v>93</v>
      </c>
      <c r="B101" s="197">
        <v>193502</v>
      </c>
      <c r="C101" s="165"/>
      <c r="D101" s="165"/>
    </row>
    <row r="102" spans="1:4" x14ac:dyDescent="0.2">
      <c r="A102" s="164" t="s">
        <v>95</v>
      </c>
      <c r="B102" s="197">
        <v>323293</v>
      </c>
      <c r="C102" s="165"/>
      <c r="D102" s="165"/>
    </row>
    <row r="103" spans="1:4" x14ac:dyDescent="0.2">
      <c r="A103" s="164" t="s">
        <v>164</v>
      </c>
      <c r="B103" s="197">
        <v>317983</v>
      </c>
      <c r="C103" s="165"/>
      <c r="D103" s="165"/>
    </row>
    <row r="104" spans="1:4" x14ac:dyDescent="0.2">
      <c r="A104" s="164" t="s">
        <v>272</v>
      </c>
      <c r="B104" s="197">
        <v>12768</v>
      </c>
      <c r="C104" s="165"/>
      <c r="D104" s="165"/>
    </row>
    <row r="105" spans="1:4" x14ac:dyDescent="0.2">
      <c r="A105" s="164" t="s">
        <v>96</v>
      </c>
      <c r="B105" s="197">
        <v>95413</v>
      </c>
      <c r="C105" s="165"/>
      <c r="D105" s="165"/>
    </row>
    <row r="106" spans="1:4" x14ac:dyDescent="0.2">
      <c r="A106" s="164" t="s">
        <v>97</v>
      </c>
      <c r="B106" s="197">
        <v>157719</v>
      </c>
      <c r="C106" s="165"/>
      <c r="D106" s="165"/>
    </row>
    <row r="107" spans="1:4" x14ac:dyDescent="0.2">
      <c r="A107" s="164" t="s">
        <v>94</v>
      </c>
      <c r="B107" s="197">
        <v>50625</v>
      </c>
      <c r="C107" s="165"/>
      <c r="D107" s="165"/>
    </row>
    <row r="108" spans="1:4" x14ac:dyDescent="0.2">
      <c r="A108" s="164" t="s">
        <v>341</v>
      </c>
      <c r="B108" s="197">
        <v>369631</v>
      </c>
      <c r="C108" s="165"/>
      <c r="D108" s="165"/>
    </row>
    <row r="109" spans="1:4" x14ac:dyDescent="0.2">
      <c r="A109" s="164" t="s">
        <v>99</v>
      </c>
      <c r="B109" s="197">
        <v>227035</v>
      </c>
      <c r="C109" s="165"/>
      <c r="D109" s="165"/>
    </row>
    <row r="110" spans="1:4" x14ac:dyDescent="0.2">
      <c r="A110" s="164" t="s">
        <v>100</v>
      </c>
      <c r="B110" s="197">
        <v>140852</v>
      </c>
      <c r="C110" s="165"/>
      <c r="D110" s="165"/>
    </row>
    <row r="111" spans="1:4" x14ac:dyDescent="0.2">
      <c r="A111" s="164" t="s">
        <v>101</v>
      </c>
      <c r="B111" s="197">
        <v>96764</v>
      </c>
      <c r="C111" s="165"/>
      <c r="D111" s="165"/>
    </row>
    <row r="112" spans="1:4" x14ac:dyDescent="0.2">
      <c r="A112" s="164" t="s">
        <v>102</v>
      </c>
      <c r="B112" s="197">
        <v>40310</v>
      </c>
      <c r="C112" s="165"/>
      <c r="D112" s="165"/>
    </row>
    <row r="113" spans="1:4" x14ac:dyDescent="0.2">
      <c r="A113" s="164" t="s">
        <v>103</v>
      </c>
      <c r="B113" s="197">
        <v>51158</v>
      </c>
      <c r="C113" s="165"/>
      <c r="D113" s="165"/>
    </row>
    <row r="114" spans="1:4" x14ac:dyDescent="0.2">
      <c r="A114" s="164" t="s">
        <v>385</v>
      </c>
      <c r="B114" s="197">
        <v>0</v>
      </c>
      <c r="C114" s="165"/>
      <c r="D114" s="165"/>
    </row>
    <row r="115" spans="1:4" x14ac:dyDescent="0.2">
      <c r="A115" s="164" t="s">
        <v>449</v>
      </c>
      <c r="B115" s="197">
        <v>161214</v>
      </c>
      <c r="C115" s="165"/>
      <c r="D115" s="165"/>
    </row>
    <row r="116" spans="1:4" x14ac:dyDescent="0.2">
      <c r="A116" s="164" t="s">
        <v>104</v>
      </c>
      <c r="B116" s="197">
        <v>0</v>
      </c>
      <c r="C116" s="165"/>
      <c r="D116" s="165"/>
    </row>
    <row r="117" spans="1:4" x14ac:dyDescent="0.2">
      <c r="A117" s="164" t="s">
        <v>105</v>
      </c>
      <c r="B117" s="197">
        <v>118906</v>
      </c>
      <c r="C117" s="165"/>
      <c r="D117" s="165"/>
    </row>
    <row r="118" spans="1:4" x14ac:dyDescent="0.2">
      <c r="A118" s="164" t="s">
        <v>106</v>
      </c>
      <c r="B118" s="197">
        <v>0</v>
      </c>
      <c r="C118" s="165"/>
      <c r="D118" s="165"/>
    </row>
    <row r="119" spans="1:4" x14ac:dyDescent="0.2">
      <c r="A119" s="164" t="s">
        <v>107</v>
      </c>
      <c r="B119" s="197">
        <v>0</v>
      </c>
      <c r="C119" s="165"/>
      <c r="D119" s="165"/>
    </row>
    <row r="120" spans="1:4" x14ac:dyDescent="0.2">
      <c r="A120" s="164" t="s">
        <v>108</v>
      </c>
      <c r="B120" s="197">
        <v>0</v>
      </c>
      <c r="C120" s="165"/>
      <c r="D120" s="165"/>
    </row>
    <row r="121" spans="1:4" x14ac:dyDescent="0.2">
      <c r="A121" s="164" t="s">
        <v>109</v>
      </c>
      <c r="B121" s="197">
        <v>118636</v>
      </c>
      <c r="C121" s="165"/>
      <c r="D121" s="165"/>
    </row>
    <row r="122" spans="1:4" x14ac:dyDescent="0.2">
      <c r="A122" s="164" t="s">
        <v>387</v>
      </c>
      <c r="B122" s="197">
        <v>101044</v>
      </c>
      <c r="C122" s="165"/>
      <c r="D122" s="165"/>
    </row>
    <row r="123" spans="1:4" x14ac:dyDescent="0.2">
      <c r="A123" s="164" t="s">
        <v>110</v>
      </c>
      <c r="B123" s="197">
        <v>52365</v>
      </c>
      <c r="C123" s="165"/>
      <c r="D123" s="165"/>
    </row>
    <row r="124" spans="1:4" x14ac:dyDescent="0.2">
      <c r="A124" s="164" t="s">
        <v>111</v>
      </c>
      <c r="B124" s="197">
        <v>0</v>
      </c>
      <c r="C124" s="165"/>
      <c r="D124" s="165"/>
    </row>
    <row r="125" spans="1:4" x14ac:dyDescent="0.2">
      <c r="A125" s="164" t="s">
        <v>112</v>
      </c>
      <c r="B125" s="197">
        <v>24420</v>
      </c>
      <c r="C125" s="165"/>
      <c r="D125" s="165"/>
    </row>
    <row r="126" spans="1:4" x14ac:dyDescent="0.2">
      <c r="A126" s="164" t="s">
        <v>113</v>
      </c>
      <c r="B126" s="197">
        <v>0</v>
      </c>
      <c r="C126" s="165"/>
      <c r="D126" s="165"/>
    </row>
    <row r="127" spans="1:4" x14ac:dyDescent="0.2">
      <c r="A127" s="164" t="s">
        <v>114</v>
      </c>
      <c r="B127" s="197">
        <v>237359</v>
      </c>
      <c r="C127" s="165"/>
      <c r="D127" s="165"/>
    </row>
    <row r="128" spans="1:4" x14ac:dyDescent="0.2">
      <c r="A128" s="164" t="s">
        <v>115</v>
      </c>
      <c r="B128" s="197">
        <v>27076</v>
      </c>
      <c r="C128" s="165"/>
      <c r="D128" s="165"/>
    </row>
    <row r="129" spans="1:4" x14ac:dyDescent="0.2">
      <c r="A129" s="164" t="s">
        <v>118</v>
      </c>
      <c r="B129" s="197">
        <v>92034</v>
      </c>
      <c r="C129" s="165"/>
      <c r="D129" s="165"/>
    </row>
    <row r="130" spans="1:4" x14ac:dyDescent="0.2">
      <c r="A130" s="164" t="s">
        <v>116</v>
      </c>
      <c r="B130" s="197">
        <v>0</v>
      </c>
      <c r="C130" s="165"/>
      <c r="D130" s="165"/>
    </row>
    <row r="131" spans="1:4" x14ac:dyDescent="0.2">
      <c r="A131" s="164" t="s">
        <v>142</v>
      </c>
      <c r="B131" s="197">
        <v>241892</v>
      </c>
      <c r="C131" s="165"/>
      <c r="D131" s="165"/>
    </row>
    <row r="132" spans="1:4" x14ac:dyDescent="0.2">
      <c r="A132" s="164" t="s">
        <v>119</v>
      </c>
      <c r="B132" s="197">
        <v>0</v>
      </c>
      <c r="C132" s="165"/>
      <c r="D132" s="165"/>
    </row>
    <row r="133" spans="1:4" x14ac:dyDescent="0.2">
      <c r="A133" s="164" t="s">
        <v>120</v>
      </c>
      <c r="B133" s="197">
        <v>189732</v>
      </c>
      <c r="C133" s="165"/>
      <c r="D133" s="165"/>
    </row>
    <row r="134" spans="1:4" x14ac:dyDescent="0.2">
      <c r="A134" s="164" t="s">
        <v>121</v>
      </c>
      <c r="B134" s="197">
        <v>0</v>
      </c>
      <c r="C134" s="165"/>
      <c r="D134" s="165"/>
    </row>
    <row r="135" spans="1:4" x14ac:dyDescent="0.2">
      <c r="A135" s="164" t="s">
        <v>122</v>
      </c>
      <c r="B135" s="197">
        <v>30979</v>
      </c>
      <c r="C135" s="165"/>
      <c r="D135" s="165"/>
    </row>
    <row r="136" spans="1:4" x14ac:dyDescent="0.2">
      <c r="A136" s="164" t="s">
        <v>124</v>
      </c>
      <c r="B136" s="197">
        <v>25899</v>
      </c>
      <c r="C136" s="165"/>
      <c r="D136" s="165"/>
    </row>
    <row r="137" spans="1:4" x14ac:dyDescent="0.2">
      <c r="A137" s="164" t="s">
        <v>125</v>
      </c>
      <c r="B137" s="197">
        <v>158320</v>
      </c>
      <c r="C137" s="165"/>
      <c r="D137" s="165"/>
    </row>
    <row r="138" spans="1:4" x14ac:dyDescent="0.2">
      <c r="A138" s="164" t="s">
        <v>126</v>
      </c>
      <c r="B138" s="197">
        <v>0</v>
      </c>
      <c r="C138" s="165"/>
      <c r="D138" s="165"/>
    </row>
    <row r="139" spans="1:4" x14ac:dyDescent="0.2">
      <c r="A139" s="164" t="s">
        <v>127</v>
      </c>
      <c r="B139" s="197">
        <v>0</v>
      </c>
      <c r="C139" s="165"/>
      <c r="D139" s="165"/>
    </row>
    <row r="140" spans="1:4" x14ac:dyDescent="0.2">
      <c r="A140" s="164" t="s">
        <v>128</v>
      </c>
      <c r="B140" s="197">
        <v>0</v>
      </c>
      <c r="C140" s="165"/>
      <c r="D140" s="165"/>
    </row>
    <row r="141" spans="1:4" x14ac:dyDescent="0.2">
      <c r="A141" s="164" t="s">
        <v>129</v>
      </c>
      <c r="B141" s="197">
        <v>27951</v>
      </c>
      <c r="C141" s="165"/>
      <c r="D141" s="165"/>
    </row>
    <row r="142" spans="1:4" x14ac:dyDescent="0.2">
      <c r="A142" s="164" t="s">
        <v>130</v>
      </c>
      <c r="B142" s="197">
        <v>168640</v>
      </c>
      <c r="C142" s="165"/>
      <c r="D142" s="165"/>
    </row>
    <row r="143" spans="1:4" x14ac:dyDescent="0.2">
      <c r="A143" s="164" t="s">
        <v>325</v>
      </c>
      <c r="B143" s="197">
        <v>11202</v>
      </c>
      <c r="C143" s="165"/>
      <c r="D143" s="165"/>
    </row>
    <row r="144" spans="1:4" x14ac:dyDescent="0.2">
      <c r="A144" s="164" t="s">
        <v>131</v>
      </c>
      <c r="B144" s="197">
        <v>162532</v>
      </c>
      <c r="C144" s="165"/>
      <c r="D144" s="165"/>
    </row>
    <row r="145" spans="1:4" x14ac:dyDescent="0.2">
      <c r="A145" s="164" t="s">
        <v>132</v>
      </c>
      <c r="B145" s="197">
        <v>79893</v>
      </c>
      <c r="C145" s="165"/>
      <c r="D145" s="165"/>
    </row>
    <row r="146" spans="1:4" x14ac:dyDescent="0.2">
      <c r="A146" s="164" t="s">
        <v>133</v>
      </c>
      <c r="B146" s="197">
        <v>0</v>
      </c>
      <c r="C146" s="165"/>
      <c r="D146" s="165"/>
    </row>
    <row r="147" spans="1:4" x14ac:dyDescent="0.2">
      <c r="A147" s="164" t="s">
        <v>134</v>
      </c>
      <c r="B147" s="197">
        <v>9188</v>
      </c>
      <c r="C147" s="165"/>
      <c r="D147" s="165"/>
    </row>
    <row r="148" spans="1:4" x14ac:dyDescent="0.2">
      <c r="A148" s="164" t="s">
        <v>141</v>
      </c>
      <c r="B148" s="197">
        <v>332567</v>
      </c>
      <c r="C148" s="165"/>
      <c r="D148" s="165"/>
    </row>
    <row r="149" spans="1:4" x14ac:dyDescent="0.2">
      <c r="A149" s="164" t="s">
        <v>135</v>
      </c>
      <c r="B149" s="197">
        <v>0</v>
      </c>
      <c r="C149" s="165"/>
      <c r="D149" s="165"/>
    </row>
    <row r="150" spans="1:4" x14ac:dyDescent="0.2">
      <c r="A150" s="164" t="s">
        <v>136</v>
      </c>
      <c r="B150" s="197">
        <v>0</v>
      </c>
      <c r="C150" s="165"/>
      <c r="D150" s="165"/>
    </row>
    <row r="151" spans="1:4" x14ac:dyDescent="0.2">
      <c r="A151" s="164" t="s">
        <v>137</v>
      </c>
      <c r="B151" s="197">
        <v>214879</v>
      </c>
      <c r="C151" s="165"/>
      <c r="D151" s="165"/>
    </row>
    <row r="152" spans="1:4" x14ac:dyDescent="0.2">
      <c r="A152" s="164" t="s">
        <v>138</v>
      </c>
      <c r="B152" s="197">
        <v>0</v>
      </c>
      <c r="C152" s="165"/>
      <c r="D152" s="165"/>
    </row>
    <row r="153" spans="1:4" x14ac:dyDescent="0.2">
      <c r="A153" s="164" t="s">
        <v>139</v>
      </c>
      <c r="B153" s="197">
        <v>33631</v>
      </c>
      <c r="C153" s="165"/>
      <c r="D153" s="165"/>
    </row>
    <row r="154" spans="1:4" x14ac:dyDescent="0.2">
      <c r="A154" s="164" t="s">
        <v>140</v>
      </c>
      <c r="B154" s="197">
        <v>0</v>
      </c>
      <c r="C154" s="165"/>
      <c r="D154" s="165"/>
    </row>
    <row r="155" spans="1:4" x14ac:dyDescent="0.2">
      <c r="A155" s="164" t="s">
        <v>326</v>
      </c>
      <c r="B155" s="197">
        <v>14322</v>
      </c>
      <c r="C155" s="165"/>
      <c r="D155" s="165"/>
    </row>
    <row r="156" spans="1:4" x14ac:dyDescent="0.2">
      <c r="A156" s="164" t="s">
        <v>143</v>
      </c>
      <c r="B156" s="197">
        <v>39260</v>
      </c>
      <c r="C156" s="165"/>
      <c r="D156" s="165"/>
    </row>
    <row r="157" spans="1:4" x14ac:dyDescent="0.2">
      <c r="A157" s="164" t="s">
        <v>144</v>
      </c>
      <c r="B157" s="197">
        <v>368686</v>
      </c>
      <c r="C157" s="165"/>
      <c r="D157" s="165"/>
    </row>
    <row r="158" spans="1:4" x14ac:dyDescent="0.2">
      <c r="A158" s="164" t="s">
        <v>145</v>
      </c>
      <c r="B158" s="197">
        <v>0</v>
      </c>
      <c r="C158" s="165"/>
      <c r="D158" s="165"/>
    </row>
    <row r="159" spans="1:4" x14ac:dyDescent="0.2">
      <c r="A159" s="164" t="s">
        <v>146</v>
      </c>
      <c r="B159" s="197">
        <v>0</v>
      </c>
      <c r="C159" s="165"/>
      <c r="D159" s="165"/>
    </row>
    <row r="160" spans="1:4" x14ac:dyDescent="0.2">
      <c r="A160" s="164" t="s">
        <v>147</v>
      </c>
      <c r="B160" s="197">
        <v>0</v>
      </c>
      <c r="C160" s="165"/>
      <c r="D160" s="165"/>
    </row>
    <row r="161" spans="1:4" x14ac:dyDescent="0.2">
      <c r="A161" s="164" t="s">
        <v>148</v>
      </c>
      <c r="B161" s="197">
        <v>0</v>
      </c>
      <c r="C161" s="165"/>
      <c r="D161" s="165"/>
    </row>
    <row r="162" spans="1:4" x14ac:dyDescent="0.2">
      <c r="A162" s="164" t="s">
        <v>149</v>
      </c>
      <c r="B162" s="197">
        <v>208483</v>
      </c>
      <c r="C162" s="165"/>
      <c r="D162" s="165"/>
    </row>
    <row r="163" spans="1:4" x14ac:dyDescent="0.2">
      <c r="A163" s="164" t="s">
        <v>150</v>
      </c>
      <c r="B163" s="197">
        <v>0</v>
      </c>
      <c r="C163" s="165"/>
      <c r="D163" s="165"/>
    </row>
    <row r="164" spans="1:4" x14ac:dyDescent="0.2">
      <c r="A164" s="164" t="s">
        <v>151</v>
      </c>
      <c r="B164" s="197">
        <v>17634</v>
      </c>
      <c r="C164" s="165"/>
      <c r="D164" s="165"/>
    </row>
    <row r="165" spans="1:4" x14ac:dyDescent="0.2">
      <c r="A165" s="164" t="s">
        <v>152</v>
      </c>
      <c r="B165" s="197">
        <v>164529</v>
      </c>
      <c r="C165" s="165"/>
      <c r="D165" s="165"/>
    </row>
    <row r="166" spans="1:4" x14ac:dyDescent="0.2">
      <c r="A166" s="164" t="s">
        <v>153</v>
      </c>
      <c r="B166" s="197">
        <v>41382</v>
      </c>
      <c r="C166" s="165"/>
      <c r="D166" s="165"/>
    </row>
    <row r="167" spans="1:4" x14ac:dyDescent="0.2">
      <c r="A167" s="164" t="s">
        <v>154</v>
      </c>
      <c r="B167" s="197">
        <v>0</v>
      </c>
      <c r="C167" s="165"/>
      <c r="D167" s="165"/>
    </row>
    <row r="168" spans="1:4" x14ac:dyDescent="0.2">
      <c r="A168" s="164" t="s">
        <v>155</v>
      </c>
      <c r="B168" s="197">
        <v>216982</v>
      </c>
      <c r="C168" s="165"/>
      <c r="D168" s="165"/>
    </row>
    <row r="169" spans="1:4" x14ac:dyDescent="0.2">
      <c r="A169" s="164" t="s">
        <v>157</v>
      </c>
      <c r="B169" s="197">
        <v>0</v>
      </c>
      <c r="C169" s="165"/>
      <c r="D169" s="165"/>
    </row>
    <row r="170" spans="1:4" x14ac:dyDescent="0.2">
      <c r="A170" s="164" t="s">
        <v>158</v>
      </c>
      <c r="B170" s="197">
        <v>0</v>
      </c>
      <c r="C170" s="165"/>
      <c r="D170" s="165"/>
    </row>
    <row r="171" spans="1:4" x14ac:dyDescent="0.2">
      <c r="A171" s="164" t="s">
        <v>159</v>
      </c>
      <c r="B171" s="197">
        <v>68071</v>
      </c>
      <c r="C171" s="165"/>
      <c r="D171" s="165"/>
    </row>
    <row r="172" spans="1:4" x14ac:dyDescent="0.2">
      <c r="A172" s="164" t="s">
        <v>160</v>
      </c>
      <c r="B172" s="197">
        <v>0</v>
      </c>
      <c r="C172" s="165"/>
      <c r="D172" s="165"/>
    </row>
    <row r="173" spans="1:4" x14ac:dyDescent="0.2">
      <c r="A173" s="164" t="s">
        <v>161</v>
      </c>
      <c r="B173" s="197">
        <v>308229</v>
      </c>
      <c r="C173" s="165"/>
      <c r="D173" s="165"/>
    </row>
    <row r="174" spans="1:4" x14ac:dyDescent="0.2">
      <c r="A174" s="164" t="s">
        <v>162</v>
      </c>
      <c r="B174" s="197">
        <v>20699</v>
      </c>
      <c r="C174" s="165"/>
      <c r="D174" s="165"/>
    </row>
    <row r="175" spans="1:4" x14ac:dyDescent="0.2">
      <c r="A175" s="164" t="s">
        <v>163</v>
      </c>
      <c r="B175" s="197">
        <v>0</v>
      </c>
      <c r="C175" s="165"/>
      <c r="D175" s="165"/>
    </row>
    <row r="176" spans="1:4" x14ac:dyDescent="0.2">
      <c r="A176" s="164" t="s">
        <v>342</v>
      </c>
      <c r="B176" s="197">
        <v>235220</v>
      </c>
      <c r="C176" s="165"/>
      <c r="D176" s="165"/>
    </row>
    <row r="177" spans="1:4" x14ac:dyDescent="0.2">
      <c r="A177" s="164" t="s">
        <v>343</v>
      </c>
      <c r="B177" s="197">
        <v>62401</v>
      </c>
      <c r="C177" s="165"/>
      <c r="D177" s="165"/>
    </row>
    <row r="178" spans="1:4" x14ac:dyDescent="0.2">
      <c r="A178" s="164" t="s">
        <v>165</v>
      </c>
      <c r="B178" s="197">
        <v>0</v>
      </c>
      <c r="C178" s="165"/>
      <c r="D178" s="165"/>
    </row>
    <row r="179" spans="1:4" x14ac:dyDescent="0.2">
      <c r="A179" s="164" t="s">
        <v>166</v>
      </c>
      <c r="B179" s="197">
        <v>129550</v>
      </c>
      <c r="C179" s="165"/>
      <c r="D179" s="165"/>
    </row>
    <row r="180" spans="1:4" x14ac:dyDescent="0.2">
      <c r="A180" s="164" t="s">
        <v>344</v>
      </c>
      <c r="B180" s="197">
        <v>0</v>
      </c>
      <c r="C180" s="165"/>
      <c r="D180" s="165"/>
    </row>
    <row r="181" spans="1:4" x14ac:dyDescent="0.2">
      <c r="A181" s="164" t="s">
        <v>328</v>
      </c>
      <c r="B181" s="197">
        <v>0</v>
      </c>
      <c r="C181" s="165"/>
      <c r="D181" s="165"/>
    </row>
    <row r="182" spans="1:4" x14ac:dyDescent="0.2">
      <c r="A182" s="164" t="s">
        <v>167</v>
      </c>
      <c r="B182" s="197">
        <v>0</v>
      </c>
      <c r="C182" s="165"/>
      <c r="D182" s="165"/>
    </row>
    <row r="183" spans="1:4" x14ac:dyDescent="0.2">
      <c r="A183" s="164" t="s">
        <v>168</v>
      </c>
      <c r="B183" s="197">
        <v>0</v>
      </c>
      <c r="C183" s="165"/>
      <c r="D183" s="165"/>
    </row>
    <row r="184" spans="1:4" x14ac:dyDescent="0.2">
      <c r="A184" s="164" t="s">
        <v>169</v>
      </c>
      <c r="B184" s="197">
        <v>234900</v>
      </c>
      <c r="C184" s="165"/>
      <c r="D184" s="165"/>
    </row>
    <row r="185" spans="1:4" x14ac:dyDescent="0.2">
      <c r="A185" s="164" t="s">
        <v>170</v>
      </c>
      <c r="B185" s="197">
        <v>178579</v>
      </c>
      <c r="C185" s="165"/>
      <c r="D185" s="165"/>
    </row>
    <row r="186" spans="1:4" x14ac:dyDescent="0.2">
      <c r="A186" s="164" t="s">
        <v>171</v>
      </c>
      <c r="B186" s="197">
        <v>0</v>
      </c>
      <c r="C186" s="165"/>
      <c r="D186" s="165"/>
    </row>
    <row r="187" spans="1:4" x14ac:dyDescent="0.2">
      <c r="A187" s="164" t="s">
        <v>327</v>
      </c>
      <c r="B187" s="197">
        <v>137264</v>
      </c>
      <c r="C187" s="165"/>
      <c r="D187" s="165"/>
    </row>
    <row r="188" spans="1:4" x14ac:dyDescent="0.2">
      <c r="A188" s="164" t="s">
        <v>172</v>
      </c>
      <c r="B188" s="197">
        <v>381349</v>
      </c>
      <c r="C188" s="165"/>
      <c r="D188" s="165"/>
    </row>
    <row r="189" spans="1:4" x14ac:dyDescent="0.2">
      <c r="A189" s="164" t="s">
        <v>173</v>
      </c>
      <c r="B189" s="197">
        <v>458747</v>
      </c>
      <c r="C189" s="165"/>
      <c r="D189" s="165"/>
    </row>
    <row r="190" spans="1:4" x14ac:dyDescent="0.2">
      <c r="A190" s="164" t="s">
        <v>174</v>
      </c>
      <c r="B190" s="197">
        <v>16558</v>
      </c>
      <c r="C190" s="165"/>
      <c r="D190" s="165"/>
    </row>
    <row r="191" spans="1:4" x14ac:dyDescent="0.2">
      <c r="A191" s="164" t="s">
        <v>329</v>
      </c>
      <c r="B191" s="197">
        <v>0</v>
      </c>
      <c r="C191" s="165"/>
      <c r="D191" s="165"/>
    </row>
    <row r="192" spans="1:4" x14ac:dyDescent="0.2">
      <c r="A192" s="164" t="s">
        <v>175</v>
      </c>
      <c r="B192" s="197">
        <v>11665</v>
      </c>
      <c r="C192" s="165"/>
      <c r="D192" s="165"/>
    </row>
    <row r="193" spans="1:4" x14ac:dyDescent="0.2">
      <c r="A193" s="164" t="s">
        <v>176</v>
      </c>
      <c r="B193" s="197">
        <v>0</v>
      </c>
      <c r="C193" s="165"/>
      <c r="D193" s="165"/>
    </row>
    <row r="194" spans="1:4" x14ac:dyDescent="0.2">
      <c r="A194" s="164" t="s">
        <v>177</v>
      </c>
      <c r="B194" s="197">
        <v>0</v>
      </c>
      <c r="C194" s="165"/>
      <c r="D194" s="165"/>
    </row>
    <row r="195" spans="1:4" x14ac:dyDescent="0.2">
      <c r="A195" s="164" t="s">
        <v>178</v>
      </c>
      <c r="B195" s="197">
        <v>0</v>
      </c>
      <c r="C195" s="165"/>
      <c r="D195" s="165"/>
    </row>
    <row r="196" spans="1:4" x14ac:dyDescent="0.2">
      <c r="A196" s="164" t="s">
        <v>179</v>
      </c>
      <c r="B196" s="197">
        <v>0</v>
      </c>
      <c r="C196" s="165"/>
      <c r="D196" s="165"/>
    </row>
    <row r="197" spans="1:4" x14ac:dyDescent="0.2">
      <c r="A197" s="164" t="s">
        <v>180</v>
      </c>
      <c r="B197" s="197">
        <v>0</v>
      </c>
      <c r="C197" s="165"/>
      <c r="D197" s="165"/>
    </row>
    <row r="198" spans="1:4" x14ac:dyDescent="0.2">
      <c r="A198" s="164" t="s">
        <v>181</v>
      </c>
      <c r="B198" s="197">
        <v>120527</v>
      </c>
      <c r="C198" s="165"/>
      <c r="D198" s="165"/>
    </row>
    <row r="199" spans="1:4" x14ac:dyDescent="0.2">
      <c r="A199" s="164" t="s">
        <v>182</v>
      </c>
      <c r="B199" s="197">
        <v>184832</v>
      </c>
      <c r="C199" s="165"/>
      <c r="D199" s="165"/>
    </row>
    <row r="200" spans="1:4" x14ac:dyDescent="0.2">
      <c r="A200" s="164" t="s">
        <v>183</v>
      </c>
      <c r="B200" s="197">
        <v>0</v>
      </c>
      <c r="C200" s="165"/>
      <c r="D200" s="165"/>
    </row>
    <row r="201" spans="1:4" x14ac:dyDescent="0.2">
      <c r="A201" s="164" t="s">
        <v>184</v>
      </c>
      <c r="B201" s="197">
        <v>32193</v>
      </c>
      <c r="C201" s="165"/>
      <c r="D201" s="165"/>
    </row>
    <row r="202" spans="1:4" x14ac:dyDescent="0.2">
      <c r="A202" s="164" t="s">
        <v>185</v>
      </c>
      <c r="B202" s="197">
        <v>0</v>
      </c>
      <c r="C202" s="165"/>
      <c r="D202" s="165"/>
    </row>
    <row r="203" spans="1:4" x14ac:dyDescent="0.2">
      <c r="A203" s="164" t="s">
        <v>186</v>
      </c>
      <c r="B203" s="197">
        <v>68959</v>
      </c>
      <c r="C203" s="165"/>
      <c r="D203" s="165"/>
    </row>
    <row r="204" spans="1:4" x14ac:dyDescent="0.2">
      <c r="A204" s="164" t="s">
        <v>187</v>
      </c>
      <c r="B204" s="197">
        <v>0</v>
      </c>
      <c r="C204" s="165"/>
      <c r="D204" s="165"/>
    </row>
    <row r="205" spans="1:4" x14ac:dyDescent="0.2">
      <c r="A205" s="164" t="s">
        <v>189</v>
      </c>
      <c r="B205" s="197">
        <v>116943</v>
      </c>
      <c r="C205" s="165"/>
      <c r="D205" s="165"/>
    </row>
    <row r="206" spans="1:4" x14ac:dyDescent="0.2">
      <c r="A206" s="164" t="s">
        <v>190</v>
      </c>
      <c r="B206" s="197">
        <v>0</v>
      </c>
      <c r="C206" s="165"/>
      <c r="D206" s="165"/>
    </row>
    <row r="207" spans="1:4" x14ac:dyDescent="0.2">
      <c r="A207" s="164" t="s">
        <v>188</v>
      </c>
      <c r="B207" s="197">
        <v>116781</v>
      </c>
      <c r="C207" s="165"/>
      <c r="D207" s="165"/>
    </row>
    <row r="208" spans="1:4" x14ac:dyDescent="0.2">
      <c r="A208" s="164" t="s">
        <v>191</v>
      </c>
      <c r="B208" s="197">
        <v>0</v>
      </c>
      <c r="C208" s="165"/>
      <c r="D208" s="165"/>
    </row>
    <row r="209" spans="1:4" x14ac:dyDescent="0.2">
      <c r="A209" s="164" t="s">
        <v>117</v>
      </c>
      <c r="B209" s="197">
        <v>475475</v>
      </c>
      <c r="C209" s="165"/>
      <c r="D209" s="165"/>
    </row>
    <row r="210" spans="1:4" x14ac:dyDescent="0.2">
      <c r="A210" s="164" t="s">
        <v>18</v>
      </c>
      <c r="B210" s="197">
        <v>207137</v>
      </c>
      <c r="C210" s="165"/>
      <c r="D210" s="165"/>
    </row>
    <row r="211" spans="1:4" x14ac:dyDescent="0.2">
      <c r="A211" s="164" t="s">
        <v>156</v>
      </c>
      <c r="B211" s="197">
        <v>90206</v>
      </c>
      <c r="C211" s="165"/>
      <c r="D211" s="165"/>
    </row>
    <row r="212" spans="1:4" x14ac:dyDescent="0.2">
      <c r="A212" s="164" t="s">
        <v>330</v>
      </c>
      <c r="B212" s="197">
        <v>114776</v>
      </c>
      <c r="C212" s="165"/>
      <c r="D212" s="165"/>
    </row>
    <row r="213" spans="1:4" x14ac:dyDescent="0.2">
      <c r="A213" s="164" t="s">
        <v>42</v>
      </c>
      <c r="B213" s="197">
        <v>162507</v>
      </c>
      <c r="C213" s="165"/>
      <c r="D213" s="165"/>
    </row>
    <row r="214" spans="1:4" x14ac:dyDescent="0.2">
      <c r="A214" s="164" t="s">
        <v>196</v>
      </c>
      <c r="B214" s="197">
        <v>61091</v>
      </c>
      <c r="C214" s="165"/>
      <c r="D214" s="165"/>
    </row>
    <row r="215" spans="1:4" x14ac:dyDescent="0.2">
      <c r="A215" s="164" t="s">
        <v>195</v>
      </c>
      <c r="B215" s="197">
        <v>42983</v>
      </c>
      <c r="C215" s="165"/>
      <c r="D215" s="165"/>
    </row>
    <row r="216" spans="1:4" x14ac:dyDescent="0.2">
      <c r="A216" s="164" t="s">
        <v>194</v>
      </c>
      <c r="B216" s="197">
        <v>250878</v>
      </c>
      <c r="C216" s="165"/>
      <c r="D216" s="165"/>
    </row>
    <row r="217" spans="1:4" x14ac:dyDescent="0.2">
      <c r="A217" s="164" t="s">
        <v>197</v>
      </c>
      <c r="B217" s="197">
        <v>10699</v>
      </c>
      <c r="C217" s="165"/>
      <c r="D217" s="165"/>
    </row>
    <row r="218" spans="1:4" x14ac:dyDescent="0.2">
      <c r="A218" s="164" t="s">
        <v>198</v>
      </c>
      <c r="B218" s="197">
        <v>0</v>
      </c>
      <c r="C218" s="165"/>
      <c r="D218" s="165"/>
    </row>
    <row r="219" spans="1:4" x14ac:dyDescent="0.2">
      <c r="A219" s="164" t="s">
        <v>331</v>
      </c>
      <c r="B219" s="197">
        <v>56337</v>
      </c>
      <c r="C219" s="165"/>
      <c r="D219" s="165"/>
    </row>
    <row r="220" spans="1:4" x14ac:dyDescent="0.2">
      <c r="A220" s="164" t="s">
        <v>24</v>
      </c>
      <c r="B220" s="197">
        <v>101211</v>
      </c>
      <c r="C220" s="165"/>
      <c r="D220" s="165"/>
    </row>
    <row r="221" spans="1:4" x14ac:dyDescent="0.2">
      <c r="A221" s="164" t="s">
        <v>193</v>
      </c>
      <c r="B221" s="197">
        <v>191702</v>
      </c>
      <c r="C221" s="165"/>
      <c r="D221" s="165"/>
    </row>
    <row r="222" spans="1:4" x14ac:dyDescent="0.2">
      <c r="A222" s="164" t="s">
        <v>199</v>
      </c>
      <c r="B222" s="197">
        <v>66797</v>
      </c>
      <c r="C222" s="165"/>
      <c r="D222" s="165"/>
    </row>
    <row r="223" spans="1:4" x14ac:dyDescent="0.2">
      <c r="A223" s="164" t="s">
        <v>200</v>
      </c>
      <c r="B223" s="197">
        <v>0</v>
      </c>
      <c r="C223" s="165"/>
      <c r="D223" s="165"/>
    </row>
    <row r="224" spans="1:4" x14ac:dyDescent="0.2">
      <c r="A224" s="164" t="s">
        <v>345</v>
      </c>
      <c r="B224" s="197">
        <v>108669</v>
      </c>
      <c r="C224" s="165"/>
      <c r="D224" s="165"/>
    </row>
    <row r="225" spans="1:4" x14ac:dyDescent="0.2">
      <c r="A225" s="164" t="s">
        <v>201</v>
      </c>
      <c r="B225" s="197">
        <v>0</v>
      </c>
      <c r="C225" s="165"/>
      <c r="D225" s="165"/>
    </row>
    <row r="226" spans="1:4" x14ac:dyDescent="0.2">
      <c r="A226" s="164" t="s">
        <v>202</v>
      </c>
      <c r="B226" s="197">
        <v>39359</v>
      </c>
      <c r="C226" s="165"/>
      <c r="D226" s="165"/>
    </row>
    <row r="227" spans="1:4" x14ac:dyDescent="0.2">
      <c r="A227" s="164" t="s">
        <v>203</v>
      </c>
      <c r="B227" s="197">
        <v>0</v>
      </c>
      <c r="C227" s="165"/>
      <c r="D227" s="165"/>
    </row>
    <row r="228" spans="1:4" x14ac:dyDescent="0.2">
      <c r="A228" s="164" t="s">
        <v>332</v>
      </c>
      <c r="B228" s="197">
        <v>84085</v>
      </c>
      <c r="C228" s="165"/>
      <c r="D228" s="165"/>
    </row>
    <row r="229" spans="1:4" x14ac:dyDescent="0.2">
      <c r="A229" s="164" t="s">
        <v>204</v>
      </c>
      <c r="B229" s="197">
        <v>133774</v>
      </c>
      <c r="C229" s="165"/>
      <c r="D229" s="165"/>
    </row>
    <row r="230" spans="1:4" x14ac:dyDescent="0.2">
      <c r="A230" s="164" t="s">
        <v>205</v>
      </c>
      <c r="B230" s="197">
        <v>57378</v>
      </c>
      <c r="C230" s="165"/>
      <c r="D230" s="165"/>
    </row>
    <row r="231" spans="1:4" x14ac:dyDescent="0.2">
      <c r="A231" s="164" t="s">
        <v>206</v>
      </c>
      <c r="B231" s="197">
        <v>0</v>
      </c>
      <c r="C231" s="165"/>
      <c r="D231" s="165"/>
    </row>
    <row r="232" spans="1:4" x14ac:dyDescent="0.2">
      <c r="A232" s="164" t="s">
        <v>207</v>
      </c>
      <c r="B232" s="197">
        <v>0</v>
      </c>
      <c r="C232" s="165"/>
      <c r="D232" s="165"/>
    </row>
    <row r="233" spans="1:4" x14ac:dyDescent="0.2">
      <c r="A233" s="164" t="s">
        <v>208</v>
      </c>
      <c r="B233" s="197">
        <v>156211</v>
      </c>
      <c r="C233" s="165"/>
      <c r="D233" s="165"/>
    </row>
    <row r="234" spans="1:4" x14ac:dyDescent="0.2">
      <c r="A234" s="164" t="s">
        <v>209</v>
      </c>
      <c r="B234" s="197">
        <v>78609</v>
      </c>
      <c r="C234" s="165"/>
      <c r="D234" s="165"/>
    </row>
    <row r="235" spans="1:4" x14ac:dyDescent="0.2">
      <c r="A235" s="164" t="s">
        <v>210</v>
      </c>
      <c r="B235" s="197">
        <v>176962</v>
      </c>
      <c r="C235" s="165"/>
      <c r="D235" s="165"/>
    </row>
    <row r="236" spans="1:4" x14ac:dyDescent="0.2">
      <c r="A236" s="164" t="s">
        <v>211</v>
      </c>
      <c r="B236" s="197">
        <v>303958</v>
      </c>
      <c r="C236" s="165"/>
      <c r="D236" s="165"/>
    </row>
    <row r="237" spans="1:4" x14ac:dyDescent="0.2">
      <c r="A237" s="164" t="s">
        <v>212</v>
      </c>
      <c r="B237" s="197">
        <v>0</v>
      </c>
      <c r="C237" s="165"/>
      <c r="D237" s="165"/>
    </row>
    <row r="238" spans="1:4" x14ac:dyDescent="0.2">
      <c r="A238" s="164" t="s">
        <v>213</v>
      </c>
      <c r="B238" s="197">
        <v>0</v>
      </c>
      <c r="C238" s="165"/>
      <c r="D238" s="165"/>
    </row>
    <row r="239" spans="1:4" x14ac:dyDescent="0.2">
      <c r="A239" s="164" t="s">
        <v>214</v>
      </c>
      <c r="B239" s="197">
        <v>0</v>
      </c>
      <c r="C239" s="165"/>
      <c r="D239" s="165"/>
    </row>
    <row r="240" spans="1:4" x14ac:dyDescent="0.2">
      <c r="A240" s="164" t="s">
        <v>215</v>
      </c>
      <c r="B240" s="197">
        <v>0</v>
      </c>
      <c r="C240" s="165"/>
      <c r="D240" s="165"/>
    </row>
    <row r="241" spans="1:4" x14ac:dyDescent="0.2">
      <c r="A241" s="164" t="s">
        <v>216</v>
      </c>
      <c r="B241" s="197">
        <v>210932</v>
      </c>
      <c r="C241" s="165"/>
      <c r="D241" s="165"/>
    </row>
    <row r="242" spans="1:4" x14ac:dyDescent="0.2">
      <c r="A242" s="164" t="s">
        <v>217</v>
      </c>
      <c r="B242" s="197">
        <v>0</v>
      </c>
      <c r="C242" s="165"/>
      <c r="D242" s="165"/>
    </row>
    <row r="243" spans="1:4" x14ac:dyDescent="0.2">
      <c r="A243" s="164" t="s">
        <v>218</v>
      </c>
      <c r="B243" s="197">
        <v>0</v>
      </c>
      <c r="C243" s="165"/>
      <c r="D243" s="165"/>
    </row>
    <row r="244" spans="1:4" x14ac:dyDescent="0.2">
      <c r="A244" s="164" t="s">
        <v>219</v>
      </c>
      <c r="B244" s="197">
        <v>0</v>
      </c>
      <c r="C244" s="165"/>
      <c r="D244" s="165"/>
    </row>
    <row r="245" spans="1:4" x14ac:dyDescent="0.2">
      <c r="A245" s="164" t="s">
        <v>220</v>
      </c>
      <c r="B245" s="197">
        <v>64638</v>
      </c>
      <c r="C245" s="165"/>
      <c r="D245" s="165"/>
    </row>
    <row r="246" spans="1:4" x14ac:dyDescent="0.2">
      <c r="A246" s="164" t="s">
        <v>98</v>
      </c>
      <c r="B246" s="197">
        <v>28751</v>
      </c>
      <c r="C246" s="165"/>
      <c r="D246" s="165"/>
    </row>
    <row r="247" spans="1:4" x14ac:dyDescent="0.2">
      <c r="A247" s="164" t="s">
        <v>221</v>
      </c>
      <c r="B247" s="197">
        <v>162580</v>
      </c>
      <c r="C247" s="165"/>
      <c r="D247" s="165"/>
    </row>
    <row r="248" spans="1:4" x14ac:dyDescent="0.2">
      <c r="A248" s="164" t="s">
        <v>222</v>
      </c>
      <c r="B248" s="197">
        <v>0</v>
      </c>
      <c r="C248" s="165"/>
      <c r="D248" s="165"/>
    </row>
    <row r="249" spans="1:4" x14ac:dyDescent="0.2">
      <c r="A249" s="164" t="s">
        <v>223</v>
      </c>
      <c r="B249" s="197">
        <v>0</v>
      </c>
      <c r="C249" s="165"/>
      <c r="D249" s="165"/>
    </row>
    <row r="250" spans="1:4" x14ac:dyDescent="0.2">
      <c r="A250" s="164" t="s">
        <v>346</v>
      </c>
      <c r="B250" s="197">
        <v>133434</v>
      </c>
      <c r="C250" s="165"/>
      <c r="D250" s="165"/>
    </row>
    <row r="251" spans="1:4" x14ac:dyDescent="0.2">
      <c r="A251" s="164" t="s">
        <v>224</v>
      </c>
      <c r="B251" s="197">
        <v>50949</v>
      </c>
      <c r="C251" s="165"/>
      <c r="D251" s="165"/>
    </row>
    <row r="252" spans="1:4" x14ac:dyDescent="0.2">
      <c r="A252" s="164" t="s">
        <v>226</v>
      </c>
      <c r="B252" s="197">
        <v>409397</v>
      </c>
      <c r="C252" s="165"/>
      <c r="D252" s="165"/>
    </row>
    <row r="253" spans="1:4" x14ac:dyDescent="0.2">
      <c r="A253" s="164" t="s">
        <v>227</v>
      </c>
      <c r="B253" s="197">
        <v>128923</v>
      </c>
      <c r="C253" s="165"/>
      <c r="D253" s="165"/>
    </row>
    <row r="254" spans="1:4" x14ac:dyDescent="0.2">
      <c r="A254" s="164" t="s">
        <v>228</v>
      </c>
      <c r="B254" s="197">
        <v>178715</v>
      </c>
      <c r="C254" s="165"/>
      <c r="D254" s="165"/>
    </row>
    <row r="255" spans="1:4" x14ac:dyDescent="0.2">
      <c r="A255" s="164" t="s">
        <v>229</v>
      </c>
      <c r="B255" s="197">
        <v>0</v>
      </c>
      <c r="C255" s="165"/>
      <c r="D255" s="165"/>
    </row>
    <row r="256" spans="1:4" x14ac:dyDescent="0.2">
      <c r="A256" s="164" t="s">
        <v>230</v>
      </c>
      <c r="B256" s="197">
        <v>6831</v>
      </c>
      <c r="C256" s="165"/>
      <c r="D256" s="165"/>
    </row>
    <row r="257" spans="1:4" x14ac:dyDescent="0.2">
      <c r="A257" s="164" t="s">
        <v>231</v>
      </c>
      <c r="B257" s="197">
        <v>0</v>
      </c>
      <c r="C257" s="165"/>
      <c r="D257" s="165"/>
    </row>
    <row r="258" spans="1:4" x14ac:dyDescent="0.2">
      <c r="A258" s="164" t="s">
        <v>232</v>
      </c>
      <c r="B258" s="197">
        <v>0</v>
      </c>
      <c r="C258" s="165"/>
      <c r="D258" s="165"/>
    </row>
    <row r="259" spans="1:4" x14ac:dyDescent="0.2">
      <c r="A259" s="164" t="s">
        <v>233</v>
      </c>
      <c r="B259" s="197">
        <v>241351</v>
      </c>
      <c r="C259" s="165"/>
      <c r="D259" s="165"/>
    </row>
    <row r="260" spans="1:4" x14ac:dyDescent="0.2">
      <c r="A260" s="164" t="s">
        <v>234</v>
      </c>
      <c r="B260" s="197">
        <v>299996</v>
      </c>
      <c r="C260" s="165"/>
      <c r="D260" s="165"/>
    </row>
    <row r="261" spans="1:4" x14ac:dyDescent="0.2">
      <c r="A261" s="164" t="s">
        <v>235</v>
      </c>
      <c r="B261" s="197">
        <v>14160</v>
      </c>
      <c r="C261" s="165"/>
      <c r="D261" s="165"/>
    </row>
    <row r="262" spans="1:4" x14ac:dyDescent="0.2">
      <c r="A262" s="164" t="s">
        <v>236</v>
      </c>
      <c r="B262" s="197">
        <v>0</v>
      </c>
      <c r="C262" s="165"/>
      <c r="D262" s="165"/>
    </row>
    <row r="263" spans="1:4" x14ac:dyDescent="0.2">
      <c r="A263" s="164" t="s">
        <v>237</v>
      </c>
      <c r="B263" s="197">
        <v>131859</v>
      </c>
      <c r="C263" s="165"/>
      <c r="D263" s="165"/>
    </row>
    <row r="264" spans="1:4" x14ac:dyDescent="0.2">
      <c r="A264" s="164" t="s">
        <v>238</v>
      </c>
      <c r="B264" s="197">
        <v>0</v>
      </c>
      <c r="C264" s="165"/>
      <c r="D264" s="165"/>
    </row>
    <row r="265" spans="1:4" x14ac:dyDescent="0.2">
      <c r="A265" s="164" t="s">
        <v>240</v>
      </c>
      <c r="B265" s="197">
        <v>0</v>
      </c>
      <c r="C265" s="165"/>
      <c r="D265" s="165"/>
    </row>
    <row r="266" spans="1:4" x14ac:dyDescent="0.2">
      <c r="A266" s="164" t="s">
        <v>239</v>
      </c>
      <c r="B266" s="197">
        <v>192460</v>
      </c>
      <c r="C266" s="165"/>
      <c r="D266" s="165"/>
    </row>
    <row r="267" spans="1:4" x14ac:dyDescent="0.2">
      <c r="A267" s="164" t="s">
        <v>242</v>
      </c>
      <c r="B267" s="197">
        <v>106181</v>
      </c>
      <c r="C267" s="165"/>
      <c r="D267" s="165"/>
    </row>
    <row r="268" spans="1:4" x14ac:dyDescent="0.2">
      <c r="A268" s="164" t="s">
        <v>244</v>
      </c>
      <c r="B268" s="197">
        <v>55548</v>
      </c>
      <c r="C268" s="165"/>
      <c r="D268" s="165"/>
    </row>
    <row r="269" spans="1:4" x14ac:dyDescent="0.2">
      <c r="A269" s="164" t="s">
        <v>243</v>
      </c>
      <c r="B269" s="197">
        <v>41805</v>
      </c>
      <c r="C269" s="165"/>
      <c r="D269" s="165"/>
    </row>
    <row r="270" spans="1:4" x14ac:dyDescent="0.2">
      <c r="A270" s="164" t="s">
        <v>333</v>
      </c>
      <c r="B270" s="197">
        <v>195609</v>
      </c>
      <c r="C270" s="165"/>
      <c r="D270" s="165"/>
    </row>
    <row r="271" spans="1:4" x14ac:dyDescent="0.2">
      <c r="A271" s="164" t="s">
        <v>245</v>
      </c>
      <c r="B271" s="197">
        <v>110352</v>
      </c>
      <c r="C271" s="165"/>
      <c r="D271" s="165"/>
    </row>
    <row r="272" spans="1:4" x14ac:dyDescent="0.2">
      <c r="A272" s="164" t="s">
        <v>246</v>
      </c>
      <c r="B272" s="197">
        <v>37838</v>
      </c>
      <c r="C272" s="165"/>
      <c r="D272" s="165"/>
    </row>
    <row r="273" spans="1:4" x14ac:dyDescent="0.2">
      <c r="A273" s="164" t="s">
        <v>442</v>
      </c>
      <c r="B273" s="197">
        <v>332869</v>
      </c>
      <c r="C273" s="165"/>
      <c r="D273" s="165"/>
    </row>
    <row r="274" spans="1:4" x14ac:dyDescent="0.2">
      <c r="A274" s="164" t="s">
        <v>241</v>
      </c>
      <c r="B274" s="197">
        <v>115044</v>
      </c>
      <c r="C274" s="165"/>
      <c r="D274" s="165"/>
    </row>
    <row r="275" spans="1:4" x14ac:dyDescent="0.2">
      <c r="A275" s="164" t="s">
        <v>247</v>
      </c>
      <c r="B275" s="197">
        <v>0</v>
      </c>
      <c r="C275" s="165"/>
      <c r="D275" s="165"/>
    </row>
    <row r="276" spans="1:4" x14ac:dyDescent="0.2">
      <c r="A276" s="164" t="s">
        <v>248</v>
      </c>
      <c r="B276" s="197">
        <v>0</v>
      </c>
      <c r="C276" s="165"/>
      <c r="D276" s="165"/>
    </row>
    <row r="277" spans="1:4" x14ac:dyDescent="0.2">
      <c r="A277" s="164" t="s">
        <v>249</v>
      </c>
      <c r="B277" s="197">
        <v>0</v>
      </c>
      <c r="C277" s="165"/>
      <c r="D277" s="165"/>
    </row>
    <row r="278" spans="1:4" x14ac:dyDescent="0.2">
      <c r="A278" s="164" t="s">
        <v>225</v>
      </c>
      <c r="B278" s="197">
        <v>61819</v>
      </c>
      <c r="C278" s="165"/>
      <c r="D278" s="165"/>
    </row>
    <row r="279" spans="1:4" x14ac:dyDescent="0.2">
      <c r="A279" s="164" t="s">
        <v>250</v>
      </c>
      <c r="B279" s="197">
        <v>15517</v>
      </c>
      <c r="C279" s="165"/>
      <c r="D279" s="165"/>
    </row>
    <row r="280" spans="1:4" x14ac:dyDescent="0.2">
      <c r="A280" s="164" t="s">
        <v>251</v>
      </c>
      <c r="B280" s="197">
        <v>23696</v>
      </c>
      <c r="C280" s="165"/>
      <c r="D280" s="165"/>
    </row>
    <row r="281" spans="1:4" x14ac:dyDescent="0.2">
      <c r="A281" s="164" t="s">
        <v>252</v>
      </c>
      <c r="B281" s="197">
        <v>0</v>
      </c>
      <c r="C281" s="165"/>
      <c r="D281" s="165"/>
    </row>
    <row r="282" spans="1:4" x14ac:dyDescent="0.2">
      <c r="A282" s="164" t="s">
        <v>253</v>
      </c>
      <c r="B282" s="197">
        <v>56679</v>
      </c>
      <c r="C282" s="165"/>
      <c r="D282" s="165"/>
    </row>
    <row r="283" spans="1:4" x14ac:dyDescent="0.2">
      <c r="A283" s="164" t="s">
        <v>255</v>
      </c>
      <c r="B283" s="197">
        <v>156143</v>
      </c>
      <c r="C283" s="165"/>
      <c r="D283" s="165"/>
    </row>
    <row r="284" spans="1:4" x14ac:dyDescent="0.2">
      <c r="A284" s="164" t="s">
        <v>256</v>
      </c>
      <c r="B284" s="197">
        <v>0</v>
      </c>
      <c r="C284" s="165"/>
      <c r="D284" s="165"/>
    </row>
    <row r="285" spans="1:4" x14ac:dyDescent="0.2">
      <c r="A285" s="164" t="s">
        <v>257</v>
      </c>
      <c r="B285" s="197">
        <v>109925</v>
      </c>
      <c r="C285" s="165"/>
      <c r="D285" s="165"/>
    </row>
    <row r="286" spans="1:4" x14ac:dyDescent="0.2">
      <c r="A286" s="164" t="s">
        <v>258</v>
      </c>
      <c r="B286" s="197">
        <v>219962</v>
      </c>
      <c r="C286" s="165"/>
      <c r="D286" s="165"/>
    </row>
    <row r="287" spans="1:4" x14ac:dyDescent="0.2">
      <c r="A287" s="164" t="s">
        <v>259</v>
      </c>
      <c r="B287" s="197">
        <v>29990</v>
      </c>
      <c r="C287" s="165"/>
      <c r="D287" s="165"/>
    </row>
    <row r="288" spans="1:4" x14ac:dyDescent="0.2">
      <c r="A288" s="164" t="s">
        <v>260</v>
      </c>
      <c r="B288" s="197">
        <v>0</v>
      </c>
      <c r="C288" s="165"/>
      <c r="D288" s="165"/>
    </row>
    <row r="289" spans="1:4" x14ac:dyDescent="0.2">
      <c r="A289" s="164" t="s">
        <v>261</v>
      </c>
      <c r="B289" s="197">
        <v>119094</v>
      </c>
      <c r="C289" s="165"/>
      <c r="D289" s="165"/>
    </row>
    <row r="290" spans="1:4" x14ac:dyDescent="0.2">
      <c r="A290" s="164" t="s">
        <v>262</v>
      </c>
      <c r="B290" s="197">
        <v>261809</v>
      </c>
      <c r="C290" s="165"/>
      <c r="D290" s="165"/>
    </row>
    <row r="291" spans="1:4" x14ac:dyDescent="0.2">
      <c r="A291" s="164" t="s">
        <v>263</v>
      </c>
      <c r="B291" s="197">
        <v>126647</v>
      </c>
      <c r="C291" s="165"/>
      <c r="D291" s="165"/>
    </row>
    <row r="292" spans="1:4" x14ac:dyDescent="0.2">
      <c r="A292" s="164" t="s">
        <v>264</v>
      </c>
      <c r="B292" s="197">
        <v>105220</v>
      </c>
      <c r="C292" s="165"/>
      <c r="D292" s="165"/>
    </row>
    <row r="293" spans="1:4" x14ac:dyDescent="0.2">
      <c r="A293" s="164" t="s">
        <v>265</v>
      </c>
      <c r="B293" s="197">
        <v>287523</v>
      </c>
      <c r="C293" s="165"/>
      <c r="D293" s="165"/>
    </row>
    <row r="294" spans="1:4" x14ac:dyDescent="0.2">
      <c r="A294" s="164" t="s">
        <v>266</v>
      </c>
      <c r="B294" s="197">
        <v>134196</v>
      </c>
      <c r="C294" s="165"/>
      <c r="D294" s="165"/>
    </row>
    <row r="295" spans="1:4" x14ac:dyDescent="0.2">
      <c r="A295" s="164" t="s">
        <v>267</v>
      </c>
      <c r="B295" s="197">
        <v>0</v>
      </c>
      <c r="C295" s="165"/>
      <c r="D295" s="165"/>
    </row>
    <row r="296" spans="1:4" x14ac:dyDescent="0.2">
      <c r="A296" s="164" t="s">
        <v>388</v>
      </c>
      <c r="B296" s="197">
        <v>538479</v>
      </c>
      <c r="C296" s="165"/>
      <c r="D296" s="165"/>
    </row>
    <row r="297" spans="1:4" x14ac:dyDescent="0.2">
      <c r="A297" s="164" t="s">
        <v>268</v>
      </c>
      <c r="B297" s="197">
        <v>0</v>
      </c>
      <c r="C297" s="165"/>
      <c r="D297" s="165"/>
    </row>
    <row r="298" spans="1:4" x14ac:dyDescent="0.2">
      <c r="A298" s="164" t="s">
        <v>269</v>
      </c>
      <c r="B298" s="197">
        <v>90620</v>
      </c>
      <c r="C298" s="165"/>
      <c r="D298" s="165"/>
    </row>
    <row r="299" spans="1:4" x14ac:dyDescent="0.2">
      <c r="A299" s="164" t="s">
        <v>270</v>
      </c>
      <c r="B299" s="197">
        <v>0</v>
      </c>
      <c r="C299" s="165"/>
      <c r="D299" s="165"/>
    </row>
    <row r="300" spans="1:4" x14ac:dyDescent="0.2">
      <c r="A300" s="164" t="s">
        <v>271</v>
      </c>
      <c r="B300" s="197">
        <v>12368</v>
      </c>
      <c r="C300" s="165"/>
      <c r="D300" s="165"/>
    </row>
    <row r="301" spans="1:4" x14ac:dyDescent="0.2">
      <c r="A301" s="164" t="s">
        <v>273</v>
      </c>
      <c r="B301" s="197">
        <v>0</v>
      </c>
      <c r="C301" s="165"/>
      <c r="D301" s="165"/>
    </row>
    <row r="302" spans="1:4" x14ac:dyDescent="0.2">
      <c r="A302" s="164" t="s">
        <v>274</v>
      </c>
      <c r="B302" s="197">
        <v>0</v>
      </c>
      <c r="C302" s="165"/>
      <c r="D302" s="165"/>
    </row>
    <row r="303" spans="1:4" x14ac:dyDescent="0.2">
      <c r="A303" s="164" t="s">
        <v>275</v>
      </c>
      <c r="B303" s="197">
        <v>0</v>
      </c>
      <c r="C303" s="165"/>
      <c r="D303" s="165"/>
    </row>
    <row r="304" spans="1:4" x14ac:dyDescent="0.2">
      <c r="A304" s="164" t="s">
        <v>276</v>
      </c>
      <c r="B304" s="197">
        <v>1000000</v>
      </c>
      <c r="C304" s="165"/>
      <c r="D304" s="165"/>
    </row>
    <row r="305" spans="1:4" x14ac:dyDescent="0.2">
      <c r="A305" s="164" t="s">
        <v>277</v>
      </c>
      <c r="B305" s="197">
        <v>0</v>
      </c>
      <c r="C305" s="165"/>
      <c r="D305" s="165"/>
    </row>
    <row r="306" spans="1:4" x14ac:dyDescent="0.2">
      <c r="A306" s="164" t="s">
        <v>278</v>
      </c>
      <c r="B306" s="197">
        <v>0</v>
      </c>
      <c r="C306" s="165"/>
      <c r="D306" s="165"/>
    </row>
    <row r="307" spans="1:4" x14ac:dyDescent="0.2">
      <c r="A307" s="164" t="s">
        <v>279</v>
      </c>
      <c r="B307" s="197">
        <v>338539</v>
      </c>
      <c r="C307" s="165"/>
      <c r="D307" s="165"/>
    </row>
    <row r="308" spans="1:4" x14ac:dyDescent="0.2">
      <c r="A308" s="164" t="s">
        <v>280</v>
      </c>
      <c r="B308" s="197">
        <v>0</v>
      </c>
      <c r="C308" s="165"/>
      <c r="D308" s="165"/>
    </row>
    <row r="309" spans="1:4" x14ac:dyDescent="0.2">
      <c r="A309" s="164" t="s">
        <v>281</v>
      </c>
      <c r="B309" s="197">
        <v>161700</v>
      </c>
      <c r="C309" s="165"/>
      <c r="D309" s="165"/>
    </row>
    <row r="310" spans="1:4" x14ac:dyDescent="0.2">
      <c r="A310" s="164" t="s">
        <v>282</v>
      </c>
      <c r="B310" s="197">
        <v>0</v>
      </c>
      <c r="C310" s="165"/>
      <c r="D310" s="165"/>
    </row>
    <row r="311" spans="1:4" x14ac:dyDescent="0.2">
      <c r="A311" s="164" t="s">
        <v>334</v>
      </c>
      <c r="B311" s="197">
        <v>0</v>
      </c>
      <c r="C311" s="165"/>
      <c r="D311" s="165"/>
    </row>
    <row r="312" spans="1:4" x14ac:dyDescent="0.2">
      <c r="A312" s="164" t="s">
        <v>283</v>
      </c>
      <c r="B312" s="197">
        <v>51657</v>
      </c>
      <c r="C312" s="165"/>
      <c r="D312" s="165"/>
    </row>
    <row r="313" spans="1:4" x14ac:dyDescent="0.2">
      <c r="A313" s="164" t="s">
        <v>254</v>
      </c>
      <c r="B313" s="197">
        <v>83157</v>
      </c>
      <c r="C313" s="165"/>
      <c r="D313" s="165"/>
    </row>
    <row r="314" spans="1:4" x14ac:dyDescent="0.2">
      <c r="A314" s="164" t="s">
        <v>335</v>
      </c>
      <c r="B314" s="197">
        <v>0</v>
      </c>
      <c r="C314" s="165"/>
      <c r="D314" s="165"/>
    </row>
    <row r="315" spans="1:4" x14ac:dyDescent="0.2">
      <c r="A315" s="164" t="s">
        <v>284</v>
      </c>
      <c r="B315" s="197">
        <v>0</v>
      </c>
      <c r="C315" s="165"/>
      <c r="D315" s="165"/>
    </row>
    <row r="316" spans="1:4" x14ac:dyDescent="0.2">
      <c r="A316" s="164" t="s">
        <v>336</v>
      </c>
      <c r="B316" s="197">
        <v>217514</v>
      </c>
      <c r="C316" s="165"/>
      <c r="D316" s="165"/>
    </row>
    <row r="317" spans="1:4" x14ac:dyDescent="0.2">
      <c r="A317" s="164" t="s">
        <v>41</v>
      </c>
      <c r="B317" s="197">
        <v>117064</v>
      </c>
      <c r="C317" s="165"/>
      <c r="D317" s="165"/>
    </row>
    <row r="318" spans="1:4" x14ac:dyDescent="0.2">
      <c r="A318" s="164" t="s">
        <v>285</v>
      </c>
      <c r="B318" s="197">
        <v>230241</v>
      </c>
      <c r="C318" s="165"/>
      <c r="D318" s="165"/>
    </row>
    <row r="319" spans="1:4" x14ac:dyDescent="0.2">
      <c r="A319" s="164" t="s">
        <v>286</v>
      </c>
      <c r="B319" s="197">
        <v>0</v>
      </c>
      <c r="C319" s="165"/>
      <c r="D319" s="165"/>
    </row>
    <row r="320" spans="1:4" x14ac:dyDescent="0.2">
      <c r="A320" s="164" t="s">
        <v>287</v>
      </c>
      <c r="B320" s="197">
        <v>143078</v>
      </c>
      <c r="C320" s="165"/>
      <c r="D320" s="165"/>
    </row>
    <row r="321" spans="1:4" x14ac:dyDescent="0.2">
      <c r="A321" s="164" t="s">
        <v>288</v>
      </c>
      <c r="B321" s="197">
        <v>127576</v>
      </c>
      <c r="C321" s="165"/>
      <c r="D321" s="165"/>
    </row>
    <row r="322" spans="1:4" x14ac:dyDescent="0.2">
      <c r="A322" s="164" t="s">
        <v>289</v>
      </c>
      <c r="B322" s="197">
        <v>35224</v>
      </c>
      <c r="C322" s="165"/>
      <c r="D322" s="165"/>
    </row>
    <row r="323" spans="1:4" x14ac:dyDescent="0.2">
      <c r="A323" s="164" t="s">
        <v>290</v>
      </c>
      <c r="B323" s="197">
        <v>74653</v>
      </c>
      <c r="C323" s="165"/>
      <c r="D323" s="165"/>
    </row>
    <row r="324" spans="1:4" x14ac:dyDescent="0.2">
      <c r="A324" s="164" t="s">
        <v>337</v>
      </c>
      <c r="B324" s="197">
        <v>343018</v>
      </c>
      <c r="C324" s="165"/>
      <c r="D324" s="165"/>
    </row>
    <row r="325" spans="1:4" x14ac:dyDescent="0.2">
      <c r="A325" s="164" t="s">
        <v>291</v>
      </c>
      <c r="B325" s="197">
        <v>328856</v>
      </c>
      <c r="C325" s="165"/>
      <c r="D325" s="165"/>
    </row>
    <row r="326" spans="1:4" x14ac:dyDescent="0.2">
      <c r="A326" s="164" t="s">
        <v>292</v>
      </c>
      <c r="B326" s="197">
        <v>7376</v>
      </c>
      <c r="C326" s="165"/>
      <c r="D326" s="165"/>
    </row>
    <row r="327" spans="1:4" x14ac:dyDescent="0.2">
      <c r="A327" s="164" t="s">
        <v>293</v>
      </c>
      <c r="B327" s="197">
        <v>0</v>
      </c>
      <c r="C327" s="165"/>
      <c r="D327" s="165"/>
    </row>
    <row r="328" spans="1:4" x14ac:dyDescent="0.2">
      <c r="A328" s="164" t="s">
        <v>294</v>
      </c>
      <c r="B328" s="197">
        <v>0</v>
      </c>
      <c r="C328" s="165"/>
      <c r="D328" s="165"/>
    </row>
    <row r="329" spans="1:4" x14ac:dyDescent="0.2">
      <c r="A329" s="164" t="s">
        <v>295</v>
      </c>
      <c r="B329" s="197">
        <v>5145</v>
      </c>
      <c r="C329" s="165"/>
      <c r="D329" s="165"/>
    </row>
    <row r="330" spans="1:4" x14ac:dyDescent="0.2">
      <c r="A330" s="164" t="s">
        <v>296</v>
      </c>
      <c r="B330" s="197">
        <v>154115</v>
      </c>
      <c r="C330" s="165"/>
      <c r="D330" s="165"/>
    </row>
    <row r="331" spans="1:4" x14ac:dyDescent="0.2">
      <c r="A331" s="164" t="s">
        <v>297</v>
      </c>
      <c r="B331" s="197">
        <v>0</v>
      </c>
      <c r="C331" s="165"/>
      <c r="D331" s="165"/>
    </row>
    <row r="332" spans="1:4" x14ac:dyDescent="0.2">
      <c r="A332" s="164" t="s">
        <v>298</v>
      </c>
      <c r="B332" s="197">
        <v>67981</v>
      </c>
      <c r="C332" s="165"/>
      <c r="D332" s="165"/>
    </row>
    <row r="333" spans="1:4" ht="15" thickBot="1" x14ac:dyDescent="0.25">
      <c r="A333" s="166" t="s">
        <v>299</v>
      </c>
      <c r="B333" s="198">
        <v>0</v>
      </c>
      <c r="C333" s="167"/>
      <c r="D333" s="167"/>
    </row>
    <row r="334" spans="1:4" ht="15" thickTop="1" x14ac:dyDescent="0.2">
      <c r="A334" s="156" t="s">
        <v>422</v>
      </c>
      <c r="B334" s="199">
        <f>SUM(B9:B333)</f>
        <v>33306568</v>
      </c>
      <c r="C334" s="168"/>
      <c r="D334" s="168"/>
    </row>
    <row r="335" spans="1:4" ht="15" thickBot="1" x14ac:dyDescent="0.25">
      <c r="A335" s="169" t="s">
        <v>493</v>
      </c>
      <c r="B335" s="169">
        <f>COUNTIF(B9:B333,"&gt;0")</f>
        <v>200</v>
      </c>
      <c r="C335" s="169"/>
      <c r="D335" s="169"/>
    </row>
  </sheetData>
  <sortState xmlns:xlrd2="http://schemas.microsoft.com/office/spreadsheetml/2017/richdata2" ref="A9:B333">
    <sortCondition ref="A9:A333"/>
  </sortState>
  <mergeCells count="6">
    <mergeCell ref="A6:D6"/>
    <mergeCell ref="A4:D4"/>
    <mergeCell ref="A5:D5"/>
    <mergeCell ref="B1:D1"/>
    <mergeCell ref="A2:D2"/>
    <mergeCell ref="A3:D3"/>
  </mergeCells>
  <pageMargins left="0.7" right="0.7" top="0.75" bottom="0.75" header="0.3" footer="0.3"/>
  <pageSetup scale="9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sheetPr>
  <dimension ref="D3:J36"/>
  <sheetViews>
    <sheetView workbookViewId="0">
      <selection activeCell="J23" sqref="J23"/>
    </sheetView>
  </sheetViews>
  <sheetFormatPr baseColWidth="10" defaultColWidth="8.6640625" defaultRowHeight="15" x14ac:dyDescent="0.2"/>
  <cols>
    <col min="1" max="3" width="8.6640625" style="151"/>
    <col min="4" max="4" width="12.5" style="151" customWidth="1"/>
    <col min="5" max="5" width="15.5" style="151" bestFit="1" customWidth="1"/>
    <col min="6" max="6" width="17" style="151" customWidth="1"/>
    <col min="7" max="7" width="19.5" style="151" customWidth="1"/>
    <col min="8" max="8" width="8.6640625" style="151"/>
    <col min="9" max="9" width="12.5" style="151" bestFit="1" customWidth="1"/>
    <col min="10" max="10" width="15.5" style="151" bestFit="1" customWidth="1"/>
    <col min="11" max="16384" width="8.6640625" style="151"/>
  </cols>
  <sheetData>
    <row r="3" spans="4:7" ht="54.75" customHeight="1" x14ac:dyDescent="0.2"/>
    <row r="12" spans="4:7" ht="41" thickBot="1" x14ac:dyDescent="0.25">
      <c r="D12" s="171" t="s">
        <v>439</v>
      </c>
      <c r="E12" s="172" t="s">
        <v>436</v>
      </c>
      <c r="F12" s="172" t="s">
        <v>437</v>
      </c>
      <c r="G12" s="172" t="s">
        <v>438</v>
      </c>
    </row>
    <row r="13" spans="4:7" ht="16" thickTop="1" x14ac:dyDescent="0.2">
      <c r="D13" s="173">
        <v>2019</v>
      </c>
      <c r="E13" s="174">
        <v>11200000</v>
      </c>
      <c r="F13" s="175">
        <v>136</v>
      </c>
      <c r="G13" s="176">
        <v>0.41599999999999998</v>
      </c>
    </row>
    <row r="14" spans="4:7" x14ac:dyDescent="0.2">
      <c r="D14" s="177">
        <v>2020</v>
      </c>
      <c r="E14" s="178">
        <v>19000000</v>
      </c>
      <c r="F14" s="179">
        <v>185</v>
      </c>
      <c r="G14" s="180">
        <v>0.56599999999999995</v>
      </c>
    </row>
    <row r="15" spans="4:7" x14ac:dyDescent="0.2">
      <c r="D15" s="177">
        <v>2021</v>
      </c>
      <c r="E15" s="178">
        <v>26690088</v>
      </c>
      <c r="F15" s="179">
        <v>327</v>
      </c>
      <c r="G15" s="180">
        <v>1</v>
      </c>
    </row>
    <row r="16" spans="4:7" x14ac:dyDescent="0.2">
      <c r="D16" s="177">
        <v>2022</v>
      </c>
      <c r="E16" s="178">
        <v>27457960</v>
      </c>
      <c r="F16" s="179">
        <v>218</v>
      </c>
      <c r="G16" s="180">
        <v>0.66700000000000004</v>
      </c>
    </row>
    <row r="17" spans="4:10" x14ac:dyDescent="0.2">
      <c r="D17" s="177">
        <v>2023</v>
      </c>
      <c r="E17" s="178">
        <v>29456377</v>
      </c>
      <c r="F17" s="179">
        <v>213</v>
      </c>
      <c r="G17" s="180">
        <f>F17/327</f>
        <v>0.65137614678899081</v>
      </c>
      <c r="I17" s="170"/>
      <c r="J17" s="170"/>
    </row>
    <row r="18" spans="4:10" x14ac:dyDescent="0.2">
      <c r="D18" s="177">
        <v>2024</v>
      </c>
      <c r="E18" s="178">
        <v>30340068</v>
      </c>
      <c r="F18" s="179">
        <v>204</v>
      </c>
      <c r="G18" s="180">
        <f>F18/325</f>
        <v>0.62769230769230766</v>
      </c>
    </row>
    <row r="19" spans="4:10" x14ac:dyDescent="0.2">
      <c r="D19" s="177">
        <v>2025</v>
      </c>
      <c r="E19" s="178">
        <v>31098570</v>
      </c>
      <c r="F19" s="179">
        <v>205</v>
      </c>
      <c r="G19" s="180">
        <f>F19/325</f>
        <v>0.63076923076923075</v>
      </c>
    </row>
    <row r="20" spans="4:10" x14ac:dyDescent="0.2">
      <c r="D20" s="177">
        <v>2026</v>
      </c>
      <c r="E20" s="181">
        <v>32653499</v>
      </c>
      <c r="F20" s="182">
        <v>195</v>
      </c>
      <c r="G20" s="183">
        <f>F20/325</f>
        <v>0.6</v>
      </c>
    </row>
    <row r="21" spans="4:10" x14ac:dyDescent="0.2">
      <c r="D21" s="177" t="s">
        <v>515</v>
      </c>
      <c r="E21" s="201">
        <v>33306569</v>
      </c>
      <c r="F21" s="202">
        <v>200</v>
      </c>
      <c r="G21" s="203">
        <f>F21/325</f>
        <v>0.61538461538461542</v>
      </c>
      <c r="I21" s="170"/>
    </row>
    <row r="34" spans="4:7" x14ac:dyDescent="0.2">
      <c r="D34" s="277" t="s">
        <v>309</v>
      </c>
      <c r="E34" s="278"/>
      <c r="F34" s="278"/>
      <c r="G34" s="278"/>
    </row>
    <row r="35" spans="4:7" ht="30" customHeight="1" x14ac:dyDescent="0.2">
      <c r="D35" s="277" t="s">
        <v>516</v>
      </c>
      <c r="E35" s="278"/>
      <c r="F35" s="278"/>
      <c r="G35" s="278"/>
    </row>
    <row r="36" spans="4:7" ht="15" customHeight="1" x14ac:dyDescent="0.2">
      <c r="D36" s="279"/>
      <c r="E36" s="280"/>
      <c r="F36" s="280"/>
      <c r="G36" s="280"/>
    </row>
  </sheetData>
  <mergeCells count="3">
    <mergeCell ref="D34:G34"/>
    <mergeCell ref="D35:G35"/>
    <mergeCell ref="D36:G36"/>
  </mergeCells>
  <phoneticPr fontId="5" type="noConversion"/>
  <pageMargins left="0.7" right="0.7" top="0.75" bottom="0.75" header="0.3" footer="0.3"/>
  <pageSetup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512FF-D880-4ABF-8289-A208EF333DEB}">
  <sheetPr>
    <tabColor rgb="FFFFC000"/>
  </sheetPr>
  <dimension ref="A1:M334"/>
  <sheetViews>
    <sheetView topLeftCell="B304" workbookViewId="0">
      <selection activeCell="H24" sqref="H24:XFD24"/>
    </sheetView>
  </sheetViews>
  <sheetFormatPr baseColWidth="10" defaultColWidth="8.83203125" defaultRowHeight="15" x14ac:dyDescent="0.2"/>
  <cols>
    <col min="1" max="1" width="19" customWidth="1"/>
    <col min="4" max="4" width="8.83203125" customWidth="1"/>
    <col min="6" max="6" width="39.33203125" customWidth="1"/>
    <col min="7" max="7" width="12.5" customWidth="1"/>
    <col min="8" max="8" width="16.5" customWidth="1"/>
    <col min="9" max="9" width="16.1640625" customWidth="1"/>
    <col min="10" max="10" width="30.1640625" customWidth="1"/>
    <col min="11" max="11" width="28.5" customWidth="1"/>
    <col min="12" max="12" width="29.1640625" customWidth="1"/>
    <col min="13" max="13" width="48.6640625" customWidth="1"/>
  </cols>
  <sheetData>
    <row r="1" spans="1:13" ht="17" thickBot="1" x14ac:dyDescent="0.25">
      <c r="A1" s="149" t="s">
        <v>491</v>
      </c>
      <c r="B1" s="148" t="s">
        <v>479</v>
      </c>
      <c r="C1" s="148" t="s">
        <v>393</v>
      </c>
      <c r="D1" s="148" t="s">
        <v>304</v>
      </c>
      <c r="E1" s="148" t="s">
        <v>480</v>
      </c>
      <c r="F1" s="148" t="s">
        <v>520</v>
      </c>
      <c r="G1" s="148" t="s">
        <v>521</v>
      </c>
      <c r="H1" s="148" t="s">
        <v>522</v>
      </c>
      <c r="I1" s="148" t="s">
        <v>481</v>
      </c>
      <c r="J1" s="148" t="s">
        <v>523</v>
      </c>
      <c r="K1" s="148" t="s">
        <v>482</v>
      </c>
      <c r="L1" s="148" t="s">
        <v>483</v>
      </c>
      <c r="M1" s="148" t="s">
        <v>484</v>
      </c>
    </row>
    <row r="2" spans="1:13" ht="16" thickTop="1" x14ac:dyDescent="0.2">
      <c r="A2" s="173">
        <f t="shared" ref="A2:A65" ca="1" si="0">MAX($A$3:$A$18)</f>
        <v>2027</v>
      </c>
      <c r="B2" s="173">
        <v>18</v>
      </c>
      <c r="C2" s="173">
        <v>18</v>
      </c>
      <c r="D2" t="s">
        <v>11</v>
      </c>
      <c r="E2">
        <v>2025</v>
      </c>
      <c r="F2" s="145">
        <v>274121.46000000002</v>
      </c>
      <c r="G2">
        <v>294.10000000000002</v>
      </c>
      <c r="H2">
        <v>0</v>
      </c>
      <c r="I2">
        <f>G2-H2</f>
        <v>294.10000000000002</v>
      </c>
      <c r="J2" s="84">
        <f>ROUND(F2/I2,2)</f>
        <v>932.07</v>
      </c>
      <c r="K2" s="146">
        <f>$K$332</f>
        <v>456.76</v>
      </c>
      <c r="L2">
        <v>139789</v>
      </c>
      <c r="M2" s="146">
        <f>ROUND((F2-L2)/I2,2)</f>
        <v>456.76</v>
      </c>
    </row>
    <row r="3" spans="1:13" x14ac:dyDescent="0.2">
      <c r="A3" s="177">
        <f t="shared" ca="1" si="0"/>
        <v>2027</v>
      </c>
      <c r="B3" s="177">
        <v>27</v>
      </c>
      <c r="C3" s="177">
        <v>27</v>
      </c>
      <c r="D3" t="s">
        <v>316</v>
      </c>
      <c r="E3">
        <v>2025</v>
      </c>
      <c r="F3" s="145">
        <v>939668.2</v>
      </c>
      <c r="G3">
        <v>2171</v>
      </c>
      <c r="H3">
        <v>0</v>
      </c>
      <c r="I3">
        <f t="shared" ref="I3:I66" si="1">G3-H3</f>
        <v>2171</v>
      </c>
      <c r="J3" s="84">
        <f t="shared" ref="J3:J66" si="2">ROUND(F3/I3,2)</f>
        <v>432.83</v>
      </c>
      <c r="K3" s="146">
        <f t="shared" ref="K3:K66" si="3">$K$332</f>
        <v>456.76</v>
      </c>
      <c r="L3">
        <v>0</v>
      </c>
      <c r="M3" s="146">
        <f t="shared" ref="M3:M66" si="4">ROUND((F3-L3)/I3,2)</f>
        <v>432.83</v>
      </c>
    </row>
    <row r="4" spans="1:13" x14ac:dyDescent="0.2">
      <c r="A4" s="177">
        <f t="shared" ca="1" si="0"/>
        <v>2027</v>
      </c>
      <c r="B4" s="177">
        <v>9</v>
      </c>
      <c r="C4" s="177">
        <v>9</v>
      </c>
      <c r="D4" t="s">
        <v>10</v>
      </c>
      <c r="E4">
        <v>2025</v>
      </c>
      <c r="F4" s="145">
        <v>591809.27</v>
      </c>
      <c r="G4">
        <v>704.3</v>
      </c>
      <c r="H4">
        <v>0.2</v>
      </c>
      <c r="I4">
        <f t="shared" si="1"/>
        <v>704.09999999999991</v>
      </c>
      <c r="J4" s="84">
        <f t="shared" si="2"/>
        <v>840.52</v>
      </c>
      <c r="K4" s="146">
        <f t="shared" si="3"/>
        <v>456.76</v>
      </c>
      <c r="L4">
        <v>270283</v>
      </c>
      <c r="M4" s="146">
        <f t="shared" si="4"/>
        <v>456.65</v>
      </c>
    </row>
    <row r="5" spans="1:13" x14ac:dyDescent="0.2">
      <c r="A5" s="177">
        <f t="shared" ca="1" si="0"/>
        <v>2027</v>
      </c>
      <c r="B5" s="177">
        <v>441</v>
      </c>
      <c r="C5" s="177">
        <v>441</v>
      </c>
      <c r="D5" t="s">
        <v>315</v>
      </c>
      <c r="E5">
        <v>2025</v>
      </c>
      <c r="F5" s="145">
        <v>358953.66</v>
      </c>
      <c r="G5">
        <v>788.2</v>
      </c>
      <c r="H5">
        <v>0</v>
      </c>
      <c r="I5">
        <f t="shared" si="1"/>
        <v>788.2</v>
      </c>
      <c r="J5" s="84">
        <f t="shared" si="2"/>
        <v>455.41</v>
      </c>
      <c r="K5" s="146">
        <f t="shared" si="3"/>
        <v>456.76</v>
      </c>
      <c r="L5">
        <v>0</v>
      </c>
      <c r="M5" s="146">
        <f t="shared" si="4"/>
        <v>455.41</v>
      </c>
    </row>
    <row r="6" spans="1:13" x14ac:dyDescent="0.2">
      <c r="A6" s="177">
        <f t="shared" ca="1" si="0"/>
        <v>2027</v>
      </c>
      <c r="B6" s="177">
        <v>63</v>
      </c>
      <c r="C6" s="177">
        <v>63</v>
      </c>
      <c r="D6" t="s">
        <v>317</v>
      </c>
      <c r="E6">
        <v>2025</v>
      </c>
      <c r="F6" s="145">
        <v>386107.84</v>
      </c>
      <c r="G6">
        <v>527.4</v>
      </c>
      <c r="H6">
        <v>0</v>
      </c>
      <c r="I6">
        <f t="shared" si="1"/>
        <v>527.4</v>
      </c>
      <c r="J6" s="84">
        <f t="shared" si="2"/>
        <v>732.1</v>
      </c>
      <c r="K6" s="146">
        <f t="shared" si="3"/>
        <v>456.76</v>
      </c>
      <c r="L6">
        <v>145215</v>
      </c>
      <c r="M6" s="146">
        <f t="shared" si="4"/>
        <v>456.76</v>
      </c>
    </row>
    <row r="7" spans="1:13" x14ac:dyDescent="0.2">
      <c r="A7" s="177">
        <f t="shared" ca="1" si="0"/>
        <v>2027</v>
      </c>
      <c r="B7" s="177">
        <v>72</v>
      </c>
      <c r="C7" s="177">
        <v>72</v>
      </c>
      <c r="D7" t="s">
        <v>12</v>
      </c>
      <c r="E7">
        <v>2025</v>
      </c>
      <c r="F7" s="145">
        <v>290954.08</v>
      </c>
      <c r="G7">
        <v>206.3</v>
      </c>
      <c r="H7">
        <v>0</v>
      </c>
      <c r="I7">
        <f t="shared" si="1"/>
        <v>206.3</v>
      </c>
      <c r="J7" s="84">
        <f t="shared" si="2"/>
        <v>1410.34</v>
      </c>
      <c r="K7" s="146">
        <f t="shared" si="3"/>
        <v>456.76</v>
      </c>
      <c r="L7">
        <v>196724</v>
      </c>
      <c r="M7" s="146">
        <f t="shared" si="4"/>
        <v>456.76</v>
      </c>
    </row>
    <row r="8" spans="1:13" x14ac:dyDescent="0.2">
      <c r="A8" s="177">
        <f t="shared" ca="1" si="0"/>
        <v>2027</v>
      </c>
      <c r="B8" s="177">
        <v>81</v>
      </c>
      <c r="C8" s="177">
        <v>81</v>
      </c>
      <c r="D8" t="s">
        <v>13</v>
      </c>
      <c r="E8">
        <v>2025</v>
      </c>
      <c r="F8" s="145">
        <v>656968.98</v>
      </c>
      <c r="G8">
        <v>1080.8</v>
      </c>
      <c r="H8">
        <v>0</v>
      </c>
      <c r="I8">
        <f t="shared" si="1"/>
        <v>1080.8</v>
      </c>
      <c r="J8" s="84">
        <f t="shared" si="2"/>
        <v>607.85</v>
      </c>
      <c r="K8" s="146">
        <f t="shared" si="3"/>
        <v>456.76</v>
      </c>
      <c r="L8">
        <v>163300</v>
      </c>
      <c r="M8" s="146">
        <f t="shared" si="4"/>
        <v>456.76</v>
      </c>
    </row>
    <row r="9" spans="1:13" x14ac:dyDescent="0.2">
      <c r="A9" s="177">
        <f t="shared" ca="1" si="0"/>
        <v>2027</v>
      </c>
      <c r="B9" s="177">
        <v>99</v>
      </c>
      <c r="C9" s="177">
        <v>99</v>
      </c>
      <c r="D9" t="s">
        <v>14</v>
      </c>
      <c r="E9">
        <v>2025</v>
      </c>
      <c r="F9" s="145">
        <v>511029.31</v>
      </c>
      <c r="G9">
        <v>541.5</v>
      </c>
      <c r="H9">
        <v>0</v>
      </c>
      <c r="I9">
        <f t="shared" si="1"/>
        <v>541.5</v>
      </c>
      <c r="J9" s="84">
        <f t="shared" si="2"/>
        <v>943.73</v>
      </c>
      <c r="K9" s="146">
        <f t="shared" si="3"/>
        <v>456.76</v>
      </c>
      <c r="L9">
        <v>263695</v>
      </c>
      <c r="M9" s="146">
        <f t="shared" si="4"/>
        <v>456.76</v>
      </c>
    </row>
    <row r="10" spans="1:13" x14ac:dyDescent="0.2">
      <c r="A10" s="177">
        <f t="shared" ca="1" si="0"/>
        <v>2027</v>
      </c>
      <c r="B10" s="177">
        <v>108</v>
      </c>
      <c r="C10" s="177">
        <v>108</v>
      </c>
      <c r="D10" t="s">
        <v>15</v>
      </c>
      <c r="E10">
        <v>2025</v>
      </c>
      <c r="F10" s="145">
        <v>217272.72</v>
      </c>
      <c r="G10">
        <v>253.4</v>
      </c>
      <c r="H10">
        <v>0</v>
      </c>
      <c r="I10">
        <f t="shared" si="1"/>
        <v>253.4</v>
      </c>
      <c r="J10" s="84">
        <f t="shared" si="2"/>
        <v>857.43</v>
      </c>
      <c r="K10" s="146">
        <f t="shared" si="3"/>
        <v>456.76</v>
      </c>
      <c r="L10">
        <v>101530</v>
      </c>
      <c r="M10" s="146">
        <f t="shared" si="4"/>
        <v>456.76</v>
      </c>
    </row>
    <row r="11" spans="1:13" x14ac:dyDescent="0.2">
      <c r="A11" s="177">
        <f t="shared" ca="1" si="0"/>
        <v>2027</v>
      </c>
      <c r="B11" s="177">
        <v>126</v>
      </c>
      <c r="C11" s="177">
        <v>126</v>
      </c>
      <c r="D11" t="s">
        <v>16</v>
      </c>
      <c r="E11">
        <v>2025</v>
      </c>
      <c r="F11" s="145">
        <v>695728.86</v>
      </c>
      <c r="G11">
        <v>1447.2</v>
      </c>
      <c r="H11">
        <v>3.7</v>
      </c>
      <c r="I11">
        <f t="shared" si="1"/>
        <v>1443.5</v>
      </c>
      <c r="J11" s="84">
        <f t="shared" si="2"/>
        <v>481.97</v>
      </c>
      <c r="K11" s="146">
        <f t="shared" si="3"/>
        <v>456.76</v>
      </c>
      <c r="L11">
        <v>36486</v>
      </c>
      <c r="M11" s="146">
        <f t="shared" si="4"/>
        <v>456.7</v>
      </c>
    </row>
    <row r="12" spans="1:13" x14ac:dyDescent="0.2">
      <c r="A12" s="177">
        <f t="shared" ca="1" si="0"/>
        <v>2027</v>
      </c>
      <c r="B12" s="177">
        <v>135</v>
      </c>
      <c r="C12" s="177">
        <v>135</v>
      </c>
      <c r="D12" t="s">
        <v>17</v>
      </c>
      <c r="E12">
        <v>2025</v>
      </c>
      <c r="F12" s="145">
        <v>808117.21</v>
      </c>
      <c r="G12">
        <v>1104.7</v>
      </c>
      <c r="H12">
        <v>1.8</v>
      </c>
      <c r="I12">
        <f t="shared" si="1"/>
        <v>1102.9000000000001</v>
      </c>
      <c r="J12" s="84">
        <f t="shared" si="2"/>
        <v>732.72</v>
      </c>
      <c r="K12" s="146">
        <f t="shared" si="3"/>
        <v>456.76</v>
      </c>
      <c r="L12">
        <v>304855</v>
      </c>
      <c r="M12" s="146">
        <f t="shared" si="4"/>
        <v>456.31</v>
      </c>
    </row>
    <row r="13" spans="1:13" x14ac:dyDescent="0.2">
      <c r="A13" s="177">
        <f t="shared" ca="1" si="0"/>
        <v>2027</v>
      </c>
      <c r="B13" s="177">
        <v>171</v>
      </c>
      <c r="C13" s="177">
        <v>171</v>
      </c>
      <c r="D13" t="s">
        <v>318</v>
      </c>
      <c r="E13">
        <v>2025</v>
      </c>
      <c r="F13" s="145">
        <v>431531.11</v>
      </c>
      <c r="G13">
        <v>855.6</v>
      </c>
      <c r="H13">
        <v>0</v>
      </c>
      <c r="I13">
        <f t="shared" si="1"/>
        <v>855.6</v>
      </c>
      <c r="J13" s="84">
        <f t="shared" si="2"/>
        <v>504.36</v>
      </c>
      <c r="K13" s="146">
        <f t="shared" si="3"/>
        <v>456.76</v>
      </c>
      <c r="L13">
        <v>40728</v>
      </c>
      <c r="M13" s="146">
        <f t="shared" si="4"/>
        <v>456.76</v>
      </c>
    </row>
    <row r="14" spans="1:13" x14ac:dyDescent="0.2">
      <c r="A14" s="177">
        <f t="shared" ca="1" si="0"/>
        <v>2027</v>
      </c>
      <c r="B14" s="177">
        <v>225</v>
      </c>
      <c r="C14" s="177">
        <v>225</v>
      </c>
      <c r="D14" t="s">
        <v>19</v>
      </c>
      <c r="E14">
        <v>2025</v>
      </c>
      <c r="F14" s="145">
        <v>2709440.02</v>
      </c>
      <c r="G14">
        <v>4534</v>
      </c>
      <c r="H14">
        <v>0.5</v>
      </c>
      <c r="I14">
        <f t="shared" si="1"/>
        <v>4533.5</v>
      </c>
      <c r="J14" s="84">
        <f t="shared" si="2"/>
        <v>597.65</v>
      </c>
      <c r="K14" s="146">
        <f t="shared" si="3"/>
        <v>456.76</v>
      </c>
      <c r="L14">
        <v>638802</v>
      </c>
      <c r="M14" s="146">
        <f t="shared" si="4"/>
        <v>456.74</v>
      </c>
    </row>
    <row r="15" spans="1:13" x14ac:dyDescent="0.2">
      <c r="A15" s="177">
        <f t="shared" ca="1" si="0"/>
        <v>2027</v>
      </c>
      <c r="B15" s="177">
        <v>234</v>
      </c>
      <c r="C15" s="177">
        <v>234</v>
      </c>
      <c r="D15" t="s">
        <v>20</v>
      </c>
      <c r="E15">
        <v>2025</v>
      </c>
      <c r="F15" s="145">
        <v>445728.33</v>
      </c>
      <c r="G15">
        <v>1202.2</v>
      </c>
      <c r="H15">
        <v>0</v>
      </c>
      <c r="I15">
        <f t="shared" si="1"/>
        <v>1202.2</v>
      </c>
      <c r="J15" s="84">
        <f t="shared" si="2"/>
        <v>370.76</v>
      </c>
      <c r="K15" s="146">
        <f t="shared" si="3"/>
        <v>456.76</v>
      </c>
      <c r="L15">
        <v>0</v>
      </c>
      <c r="M15" s="146">
        <f t="shared" si="4"/>
        <v>370.76</v>
      </c>
    </row>
    <row r="16" spans="1:13" x14ac:dyDescent="0.2">
      <c r="A16" s="177">
        <f t="shared" ca="1" si="0"/>
        <v>2027</v>
      </c>
      <c r="B16" s="177">
        <v>243</v>
      </c>
      <c r="C16" s="177">
        <v>243</v>
      </c>
      <c r="D16" t="s">
        <v>21</v>
      </c>
      <c r="E16">
        <v>2025</v>
      </c>
      <c r="F16" s="145">
        <v>310596.12</v>
      </c>
      <c r="G16">
        <v>217.3</v>
      </c>
      <c r="H16">
        <v>0</v>
      </c>
      <c r="I16">
        <f t="shared" si="1"/>
        <v>217.3</v>
      </c>
      <c r="J16" s="84">
        <f t="shared" si="2"/>
        <v>1429.34</v>
      </c>
      <c r="K16" s="146">
        <f t="shared" si="3"/>
        <v>456.76</v>
      </c>
      <c r="L16">
        <v>211342</v>
      </c>
      <c r="M16" s="146">
        <f t="shared" si="4"/>
        <v>456.76</v>
      </c>
    </row>
    <row r="17" spans="1:13" x14ac:dyDescent="0.2">
      <c r="A17" s="177">
        <f t="shared" ca="1" si="0"/>
        <v>2027</v>
      </c>
      <c r="B17" s="177">
        <v>261</v>
      </c>
      <c r="C17" s="177">
        <v>261</v>
      </c>
      <c r="D17" t="s">
        <v>22</v>
      </c>
      <c r="E17">
        <v>2025</v>
      </c>
      <c r="F17" s="145">
        <v>6358255.8200000003</v>
      </c>
      <c r="G17">
        <v>12753.8</v>
      </c>
      <c r="H17">
        <v>1.5</v>
      </c>
      <c r="I17">
        <f t="shared" si="1"/>
        <v>12752.3</v>
      </c>
      <c r="J17" s="84">
        <f t="shared" si="2"/>
        <v>498.6</v>
      </c>
      <c r="K17" s="146">
        <f t="shared" si="3"/>
        <v>456.76</v>
      </c>
      <c r="L17">
        <v>533638</v>
      </c>
      <c r="M17" s="146">
        <f t="shared" si="4"/>
        <v>456.75</v>
      </c>
    </row>
    <row r="18" spans="1:13" x14ac:dyDescent="0.2">
      <c r="A18" s="177">
        <f t="shared" ca="1" si="0"/>
        <v>2027</v>
      </c>
      <c r="B18" s="177">
        <v>279</v>
      </c>
      <c r="C18" s="177">
        <v>279</v>
      </c>
      <c r="D18" t="s">
        <v>23</v>
      </c>
      <c r="E18">
        <v>2025</v>
      </c>
      <c r="F18" s="145">
        <v>359948.84</v>
      </c>
      <c r="G18">
        <v>794.2</v>
      </c>
      <c r="H18">
        <v>0</v>
      </c>
      <c r="I18">
        <f t="shared" si="1"/>
        <v>794.2</v>
      </c>
      <c r="J18" s="84">
        <f t="shared" si="2"/>
        <v>453.22</v>
      </c>
      <c r="K18" s="146">
        <f t="shared" si="3"/>
        <v>456.76</v>
      </c>
      <c r="L18">
        <v>0</v>
      </c>
      <c r="M18" s="146">
        <f t="shared" si="4"/>
        <v>453.22</v>
      </c>
    </row>
    <row r="19" spans="1:13" x14ac:dyDescent="0.2">
      <c r="A19" s="177">
        <f t="shared" ca="1" si="0"/>
        <v>2027</v>
      </c>
      <c r="B19" s="177">
        <v>355</v>
      </c>
      <c r="C19" s="177">
        <v>355</v>
      </c>
      <c r="D19" t="s">
        <v>25</v>
      </c>
      <c r="E19">
        <v>2025</v>
      </c>
      <c r="F19" s="145">
        <v>218186.01</v>
      </c>
      <c r="G19">
        <v>281.7</v>
      </c>
      <c r="H19">
        <v>0</v>
      </c>
      <c r="I19">
        <f t="shared" si="1"/>
        <v>281.7</v>
      </c>
      <c r="J19" s="84">
        <f t="shared" si="2"/>
        <v>774.53</v>
      </c>
      <c r="K19" s="146">
        <f t="shared" si="3"/>
        <v>456.76</v>
      </c>
      <c r="L19">
        <v>89516</v>
      </c>
      <c r="M19" s="146">
        <f t="shared" si="4"/>
        <v>456.76</v>
      </c>
    </row>
    <row r="20" spans="1:13" x14ac:dyDescent="0.2">
      <c r="A20" s="177">
        <f t="shared" ca="1" si="0"/>
        <v>2027</v>
      </c>
      <c r="B20" s="177">
        <v>387</v>
      </c>
      <c r="C20" s="177">
        <v>387</v>
      </c>
      <c r="D20" t="s">
        <v>26</v>
      </c>
      <c r="E20">
        <v>2025</v>
      </c>
      <c r="F20" s="145">
        <v>339089.16</v>
      </c>
      <c r="G20">
        <v>1452.3</v>
      </c>
      <c r="H20">
        <v>0</v>
      </c>
      <c r="I20">
        <f t="shared" si="1"/>
        <v>1452.3</v>
      </c>
      <c r="J20" s="84">
        <f t="shared" si="2"/>
        <v>233.48</v>
      </c>
      <c r="K20" s="146">
        <f t="shared" si="3"/>
        <v>456.76</v>
      </c>
      <c r="L20">
        <v>0</v>
      </c>
      <c r="M20" s="146">
        <f t="shared" si="4"/>
        <v>233.48</v>
      </c>
    </row>
    <row r="21" spans="1:13" x14ac:dyDescent="0.2">
      <c r="A21" s="177">
        <f t="shared" ca="1" si="0"/>
        <v>2027</v>
      </c>
      <c r="B21" s="177">
        <v>414</v>
      </c>
      <c r="C21" s="177">
        <v>414</v>
      </c>
      <c r="D21" t="s">
        <v>27</v>
      </c>
      <c r="E21">
        <v>2025</v>
      </c>
      <c r="F21" s="145">
        <v>311747.40000000002</v>
      </c>
      <c r="G21">
        <v>494.5</v>
      </c>
      <c r="H21">
        <v>0</v>
      </c>
      <c r="I21">
        <f t="shared" si="1"/>
        <v>494.5</v>
      </c>
      <c r="J21" s="84">
        <f t="shared" si="2"/>
        <v>630.42999999999995</v>
      </c>
      <c r="K21" s="146">
        <f t="shared" si="3"/>
        <v>456.76</v>
      </c>
      <c r="L21">
        <v>85881</v>
      </c>
      <c r="M21" s="146">
        <f t="shared" si="4"/>
        <v>456.76</v>
      </c>
    </row>
    <row r="22" spans="1:13" x14ac:dyDescent="0.2">
      <c r="A22" s="177">
        <f t="shared" ca="1" si="0"/>
        <v>2027</v>
      </c>
      <c r="B22" s="177">
        <v>472</v>
      </c>
      <c r="C22" s="177">
        <v>472</v>
      </c>
      <c r="D22" t="s">
        <v>28</v>
      </c>
      <c r="E22">
        <v>2025</v>
      </c>
      <c r="F22" s="145">
        <v>999699.84</v>
      </c>
      <c r="G22">
        <v>1767.4</v>
      </c>
      <c r="H22">
        <v>0</v>
      </c>
      <c r="I22">
        <f t="shared" si="1"/>
        <v>1767.4</v>
      </c>
      <c r="J22" s="84">
        <f t="shared" si="2"/>
        <v>565.63</v>
      </c>
      <c r="K22" s="146">
        <f t="shared" si="3"/>
        <v>456.76</v>
      </c>
      <c r="L22">
        <v>192419</v>
      </c>
      <c r="M22" s="146">
        <f t="shared" si="4"/>
        <v>456.76</v>
      </c>
    </row>
    <row r="23" spans="1:13" x14ac:dyDescent="0.2">
      <c r="A23" s="177">
        <f t="shared" ca="1" si="0"/>
        <v>2027</v>
      </c>
      <c r="B23" s="177">
        <v>513</v>
      </c>
      <c r="C23" s="177">
        <v>513</v>
      </c>
      <c r="D23" t="s">
        <v>29</v>
      </c>
      <c r="E23">
        <v>2025</v>
      </c>
      <c r="F23" s="145">
        <v>121650.02</v>
      </c>
      <c r="G23">
        <v>341.1</v>
      </c>
      <c r="H23">
        <v>0</v>
      </c>
      <c r="I23">
        <f t="shared" si="1"/>
        <v>341.1</v>
      </c>
      <c r="J23" s="84">
        <f t="shared" si="2"/>
        <v>356.64</v>
      </c>
      <c r="K23" s="146">
        <f t="shared" si="3"/>
        <v>456.76</v>
      </c>
      <c r="L23">
        <v>0</v>
      </c>
      <c r="M23" s="146">
        <f t="shared" si="4"/>
        <v>356.64</v>
      </c>
    </row>
    <row r="24" spans="1:13" x14ac:dyDescent="0.2">
      <c r="A24" s="177">
        <f t="shared" ca="1" si="0"/>
        <v>2027</v>
      </c>
      <c r="B24" s="177">
        <v>540</v>
      </c>
      <c r="C24" s="177">
        <v>540</v>
      </c>
      <c r="D24" t="s">
        <v>30</v>
      </c>
      <c r="E24">
        <v>2025</v>
      </c>
      <c r="F24" s="145">
        <v>574150.51</v>
      </c>
      <c r="G24">
        <v>443</v>
      </c>
      <c r="H24">
        <v>0</v>
      </c>
      <c r="I24">
        <f t="shared" si="1"/>
        <v>443</v>
      </c>
      <c r="J24" s="84">
        <f t="shared" si="2"/>
        <v>1296.05</v>
      </c>
      <c r="K24" s="146">
        <f t="shared" si="3"/>
        <v>456.76</v>
      </c>
      <c r="L24">
        <v>371806</v>
      </c>
      <c r="M24" s="146">
        <f t="shared" si="4"/>
        <v>456.76</v>
      </c>
    </row>
    <row r="25" spans="1:13" x14ac:dyDescent="0.2">
      <c r="A25" s="177">
        <f t="shared" ca="1" si="0"/>
        <v>2027</v>
      </c>
      <c r="B25" s="177">
        <v>549</v>
      </c>
      <c r="C25" s="177">
        <v>549</v>
      </c>
      <c r="D25" t="s">
        <v>31</v>
      </c>
      <c r="E25">
        <v>2025</v>
      </c>
      <c r="F25" s="145">
        <v>258428.54</v>
      </c>
      <c r="G25">
        <v>498.5</v>
      </c>
      <c r="H25">
        <v>0</v>
      </c>
      <c r="I25">
        <f t="shared" si="1"/>
        <v>498.5</v>
      </c>
      <c r="J25" s="84">
        <f t="shared" si="2"/>
        <v>518.41</v>
      </c>
      <c r="K25" s="146">
        <f t="shared" si="3"/>
        <v>456.76</v>
      </c>
      <c r="L25">
        <v>30733</v>
      </c>
      <c r="M25" s="146">
        <f t="shared" si="4"/>
        <v>456.76</v>
      </c>
    </row>
    <row r="26" spans="1:13" x14ac:dyDescent="0.2">
      <c r="A26" s="177">
        <f t="shared" ca="1" si="0"/>
        <v>2027</v>
      </c>
      <c r="B26" s="177">
        <v>576</v>
      </c>
      <c r="C26" s="177">
        <v>576</v>
      </c>
      <c r="D26" t="s">
        <v>32</v>
      </c>
      <c r="E26">
        <v>2025</v>
      </c>
      <c r="F26" s="145">
        <v>115732.21</v>
      </c>
      <c r="G26">
        <v>466.6</v>
      </c>
      <c r="H26">
        <v>0</v>
      </c>
      <c r="I26">
        <f t="shared" si="1"/>
        <v>466.6</v>
      </c>
      <c r="J26" s="84">
        <f t="shared" si="2"/>
        <v>248.03</v>
      </c>
      <c r="K26" s="146">
        <f t="shared" si="3"/>
        <v>456.76</v>
      </c>
      <c r="L26">
        <v>0</v>
      </c>
      <c r="M26" s="146">
        <f t="shared" si="4"/>
        <v>248.03</v>
      </c>
    </row>
    <row r="27" spans="1:13" x14ac:dyDescent="0.2">
      <c r="A27" s="177">
        <f t="shared" ca="1" si="0"/>
        <v>2027</v>
      </c>
      <c r="B27" s="177">
        <v>585</v>
      </c>
      <c r="C27" s="177">
        <v>585</v>
      </c>
      <c r="D27" t="s">
        <v>33</v>
      </c>
      <c r="E27">
        <v>2025</v>
      </c>
      <c r="F27" s="145">
        <v>300014.88</v>
      </c>
      <c r="G27">
        <v>603.70000000000005</v>
      </c>
      <c r="H27">
        <v>0</v>
      </c>
      <c r="I27">
        <f t="shared" si="1"/>
        <v>603.70000000000005</v>
      </c>
      <c r="J27" s="84">
        <f t="shared" si="2"/>
        <v>496.96</v>
      </c>
      <c r="K27" s="146">
        <f t="shared" si="3"/>
        <v>456.76</v>
      </c>
      <c r="L27">
        <v>24270</v>
      </c>
      <c r="M27" s="146">
        <f t="shared" si="4"/>
        <v>456.76</v>
      </c>
    </row>
    <row r="28" spans="1:13" x14ac:dyDescent="0.2">
      <c r="A28" s="177">
        <f t="shared" ca="1" si="0"/>
        <v>2027</v>
      </c>
      <c r="B28" s="177">
        <v>594</v>
      </c>
      <c r="C28" s="177">
        <v>594</v>
      </c>
      <c r="D28" t="s">
        <v>34</v>
      </c>
      <c r="E28">
        <v>2025</v>
      </c>
      <c r="F28" s="145">
        <v>199210.89</v>
      </c>
      <c r="G28">
        <v>705.4</v>
      </c>
      <c r="H28">
        <v>0</v>
      </c>
      <c r="I28">
        <f t="shared" si="1"/>
        <v>705.4</v>
      </c>
      <c r="J28" s="84">
        <f t="shared" si="2"/>
        <v>282.41000000000003</v>
      </c>
      <c r="K28" s="146">
        <f t="shared" si="3"/>
        <v>456.76</v>
      </c>
      <c r="L28">
        <v>0</v>
      </c>
      <c r="M28" s="146">
        <f t="shared" si="4"/>
        <v>282.41000000000003</v>
      </c>
    </row>
    <row r="29" spans="1:13" x14ac:dyDescent="0.2">
      <c r="A29" s="177">
        <f t="shared" ca="1" si="0"/>
        <v>2027</v>
      </c>
      <c r="B29" s="177">
        <v>603</v>
      </c>
      <c r="C29" s="177">
        <v>603</v>
      </c>
      <c r="D29" t="s">
        <v>35</v>
      </c>
      <c r="E29">
        <v>2025</v>
      </c>
      <c r="F29" s="145">
        <v>139557.10999999999</v>
      </c>
      <c r="G29">
        <v>165.1</v>
      </c>
      <c r="H29">
        <v>0</v>
      </c>
      <c r="I29">
        <f t="shared" si="1"/>
        <v>165.1</v>
      </c>
      <c r="J29" s="84">
        <f t="shared" si="2"/>
        <v>845.29</v>
      </c>
      <c r="K29" s="146">
        <f t="shared" si="3"/>
        <v>456.76</v>
      </c>
      <c r="L29">
        <v>64147</v>
      </c>
      <c r="M29" s="146">
        <f t="shared" si="4"/>
        <v>456.75</v>
      </c>
    </row>
    <row r="30" spans="1:13" x14ac:dyDescent="0.2">
      <c r="A30" s="177">
        <f t="shared" ca="1" si="0"/>
        <v>2027</v>
      </c>
      <c r="B30" s="177">
        <v>609</v>
      </c>
      <c r="C30" s="177">
        <v>609</v>
      </c>
      <c r="D30" t="s">
        <v>36</v>
      </c>
      <c r="E30">
        <v>2025</v>
      </c>
      <c r="F30" s="145">
        <v>1220362.02</v>
      </c>
      <c r="G30">
        <v>1475.6</v>
      </c>
      <c r="H30">
        <v>0.3</v>
      </c>
      <c r="I30">
        <f t="shared" si="1"/>
        <v>1475.3</v>
      </c>
      <c r="J30" s="84">
        <f t="shared" si="2"/>
        <v>827.2</v>
      </c>
      <c r="K30" s="146">
        <f t="shared" si="3"/>
        <v>456.76</v>
      </c>
      <c r="L30">
        <v>546623</v>
      </c>
      <c r="M30" s="146">
        <f t="shared" si="4"/>
        <v>456.68</v>
      </c>
    </row>
    <row r="31" spans="1:13" x14ac:dyDescent="0.2">
      <c r="A31" s="177">
        <f t="shared" ca="1" si="0"/>
        <v>2027</v>
      </c>
      <c r="B31" s="177">
        <v>621</v>
      </c>
      <c r="C31" s="177">
        <v>621</v>
      </c>
      <c r="D31" t="s">
        <v>37</v>
      </c>
      <c r="E31">
        <v>2025</v>
      </c>
      <c r="F31" s="145">
        <v>492597.22</v>
      </c>
      <c r="G31">
        <v>3825.6</v>
      </c>
      <c r="H31">
        <v>0.5</v>
      </c>
      <c r="I31">
        <f t="shared" si="1"/>
        <v>3825.1</v>
      </c>
      <c r="J31" s="84">
        <f t="shared" si="2"/>
        <v>128.78</v>
      </c>
      <c r="K31" s="146">
        <f t="shared" si="3"/>
        <v>456.76</v>
      </c>
      <c r="L31">
        <v>0</v>
      </c>
      <c r="M31" s="146">
        <f t="shared" si="4"/>
        <v>128.78</v>
      </c>
    </row>
    <row r="32" spans="1:13" x14ac:dyDescent="0.2">
      <c r="A32" s="177">
        <f t="shared" ca="1" si="0"/>
        <v>2027</v>
      </c>
      <c r="B32" s="177">
        <v>720</v>
      </c>
      <c r="C32" s="177">
        <v>720</v>
      </c>
      <c r="D32" t="s">
        <v>38</v>
      </c>
      <c r="E32">
        <v>2025</v>
      </c>
      <c r="F32" s="145">
        <v>684385.1</v>
      </c>
      <c r="G32">
        <v>2662.4</v>
      </c>
      <c r="H32">
        <v>0</v>
      </c>
      <c r="I32">
        <f t="shared" si="1"/>
        <v>2662.4</v>
      </c>
      <c r="J32" s="84">
        <f t="shared" si="2"/>
        <v>257.06</v>
      </c>
      <c r="K32" s="146">
        <f t="shared" si="3"/>
        <v>456.76</v>
      </c>
      <c r="L32">
        <v>0</v>
      </c>
      <c r="M32" s="146">
        <f t="shared" si="4"/>
        <v>257.06</v>
      </c>
    </row>
    <row r="33" spans="1:13" x14ac:dyDescent="0.2">
      <c r="A33" s="177">
        <f t="shared" ca="1" si="0"/>
        <v>2027</v>
      </c>
      <c r="B33" s="177">
        <v>729</v>
      </c>
      <c r="C33" s="177">
        <v>729</v>
      </c>
      <c r="D33" t="s">
        <v>39</v>
      </c>
      <c r="E33">
        <v>2025</v>
      </c>
      <c r="F33" s="145">
        <v>320022.99</v>
      </c>
      <c r="G33">
        <v>1984</v>
      </c>
      <c r="H33">
        <v>3.6</v>
      </c>
      <c r="I33">
        <f t="shared" si="1"/>
        <v>1980.4</v>
      </c>
      <c r="J33" s="84">
        <f t="shared" si="2"/>
        <v>161.6</v>
      </c>
      <c r="K33" s="146">
        <f t="shared" si="3"/>
        <v>456.76</v>
      </c>
      <c r="L33">
        <v>0</v>
      </c>
      <c r="M33" s="146">
        <f t="shared" si="4"/>
        <v>161.6</v>
      </c>
    </row>
    <row r="34" spans="1:13" x14ac:dyDescent="0.2">
      <c r="A34" s="177">
        <f t="shared" ca="1" si="0"/>
        <v>2027</v>
      </c>
      <c r="B34" s="177">
        <v>747</v>
      </c>
      <c r="C34" s="177">
        <v>747</v>
      </c>
      <c r="D34" t="s">
        <v>40</v>
      </c>
      <c r="E34">
        <v>2025</v>
      </c>
      <c r="F34" s="145">
        <v>270542.56</v>
      </c>
      <c r="G34">
        <v>546.70000000000005</v>
      </c>
      <c r="H34">
        <v>4.8</v>
      </c>
      <c r="I34">
        <f t="shared" si="1"/>
        <v>541.90000000000009</v>
      </c>
      <c r="J34" s="84">
        <f t="shared" si="2"/>
        <v>499.25</v>
      </c>
      <c r="K34" s="146">
        <f t="shared" si="3"/>
        <v>456.76</v>
      </c>
      <c r="L34">
        <v>23230</v>
      </c>
      <c r="M34" s="146">
        <f t="shared" si="4"/>
        <v>456.38</v>
      </c>
    </row>
    <row r="35" spans="1:13" x14ac:dyDescent="0.2">
      <c r="A35" s="177">
        <f t="shared" ca="1" si="0"/>
        <v>2027</v>
      </c>
      <c r="B35" s="177">
        <v>1917</v>
      </c>
      <c r="C35" s="177">
        <v>1917</v>
      </c>
      <c r="D35" t="s">
        <v>89</v>
      </c>
      <c r="E35">
        <v>2025</v>
      </c>
      <c r="F35" s="145">
        <v>221700.91</v>
      </c>
      <c r="G35">
        <v>387.2</v>
      </c>
      <c r="H35">
        <v>0</v>
      </c>
      <c r="I35">
        <f t="shared" si="1"/>
        <v>387.2</v>
      </c>
      <c r="J35" s="84">
        <f t="shared" si="2"/>
        <v>572.57000000000005</v>
      </c>
      <c r="K35" s="146">
        <f t="shared" si="3"/>
        <v>456.76</v>
      </c>
      <c r="L35">
        <v>44842</v>
      </c>
      <c r="M35" s="146">
        <f t="shared" si="4"/>
        <v>456.76</v>
      </c>
    </row>
    <row r="36" spans="1:13" x14ac:dyDescent="0.2">
      <c r="A36" s="177">
        <f t="shared" ca="1" si="0"/>
        <v>2027</v>
      </c>
      <c r="B36" s="177">
        <v>846</v>
      </c>
      <c r="C36" s="177">
        <v>846</v>
      </c>
      <c r="D36" t="s">
        <v>384</v>
      </c>
      <c r="E36">
        <v>2025</v>
      </c>
      <c r="F36" s="145">
        <v>317572.15000000002</v>
      </c>
      <c r="G36">
        <v>518.4</v>
      </c>
      <c r="H36">
        <v>0</v>
      </c>
      <c r="I36">
        <f t="shared" si="1"/>
        <v>518.4</v>
      </c>
      <c r="J36" s="84">
        <f t="shared" si="2"/>
        <v>612.6</v>
      </c>
      <c r="K36" s="146">
        <f t="shared" si="3"/>
        <v>456.76</v>
      </c>
      <c r="L36">
        <v>80788</v>
      </c>
      <c r="M36" s="146">
        <f t="shared" si="4"/>
        <v>456.76</v>
      </c>
    </row>
    <row r="37" spans="1:13" x14ac:dyDescent="0.2">
      <c r="A37" s="177">
        <f t="shared" ca="1" si="0"/>
        <v>2027</v>
      </c>
      <c r="B37" s="177">
        <v>882</v>
      </c>
      <c r="C37" s="177">
        <v>882</v>
      </c>
      <c r="D37" t="s">
        <v>43</v>
      </c>
      <c r="E37">
        <v>2025</v>
      </c>
      <c r="F37" s="145">
        <v>1008077.69</v>
      </c>
      <c r="G37">
        <v>3673.1</v>
      </c>
      <c r="H37">
        <v>5.0999999999999996</v>
      </c>
      <c r="I37">
        <f t="shared" si="1"/>
        <v>3668</v>
      </c>
      <c r="J37" s="84">
        <f t="shared" si="2"/>
        <v>274.83</v>
      </c>
      <c r="K37" s="146">
        <f t="shared" si="3"/>
        <v>456.76</v>
      </c>
      <c r="L37">
        <v>0</v>
      </c>
      <c r="M37" s="146">
        <f t="shared" si="4"/>
        <v>274.83</v>
      </c>
    </row>
    <row r="38" spans="1:13" x14ac:dyDescent="0.2">
      <c r="A38" s="177">
        <f t="shared" ca="1" si="0"/>
        <v>2027</v>
      </c>
      <c r="B38" s="177">
        <v>916</v>
      </c>
      <c r="C38" s="177">
        <v>916</v>
      </c>
      <c r="D38" t="s">
        <v>45</v>
      </c>
      <c r="E38">
        <v>2025</v>
      </c>
      <c r="F38" s="145">
        <v>172428.24</v>
      </c>
      <c r="G38">
        <v>277.10000000000002</v>
      </c>
      <c r="H38">
        <v>0.5</v>
      </c>
      <c r="I38">
        <f t="shared" si="1"/>
        <v>276.60000000000002</v>
      </c>
      <c r="J38" s="84">
        <f t="shared" si="2"/>
        <v>623.38</v>
      </c>
      <c r="K38" s="146">
        <f t="shared" si="3"/>
        <v>456.76</v>
      </c>
      <c r="L38">
        <v>46171</v>
      </c>
      <c r="M38" s="146">
        <f t="shared" si="4"/>
        <v>456.46</v>
      </c>
    </row>
    <row r="39" spans="1:13" x14ac:dyDescent="0.2">
      <c r="A39" s="177">
        <f t="shared" ca="1" si="0"/>
        <v>2027</v>
      </c>
      <c r="B39" s="177">
        <v>918</v>
      </c>
      <c r="C39" s="177">
        <v>918</v>
      </c>
      <c r="D39" t="s">
        <v>46</v>
      </c>
      <c r="E39">
        <v>2025</v>
      </c>
      <c r="F39" s="145">
        <v>291265.37</v>
      </c>
      <c r="G39">
        <v>350.6</v>
      </c>
      <c r="H39">
        <v>0</v>
      </c>
      <c r="I39">
        <f t="shared" si="1"/>
        <v>350.6</v>
      </c>
      <c r="J39" s="84">
        <f t="shared" si="2"/>
        <v>830.76</v>
      </c>
      <c r="K39" s="146">
        <f t="shared" si="3"/>
        <v>456.76</v>
      </c>
      <c r="L39">
        <v>131125</v>
      </c>
      <c r="M39" s="146">
        <f t="shared" si="4"/>
        <v>456.76</v>
      </c>
    </row>
    <row r="40" spans="1:13" x14ac:dyDescent="0.2">
      <c r="A40" s="177">
        <f t="shared" ca="1" si="0"/>
        <v>2027</v>
      </c>
      <c r="B40" s="177">
        <v>914</v>
      </c>
      <c r="C40" s="177">
        <v>914</v>
      </c>
      <c r="D40" t="s">
        <v>44</v>
      </c>
      <c r="E40">
        <v>2025</v>
      </c>
      <c r="F40" s="145">
        <v>290820.51</v>
      </c>
      <c r="G40">
        <v>419.4</v>
      </c>
      <c r="H40">
        <v>0</v>
      </c>
      <c r="I40">
        <f t="shared" si="1"/>
        <v>419.4</v>
      </c>
      <c r="J40" s="84">
        <f t="shared" si="2"/>
        <v>693.42</v>
      </c>
      <c r="K40" s="146">
        <f t="shared" si="3"/>
        <v>456.76</v>
      </c>
      <c r="L40">
        <v>99256</v>
      </c>
      <c r="M40" s="146">
        <f t="shared" si="4"/>
        <v>456.76</v>
      </c>
    </row>
    <row r="41" spans="1:13" x14ac:dyDescent="0.2">
      <c r="A41" s="177">
        <f t="shared" ca="1" si="0"/>
        <v>2027</v>
      </c>
      <c r="B41" s="177">
        <v>936</v>
      </c>
      <c r="C41" s="177">
        <v>936</v>
      </c>
      <c r="D41" t="s">
        <v>47</v>
      </c>
      <c r="E41">
        <v>2025</v>
      </c>
      <c r="F41" s="145">
        <v>168453.5</v>
      </c>
      <c r="G41">
        <v>808.3</v>
      </c>
      <c r="H41">
        <v>0</v>
      </c>
      <c r="I41">
        <f t="shared" si="1"/>
        <v>808.3</v>
      </c>
      <c r="J41" s="84">
        <f t="shared" si="2"/>
        <v>208.4</v>
      </c>
      <c r="K41" s="146">
        <f t="shared" si="3"/>
        <v>456.76</v>
      </c>
      <c r="L41">
        <v>0</v>
      </c>
      <c r="M41" s="146">
        <f t="shared" si="4"/>
        <v>208.4</v>
      </c>
    </row>
    <row r="42" spans="1:13" x14ac:dyDescent="0.2">
      <c r="A42" s="177">
        <f t="shared" ca="1" si="0"/>
        <v>2027</v>
      </c>
      <c r="B42" s="177">
        <v>977</v>
      </c>
      <c r="C42" s="177">
        <v>977</v>
      </c>
      <c r="D42" t="s">
        <v>48</v>
      </c>
      <c r="E42">
        <v>2025</v>
      </c>
      <c r="F42" s="145">
        <v>624863.64</v>
      </c>
      <c r="G42">
        <v>546.70000000000005</v>
      </c>
      <c r="H42">
        <v>0</v>
      </c>
      <c r="I42">
        <f t="shared" si="1"/>
        <v>546.70000000000005</v>
      </c>
      <c r="J42" s="84">
        <f t="shared" si="2"/>
        <v>1142.97</v>
      </c>
      <c r="K42" s="146">
        <f t="shared" si="3"/>
        <v>456.76</v>
      </c>
      <c r="L42">
        <v>375152</v>
      </c>
      <c r="M42" s="146">
        <f t="shared" si="4"/>
        <v>456.76</v>
      </c>
    </row>
    <row r="43" spans="1:13" x14ac:dyDescent="0.2">
      <c r="A43" s="177">
        <f t="shared" ca="1" si="0"/>
        <v>2027</v>
      </c>
      <c r="B43" s="177">
        <v>981</v>
      </c>
      <c r="C43" s="177">
        <v>981</v>
      </c>
      <c r="D43" t="s">
        <v>49</v>
      </c>
      <c r="E43">
        <v>2025</v>
      </c>
      <c r="F43" s="145">
        <v>785522.7</v>
      </c>
      <c r="G43">
        <v>1927.2</v>
      </c>
      <c r="H43">
        <v>0</v>
      </c>
      <c r="I43">
        <f t="shared" si="1"/>
        <v>1927.2</v>
      </c>
      <c r="J43" s="84">
        <f t="shared" si="2"/>
        <v>407.6</v>
      </c>
      <c r="K43" s="146">
        <f t="shared" si="3"/>
        <v>456.76</v>
      </c>
      <c r="L43">
        <v>0</v>
      </c>
      <c r="M43" s="146">
        <f t="shared" si="4"/>
        <v>407.6</v>
      </c>
    </row>
    <row r="44" spans="1:13" x14ac:dyDescent="0.2">
      <c r="A44" s="177">
        <f t="shared" ca="1" si="0"/>
        <v>2027</v>
      </c>
      <c r="B44" s="177">
        <v>999</v>
      </c>
      <c r="C44" s="177">
        <v>999</v>
      </c>
      <c r="D44" t="s">
        <v>50</v>
      </c>
      <c r="E44">
        <v>2025</v>
      </c>
      <c r="F44" s="145">
        <v>910074.63</v>
      </c>
      <c r="G44">
        <v>1549.1</v>
      </c>
      <c r="H44">
        <v>22.4</v>
      </c>
      <c r="I44">
        <f t="shared" si="1"/>
        <v>1526.6999999999998</v>
      </c>
      <c r="J44" s="84">
        <f t="shared" si="2"/>
        <v>596.11</v>
      </c>
      <c r="K44" s="146">
        <f t="shared" si="3"/>
        <v>456.76</v>
      </c>
      <c r="L44">
        <v>215869</v>
      </c>
      <c r="M44" s="146">
        <f t="shared" si="4"/>
        <v>454.71</v>
      </c>
    </row>
    <row r="45" spans="1:13" x14ac:dyDescent="0.2">
      <c r="A45" s="177">
        <f t="shared" ca="1" si="0"/>
        <v>2027</v>
      </c>
      <c r="B45" s="177">
        <v>1044</v>
      </c>
      <c r="C45" s="177">
        <v>1044</v>
      </c>
      <c r="D45" t="s">
        <v>51</v>
      </c>
      <c r="E45">
        <v>2025</v>
      </c>
      <c r="F45" s="145">
        <v>1742890.94</v>
      </c>
      <c r="G45">
        <v>5464.8</v>
      </c>
      <c r="H45">
        <v>2.6</v>
      </c>
      <c r="I45">
        <f t="shared" si="1"/>
        <v>5462.2</v>
      </c>
      <c r="J45" s="84">
        <f t="shared" si="2"/>
        <v>319.08</v>
      </c>
      <c r="K45" s="146">
        <f t="shared" si="3"/>
        <v>456.76</v>
      </c>
      <c r="L45">
        <v>0</v>
      </c>
      <c r="M45" s="146">
        <f t="shared" si="4"/>
        <v>319.08</v>
      </c>
    </row>
    <row r="46" spans="1:13" x14ac:dyDescent="0.2">
      <c r="A46" s="177">
        <f t="shared" ca="1" si="0"/>
        <v>2027</v>
      </c>
      <c r="B46" s="177">
        <v>1053</v>
      </c>
      <c r="C46" s="177">
        <v>1053</v>
      </c>
      <c r="D46" t="s">
        <v>52</v>
      </c>
      <c r="E46">
        <v>2025</v>
      </c>
      <c r="F46" s="145">
        <v>6475296.0599999996</v>
      </c>
      <c r="G46">
        <v>16120.7</v>
      </c>
      <c r="H46">
        <v>9.1999999999999993</v>
      </c>
      <c r="I46">
        <f t="shared" si="1"/>
        <v>16111.5</v>
      </c>
      <c r="J46" s="84">
        <f t="shared" si="2"/>
        <v>401.91</v>
      </c>
      <c r="K46" s="146">
        <f t="shared" si="3"/>
        <v>456.76</v>
      </c>
      <c r="L46">
        <v>0</v>
      </c>
      <c r="M46" s="146">
        <f t="shared" si="4"/>
        <v>401.91</v>
      </c>
    </row>
    <row r="47" spans="1:13" x14ac:dyDescent="0.2">
      <c r="A47" s="177">
        <f t="shared" ca="1" si="0"/>
        <v>2027</v>
      </c>
      <c r="B47" s="177">
        <v>1062</v>
      </c>
      <c r="C47" s="177">
        <v>1062</v>
      </c>
      <c r="D47" t="s">
        <v>53</v>
      </c>
      <c r="E47">
        <v>2025</v>
      </c>
      <c r="F47" s="145">
        <v>442683.22</v>
      </c>
      <c r="G47">
        <v>1131.2</v>
      </c>
      <c r="H47">
        <v>0</v>
      </c>
      <c r="I47">
        <f t="shared" si="1"/>
        <v>1131.2</v>
      </c>
      <c r="J47" s="84">
        <f t="shared" si="2"/>
        <v>391.34</v>
      </c>
      <c r="K47" s="146">
        <f t="shared" si="3"/>
        <v>456.76</v>
      </c>
      <c r="L47">
        <v>0</v>
      </c>
      <c r="M47" s="146">
        <f t="shared" si="4"/>
        <v>391.34</v>
      </c>
    </row>
    <row r="48" spans="1:13" x14ac:dyDescent="0.2">
      <c r="A48" s="177">
        <f t="shared" ca="1" si="0"/>
        <v>2027</v>
      </c>
      <c r="B48" s="177">
        <v>1071</v>
      </c>
      <c r="C48" s="177">
        <v>1071</v>
      </c>
      <c r="D48" t="s">
        <v>54</v>
      </c>
      <c r="E48">
        <v>2025</v>
      </c>
      <c r="F48" s="145">
        <v>400069.5</v>
      </c>
      <c r="G48">
        <v>1264.0999999999999</v>
      </c>
      <c r="H48">
        <v>0</v>
      </c>
      <c r="I48">
        <f t="shared" si="1"/>
        <v>1264.0999999999999</v>
      </c>
      <c r="J48" s="84">
        <f t="shared" si="2"/>
        <v>316.49</v>
      </c>
      <c r="K48" s="146">
        <f t="shared" si="3"/>
        <v>456.76</v>
      </c>
      <c r="L48">
        <v>0</v>
      </c>
      <c r="M48" s="146">
        <f t="shared" si="4"/>
        <v>316.49</v>
      </c>
    </row>
    <row r="49" spans="1:13" x14ac:dyDescent="0.2">
      <c r="A49" s="177">
        <f t="shared" ca="1" si="0"/>
        <v>2027</v>
      </c>
      <c r="B49" s="177">
        <v>1089</v>
      </c>
      <c r="C49" s="177">
        <v>1089</v>
      </c>
      <c r="D49" t="s">
        <v>56</v>
      </c>
      <c r="E49">
        <v>2025</v>
      </c>
      <c r="F49" s="145">
        <v>195588.47</v>
      </c>
      <c r="G49">
        <v>411.3</v>
      </c>
      <c r="H49">
        <v>0</v>
      </c>
      <c r="I49">
        <f t="shared" si="1"/>
        <v>411.3</v>
      </c>
      <c r="J49" s="84">
        <f t="shared" si="2"/>
        <v>475.54</v>
      </c>
      <c r="K49" s="146">
        <f t="shared" si="3"/>
        <v>456.76</v>
      </c>
      <c r="L49">
        <v>7725</v>
      </c>
      <c r="M49" s="146">
        <f t="shared" si="4"/>
        <v>456.76</v>
      </c>
    </row>
    <row r="50" spans="1:13" x14ac:dyDescent="0.2">
      <c r="A50" s="177">
        <f t="shared" ca="1" si="0"/>
        <v>2027</v>
      </c>
      <c r="B50" s="177">
        <v>1080</v>
      </c>
      <c r="C50" s="177">
        <v>1080</v>
      </c>
      <c r="D50" t="s">
        <v>507</v>
      </c>
      <c r="E50">
        <v>2025</v>
      </c>
      <c r="F50" s="145">
        <v>360420.97</v>
      </c>
      <c r="G50">
        <v>456.1</v>
      </c>
      <c r="H50">
        <v>0</v>
      </c>
      <c r="I50">
        <f t="shared" si="1"/>
        <v>456.1</v>
      </c>
      <c r="J50" s="84">
        <f t="shared" si="2"/>
        <v>790.22</v>
      </c>
      <c r="K50" s="146">
        <f t="shared" si="3"/>
        <v>456.76</v>
      </c>
      <c r="L50">
        <v>152092</v>
      </c>
      <c r="M50" s="146">
        <f t="shared" si="4"/>
        <v>456.76</v>
      </c>
    </row>
    <row r="51" spans="1:13" x14ac:dyDescent="0.2">
      <c r="A51" s="177">
        <f t="shared" ca="1" si="0"/>
        <v>2027</v>
      </c>
      <c r="B51" s="177">
        <v>1093</v>
      </c>
      <c r="C51" s="177">
        <v>1093</v>
      </c>
      <c r="D51" t="s">
        <v>57</v>
      </c>
      <c r="E51">
        <v>2025</v>
      </c>
      <c r="F51" s="145">
        <v>487658.94</v>
      </c>
      <c r="G51">
        <v>601.5</v>
      </c>
      <c r="H51">
        <v>0</v>
      </c>
      <c r="I51">
        <f t="shared" si="1"/>
        <v>601.5</v>
      </c>
      <c r="J51" s="84">
        <f t="shared" si="2"/>
        <v>810.74</v>
      </c>
      <c r="K51" s="146">
        <f t="shared" si="3"/>
        <v>456.76</v>
      </c>
      <c r="L51">
        <v>212920</v>
      </c>
      <c r="M51" s="146">
        <f t="shared" si="4"/>
        <v>456.76</v>
      </c>
    </row>
    <row r="52" spans="1:13" x14ac:dyDescent="0.2">
      <c r="A52" s="177">
        <f t="shared" ca="1" si="0"/>
        <v>2027</v>
      </c>
      <c r="B52" s="177">
        <v>1082</v>
      </c>
      <c r="C52" s="177">
        <v>1082</v>
      </c>
      <c r="D52" t="s">
        <v>320</v>
      </c>
      <c r="E52">
        <v>2025</v>
      </c>
      <c r="F52" s="145">
        <v>603986.88</v>
      </c>
      <c r="G52">
        <v>1460.4</v>
      </c>
      <c r="H52">
        <v>0.3</v>
      </c>
      <c r="I52">
        <f t="shared" si="1"/>
        <v>1460.1000000000001</v>
      </c>
      <c r="J52" s="84">
        <f t="shared" si="2"/>
        <v>413.66</v>
      </c>
      <c r="K52" s="146">
        <f t="shared" si="3"/>
        <v>456.76</v>
      </c>
      <c r="L52">
        <v>0</v>
      </c>
      <c r="M52" s="146">
        <f t="shared" si="4"/>
        <v>413.66</v>
      </c>
    </row>
    <row r="53" spans="1:13" x14ac:dyDescent="0.2">
      <c r="A53" s="177">
        <f t="shared" ca="1" si="0"/>
        <v>2027</v>
      </c>
      <c r="B53" s="177">
        <v>1079</v>
      </c>
      <c r="C53" s="177">
        <v>1079</v>
      </c>
      <c r="D53" t="s">
        <v>55</v>
      </c>
      <c r="E53">
        <v>2025</v>
      </c>
      <c r="F53" s="145">
        <v>496802.62</v>
      </c>
      <c r="G53">
        <v>844.8</v>
      </c>
      <c r="H53">
        <v>0</v>
      </c>
      <c r="I53">
        <f t="shared" si="1"/>
        <v>844.8</v>
      </c>
      <c r="J53" s="84">
        <f t="shared" si="2"/>
        <v>588.07000000000005</v>
      </c>
      <c r="K53" s="146">
        <f t="shared" si="3"/>
        <v>456.76</v>
      </c>
      <c r="L53">
        <v>110932</v>
      </c>
      <c r="M53" s="146">
        <f t="shared" si="4"/>
        <v>456.76</v>
      </c>
    </row>
    <row r="54" spans="1:13" x14ac:dyDescent="0.2">
      <c r="A54" s="177">
        <f t="shared" ca="1" si="0"/>
        <v>2027</v>
      </c>
      <c r="B54" s="177">
        <v>1095</v>
      </c>
      <c r="C54" s="177">
        <v>1095</v>
      </c>
      <c r="D54" t="s">
        <v>58</v>
      </c>
      <c r="E54">
        <v>2025</v>
      </c>
      <c r="F54" s="145">
        <v>221011.92</v>
      </c>
      <c r="G54">
        <v>732.8</v>
      </c>
      <c r="H54">
        <v>0</v>
      </c>
      <c r="I54">
        <f t="shared" si="1"/>
        <v>732.8</v>
      </c>
      <c r="J54" s="84">
        <f t="shared" si="2"/>
        <v>301.60000000000002</v>
      </c>
      <c r="K54" s="146">
        <f t="shared" si="3"/>
        <v>456.76</v>
      </c>
      <c r="L54">
        <v>0</v>
      </c>
      <c r="M54" s="146">
        <f t="shared" si="4"/>
        <v>301.60000000000002</v>
      </c>
    </row>
    <row r="55" spans="1:13" x14ac:dyDescent="0.2">
      <c r="A55" s="177">
        <f t="shared" ca="1" si="0"/>
        <v>2027</v>
      </c>
      <c r="B55" s="177">
        <v>4772</v>
      </c>
      <c r="C55" s="177">
        <v>4772</v>
      </c>
      <c r="D55" t="s">
        <v>192</v>
      </c>
      <c r="E55">
        <v>2025</v>
      </c>
      <c r="F55" s="145">
        <v>695727.97</v>
      </c>
      <c r="G55">
        <v>766.6</v>
      </c>
      <c r="H55">
        <v>0</v>
      </c>
      <c r="I55">
        <f t="shared" si="1"/>
        <v>766.6</v>
      </c>
      <c r="J55" s="84">
        <f t="shared" si="2"/>
        <v>907.55</v>
      </c>
      <c r="K55" s="146">
        <f t="shared" si="3"/>
        <v>456.76</v>
      </c>
      <c r="L55">
        <v>345577</v>
      </c>
      <c r="M55" s="146">
        <f t="shared" si="4"/>
        <v>456.76</v>
      </c>
    </row>
    <row r="56" spans="1:13" x14ac:dyDescent="0.2">
      <c r="A56" s="177">
        <f t="shared" ca="1" si="0"/>
        <v>2027</v>
      </c>
      <c r="B56" s="177">
        <v>1107</v>
      </c>
      <c r="C56" s="177">
        <v>1107</v>
      </c>
      <c r="D56" t="s">
        <v>59</v>
      </c>
      <c r="E56">
        <v>2025</v>
      </c>
      <c r="F56" s="145">
        <v>753881.44</v>
      </c>
      <c r="G56">
        <v>1322.6</v>
      </c>
      <c r="H56">
        <v>0</v>
      </c>
      <c r="I56">
        <f t="shared" si="1"/>
        <v>1322.6</v>
      </c>
      <c r="J56" s="84">
        <f t="shared" si="2"/>
        <v>570</v>
      </c>
      <c r="K56" s="146">
        <f t="shared" si="3"/>
        <v>456.76</v>
      </c>
      <c r="L56">
        <v>149773</v>
      </c>
      <c r="M56" s="146">
        <f t="shared" si="4"/>
        <v>456.76</v>
      </c>
    </row>
    <row r="57" spans="1:13" x14ac:dyDescent="0.2">
      <c r="A57" s="177">
        <f t="shared" ca="1" si="0"/>
        <v>2027</v>
      </c>
      <c r="B57" s="177">
        <v>1116</v>
      </c>
      <c r="C57" s="177">
        <v>1116</v>
      </c>
      <c r="D57" t="s">
        <v>60</v>
      </c>
      <c r="E57">
        <v>2025</v>
      </c>
      <c r="F57" s="145">
        <v>386670.38</v>
      </c>
      <c r="G57">
        <v>1420.8</v>
      </c>
      <c r="H57">
        <v>2.7</v>
      </c>
      <c r="I57">
        <f t="shared" si="1"/>
        <v>1418.1</v>
      </c>
      <c r="J57" s="84">
        <f t="shared" si="2"/>
        <v>272.67</v>
      </c>
      <c r="K57" s="146">
        <f t="shared" si="3"/>
        <v>456.76</v>
      </c>
      <c r="L57">
        <v>0</v>
      </c>
      <c r="M57" s="146">
        <f t="shared" si="4"/>
        <v>272.67</v>
      </c>
    </row>
    <row r="58" spans="1:13" x14ac:dyDescent="0.2">
      <c r="A58" s="177">
        <f t="shared" ca="1" si="0"/>
        <v>2027</v>
      </c>
      <c r="B58" s="177">
        <v>1134</v>
      </c>
      <c r="C58" s="177">
        <v>1134</v>
      </c>
      <c r="D58" t="s">
        <v>61</v>
      </c>
      <c r="E58">
        <v>2025</v>
      </c>
      <c r="F58" s="145">
        <v>324880.67</v>
      </c>
      <c r="G58">
        <v>288.39999999999998</v>
      </c>
      <c r="H58">
        <v>0</v>
      </c>
      <c r="I58">
        <f t="shared" si="1"/>
        <v>288.39999999999998</v>
      </c>
      <c r="J58" s="84">
        <f t="shared" si="2"/>
        <v>1126.49</v>
      </c>
      <c r="K58" s="146">
        <f t="shared" si="3"/>
        <v>456.76</v>
      </c>
      <c r="L58">
        <v>193151</v>
      </c>
      <c r="M58" s="146">
        <f t="shared" si="4"/>
        <v>456.76</v>
      </c>
    </row>
    <row r="59" spans="1:13" x14ac:dyDescent="0.2">
      <c r="A59" s="177">
        <f t="shared" ca="1" si="0"/>
        <v>2027</v>
      </c>
      <c r="B59" s="177">
        <v>1152</v>
      </c>
      <c r="C59" s="177">
        <v>1152</v>
      </c>
      <c r="D59" t="s">
        <v>62</v>
      </c>
      <c r="E59">
        <v>2025</v>
      </c>
      <c r="F59" s="145">
        <v>307478.31</v>
      </c>
      <c r="G59">
        <v>1002</v>
      </c>
      <c r="H59">
        <v>0</v>
      </c>
      <c r="I59">
        <f t="shared" si="1"/>
        <v>1002</v>
      </c>
      <c r="J59" s="84">
        <f t="shared" si="2"/>
        <v>306.86</v>
      </c>
      <c r="K59" s="146">
        <f t="shared" si="3"/>
        <v>456.76</v>
      </c>
      <c r="L59">
        <v>0</v>
      </c>
      <c r="M59" s="146">
        <f t="shared" si="4"/>
        <v>306.86</v>
      </c>
    </row>
    <row r="60" spans="1:13" x14ac:dyDescent="0.2">
      <c r="A60" s="177">
        <f t="shared" ca="1" si="0"/>
        <v>2027</v>
      </c>
      <c r="B60" s="177">
        <v>1197</v>
      </c>
      <c r="C60" s="177">
        <v>1197</v>
      </c>
      <c r="D60" t="s">
        <v>63</v>
      </c>
      <c r="E60">
        <v>2025</v>
      </c>
      <c r="F60" s="145">
        <v>303064.93</v>
      </c>
      <c r="G60">
        <v>966.3</v>
      </c>
      <c r="H60">
        <v>1.4</v>
      </c>
      <c r="I60">
        <f t="shared" si="1"/>
        <v>964.9</v>
      </c>
      <c r="J60" s="84">
        <f t="shared" si="2"/>
        <v>314.08999999999997</v>
      </c>
      <c r="K60" s="146">
        <f t="shared" si="3"/>
        <v>456.76</v>
      </c>
      <c r="L60">
        <v>0</v>
      </c>
      <c r="M60" s="146">
        <f t="shared" si="4"/>
        <v>314.08999999999997</v>
      </c>
    </row>
    <row r="61" spans="1:13" x14ac:dyDescent="0.2">
      <c r="A61" s="177">
        <f t="shared" ca="1" si="0"/>
        <v>2027</v>
      </c>
      <c r="B61" s="177">
        <v>1206</v>
      </c>
      <c r="C61" s="177">
        <v>1206</v>
      </c>
      <c r="D61" t="s">
        <v>64</v>
      </c>
      <c r="E61">
        <v>2025</v>
      </c>
      <c r="F61" s="145">
        <v>637244.36</v>
      </c>
      <c r="G61">
        <v>972</v>
      </c>
      <c r="H61">
        <v>0</v>
      </c>
      <c r="I61">
        <f t="shared" si="1"/>
        <v>972</v>
      </c>
      <c r="J61" s="84">
        <f t="shared" si="2"/>
        <v>655.6</v>
      </c>
      <c r="K61" s="146">
        <f t="shared" si="3"/>
        <v>456.76</v>
      </c>
      <c r="L61">
        <v>193274</v>
      </c>
      <c r="M61" s="146">
        <f t="shared" si="4"/>
        <v>456.76</v>
      </c>
    </row>
    <row r="62" spans="1:13" x14ac:dyDescent="0.2">
      <c r="A62" s="177">
        <f t="shared" ca="1" si="0"/>
        <v>2027</v>
      </c>
      <c r="B62" s="177">
        <v>1211</v>
      </c>
      <c r="C62" s="177">
        <v>1211</v>
      </c>
      <c r="D62" t="s">
        <v>65</v>
      </c>
      <c r="E62">
        <v>2025</v>
      </c>
      <c r="F62" s="145">
        <v>861293.03</v>
      </c>
      <c r="G62">
        <v>1477.4</v>
      </c>
      <c r="H62">
        <v>0</v>
      </c>
      <c r="I62">
        <f t="shared" si="1"/>
        <v>1477.4</v>
      </c>
      <c r="J62" s="84">
        <f t="shared" si="2"/>
        <v>582.98</v>
      </c>
      <c r="K62" s="146">
        <f t="shared" si="3"/>
        <v>456.76</v>
      </c>
      <c r="L62">
        <v>186480</v>
      </c>
      <c r="M62" s="146">
        <f t="shared" si="4"/>
        <v>456.76</v>
      </c>
    </row>
    <row r="63" spans="1:13" x14ac:dyDescent="0.2">
      <c r="A63" s="177">
        <f t="shared" ca="1" si="0"/>
        <v>2027</v>
      </c>
      <c r="B63" s="177">
        <v>1215</v>
      </c>
      <c r="C63" s="177">
        <v>1215</v>
      </c>
      <c r="D63" t="s">
        <v>66</v>
      </c>
      <c r="E63">
        <v>2025</v>
      </c>
      <c r="F63" s="145">
        <v>93338.17</v>
      </c>
      <c r="G63">
        <v>272.60000000000002</v>
      </c>
      <c r="H63">
        <v>0</v>
      </c>
      <c r="I63">
        <f t="shared" si="1"/>
        <v>272.60000000000002</v>
      </c>
      <c r="J63" s="84">
        <f t="shared" si="2"/>
        <v>342.4</v>
      </c>
      <c r="K63" s="146">
        <f t="shared" si="3"/>
        <v>456.76</v>
      </c>
      <c r="L63">
        <v>0</v>
      </c>
      <c r="M63" s="146">
        <f t="shared" si="4"/>
        <v>342.4</v>
      </c>
    </row>
    <row r="64" spans="1:13" x14ac:dyDescent="0.2">
      <c r="A64" s="177">
        <f t="shared" ca="1" si="0"/>
        <v>2027</v>
      </c>
      <c r="B64" s="177">
        <v>1218</v>
      </c>
      <c r="C64" s="177">
        <v>1218</v>
      </c>
      <c r="D64" t="s">
        <v>67</v>
      </c>
      <c r="E64">
        <v>2025</v>
      </c>
      <c r="F64" s="145">
        <v>208167.19</v>
      </c>
      <c r="G64">
        <v>268</v>
      </c>
      <c r="H64">
        <v>0</v>
      </c>
      <c r="I64">
        <f t="shared" si="1"/>
        <v>268</v>
      </c>
      <c r="J64" s="84">
        <f t="shared" si="2"/>
        <v>776.74</v>
      </c>
      <c r="K64" s="146">
        <f t="shared" si="3"/>
        <v>456.76</v>
      </c>
      <c r="L64">
        <v>85755</v>
      </c>
      <c r="M64" s="146">
        <f t="shared" si="4"/>
        <v>456.76</v>
      </c>
    </row>
    <row r="65" spans="1:13" x14ac:dyDescent="0.2">
      <c r="A65" s="177">
        <f t="shared" ca="1" si="0"/>
        <v>2027</v>
      </c>
      <c r="B65" s="177">
        <v>2763</v>
      </c>
      <c r="C65" s="177">
        <v>2763</v>
      </c>
      <c r="D65" t="s">
        <v>123</v>
      </c>
      <c r="E65">
        <v>2025</v>
      </c>
      <c r="F65" s="145">
        <v>490562.5</v>
      </c>
      <c r="G65">
        <v>638</v>
      </c>
      <c r="H65">
        <v>0</v>
      </c>
      <c r="I65">
        <f t="shared" si="1"/>
        <v>638</v>
      </c>
      <c r="J65" s="84">
        <f t="shared" si="2"/>
        <v>768.91</v>
      </c>
      <c r="K65" s="146">
        <f t="shared" si="3"/>
        <v>456.76</v>
      </c>
      <c r="L65">
        <v>199153</v>
      </c>
      <c r="M65" s="146">
        <f t="shared" si="4"/>
        <v>456.75</v>
      </c>
    </row>
    <row r="66" spans="1:13" x14ac:dyDescent="0.2">
      <c r="A66" s="177">
        <f t="shared" ref="A66:A129" ca="1" si="5">MAX($A$3:$A$18)</f>
        <v>2027</v>
      </c>
      <c r="B66" s="177">
        <v>1221</v>
      </c>
      <c r="C66" s="177">
        <v>1221</v>
      </c>
      <c r="D66" t="s">
        <v>321</v>
      </c>
      <c r="E66">
        <v>2025</v>
      </c>
      <c r="F66" s="145">
        <v>1962588.41</v>
      </c>
      <c r="G66">
        <v>3122.5</v>
      </c>
      <c r="H66">
        <v>0</v>
      </c>
      <c r="I66">
        <f t="shared" si="1"/>
        <v>3122.5</v>
      </c>
      <c r="J66" s="84">
        <f t="shared" si="2"/>
        <v>628.53</v>
      </c>
      <c r="K66" s="146">
        <f t="shared" si="3"/>
        <v>456.76</v>
      </c>
      <c r="L66">
        <v>536356</v>
      </c>
      <c r="M66" s="146">
        <f t="shared" si="4"/>
        <v>456.76</v>
      </c>
    </row>
    <row r="67" spans="1:13" x14ac:dyDescent="0.2">
      <c r="A67" s="177">
        <f t="shared" ca="1" si="5"/>
        <v>2027</v>
      </c>
      <c r="B67" s="177">
        <v>1233</v>
      </c>
      <c r="C67" s="177">
        <v>1233</v>
      </c>
      <c r="D67" t="s">
        <v>68</v>
      </c>
      <c r="E67">
        <v>2025</v>
      </c>
      <c r="F67" s="145">
        <v>381661.79</v>
      </c>
      <c r="G67">
        <v>1140.4000000000001</v>
      </c>
      <c r="H67">
        <v>0</v>
      </c>
      <c r="I67">
        <f t="shared" ref="I67:I130" si="6">G67-H67</f>
        <v>1140.4000000000001</v>
      </c>
      <c r="J67" s="84">
        <f t="shared" ref="J67:J130" si="7">ROUND(F67/I67,2)</f>
        <v>334.67</v>
      </c>
      <c r="K67" s="146">
        <f t="shared" ref="K67:K130" si="8">$K$332</f>
        <v>456.76</v>
      </c>
      <c r="L67">
        <v>0</v>
      </c>
      <c r="M67" s="146">
        <f t="shared" ref="M67:M130" si="9">ROUND((F67-L67)/I67,2)</f>
        <v>334.67</v>
      </c>
    </row>
    <row r="68" spans="1:13" x14ac:dyDescent="0.2">
      <c r="A68" s="177">
        <f t="shared" ca="1" si="5"/>
        <v>2027</v>
      </c>
      <c r="B68" s="177">
        <v>1278</v>
      </c>
      <c r="C68" s="177">
        <v>1278</v>
      </c>
      <c r="D68" t="s">
        <v>69</v>
      </c>
      <c r="E68">
        <v>2025</v>
      </c>
      <c r="F68" s="145">
        <v>1283868.02</v>
      </c>
      <c r="G68">
        <v>3584.2</v>
      </c>
      <c r="H68">
        <v>0</v>
      </c>
      <c r="I68">
        <f t="shared" si="6"/>
        <v>3584.2</v>
      </c>
      <c r="J68" s="84">
        <f t="shared" si="7"/>
        <v>358.2</v>
      </c>
      <c r="K68" s="146">
        <f t="shared" si="8"/>
        <v>456.76</v>
      </c>
      <c r="L68">
        <v>0</v>
      </c>
      <c r="M68" s="146">
        <f t="shared" si="9"/>
        <v>358.2</v>
      </c>
    </row>
    <row r="69" spans="1:13" x14ac:dyDescent="0.2">
      <c r="A69" s="177">
        <f t="shared" ca="1" si="5"/>
        <v>2027</v>
      </c>
      <c r="B69" s="177">
        <v>1332</v>
      </c>
      <c r="C69" s="177">
        <v>1332</v>
      </c>
      <c r="D69" t="s">
        <v>70</v>
      </c>
      <c r="E69">
        <v>2025</v>
      </c>
      <c r="F69" s="145">
        <v>569881.30000000005</v>
      </c>
      <c r="G69">
        <v>684.5</v>
      </c>
      <c r="H69">
        <v>0</v>
      </c>
      <c r="I69">
        <f t="shared" si="6"/>
        <v>684.5</v>
      </c>
      <c r="J69" s="84">
        <f t="shared" si="7"/>
        <v>832.55</v>
      </c>
      <c r="K69" s="146">
        <f t="shared" si="8"/>
        <v>456.76</v>
      </c>
      <c r="L69">
        <v>257229</v>
      </c>
      <c r="M69" s="146">
        <f t="shared" si="9"/>
        <v>456.76</v>
      </c>
    </row>
    <row r="70" spans="1:13" x14ac:dyDescent="0.2">
      <c r="A70" s="177">
        <f t="shared" ca="1" si="5"/>
        <v>2027</v>
      </c>
      <c r="B70" s="177">
        <v>1337</v>
      </c>
      <c r="C70" s="177">
        <v>1337</v>
      </c>
      <c r="D70" t="s">
        <v>322</v>
      </c>
      <c r="E70">
        <v>2025</v>
      </c>
      <c r="F70" s="145">
        <v>2965002.7</v>
      </c>
      <c r="G70">
        <v>5113.8</v>
      </c>
      <c r="H70">
        <v>0</v>
      </c>
      <c r="I70">
        <f t="shared" si="6"/>
        <v>5113.8</v>
      </c>
      <c r="J70" s="84">
        <f t="shared" si="7"/>
        <v>579.79999999999995</v>
      </c>
      <c r="K70" s="146">
        <f t="shared" si="8"/>
        <v>456.76</v>
      </c>
      <c r="L70">
        <v>629209</v>
      </c>
      <c r="M70" s="146">
        <f t="shared" si="9"/>
        <v>456.76</v>
      </c>
    </row>
    <row r="71" spans="1:13" x14ac:dyDescent="0.2">
      <c r="A71" s="177">
        <f t="shared" ca="1" si="5"/>
        <v>2027</v>
      </c>
      <c r="B71" s="177">
        <v>1350</v>
      </c>
      <c r="C71" s="177">
        <v>1350</v>
      </c>
      <c r="D71" t="s">
        <v>71</v>
      </c>
      <c r="E71">
        <v>2025</v>
      </c>
      <c r="F71" s="145">
        <v>223238.75</v>
      </c>
      <c r="G71">
        <v>418.1</v>
      </c>
      <c r="H71">
        <v>0</v>
      </c>
      <c r="I71">
        <f t="shared" si="6"/>
        <v>418.1</v>
      </c>
      <c r="J71" s="84">
        <f t="shared" si="7"/>
        <v>533.94000000000005</v>
      </c>
      <c r="K71" s="146">
        <f t="shared" si="8"/>
        <v>456.76</v>
      </c>
      <c r="L71">
        <v>32270</v>
      </c>
      <c r="M71" s="146">
        <f t="shared" si="9"/>
        <v>456.75</v>
      </c>
    </row>
    <row r="72" spans="1:13" x14ac:dyDescent="0.2">
      <c r="A72" s="177">
        <f t="shared" ca="1" si="5"/>
        <v>2027</v>
      </c>
      <c r="B72" s="177">
        <v>1359</v>
      </c>
      <c r="C72" s="177">
        <v>1359</v>
      </c>
      <c r="D72" t="s">
        <v>72</v>
      </c>
      <c r="E72">
        <v>2025</v>
      </c>
      <c r="F72" s="145">
        <v>322052.39</v>
      </c>
      <c r="G72">
        <v>452</v>
      </c>
      <c r="H72">
        <v>0</v>
      </c>
      <c r="I72">
        <f t="shared" si="6"/>
        <v>452</v>
      </c>
      <c r="J72" s="84">
        <f t="shared" si="7"/>
        <v>712.51</v>
      </c>
      <c r="K72" s="146">
        <f t="shared" si="8"/>
        <v>456.76</v>
      </c>
      <c r="L72">
        <v>115600</v>
      </c>
      <c r="M72" s="146">
        <f t="shared" si="9"/>
        <v>456.75</v>
      </c>
    </row>
    <row r="73" spans="1:13" x14ac:dyDescent="0.2">
      <c r="A73" s="177">
        <f t="shared" ca="1" si="5"/>
        <v>2027</v>
      </c>
      <c r="B73" s="177">
        <v>1368</v>
      </c>
      <c r="C73" s="177">
        <v>1368</v>
      </c>
      <c r="D73" t="s">
        <v>73</v>
      </c>
      <c r="E73">
        <v>2025</v>
      </c>
      <c r="F73" s="145">
        <v>302572.59000000003</v>
      </c>
      <c r="G73">
        <v>762.5</v>
      </c>
      <c r="H73">
        <v>0</v>
      </c>
      <c r="I73">
        <f t="shared" si="6"/>
        <v>762.5</v>
      </c>
      <c r="J73" s="84">
        <f t="shared" si="7"/>
        <v>396.82</v>
      </c>
      <c r="K73" s="146">
        <f t="shared" si="8"/>
        <v>456.76</v>
      </c>
      <c r="L73">
        <v>0</v>
      </c>
      <c r="M73" s="146">
        <f t="shared" si="9"/>
        <v>396.82</v>
      </c>
    </row>
    <row r="74" spans="1:13" x14ac:dyDescent="0.2">
      <c r="A74" s="177">
        <f t="shared" ca="1" si="5"/>
        <v>2027</v>
      </c>
      <c r="B74" s="177">
        <v>1413</v>
      </c>
      <c r="C74" s="177">
        <v>1413</v>
      </c>
      <c r="D74" t="s">
        <v>74</v>
      </c>
      <c r="E74">
        <v>2025</v>
      </c>
      <c r="F74" s="145">
        <v>222122.17</v>
      </c>
      <c r="G74">
        <v>440.4</v>
      </c>
      <c r="H74">
        <v>0</v>
      </c>
      <c r="I74">
        <f t="shared" si="6"/>
        <v>440.4</v>
      </c>
      <c r="J74" s="84">
        <f t="shared" si="7"/>
        <v>504.36</v>
      </c>
      <c r="K74" s="146">
        <f t="shared" si="8"/>
        <v>456.76</v>
      </c>
      <c r="L74">
        <v>20964</v>
      </c>
      <c r="M74" s="146">
        <f t="shared" si="9"/>
        <v>456.76</v>
      </c>
    </row>
    <row r="75" spans="1:13" x14ac:dyDescent="0.2">
      <c r="A75" s="177">
        <f t="shared" ca="1" si="5"/>
        <v>2027</v>
      </c>
      <c r="B75" s="177">
        <v>1431</v>
      </c>
      <c r="C75" s="177">
        <v>1431</v>
      </c>
      <c r="D75" t="s">
        <v>75</v>
      </c>
      <c r="E75">
        <v>2025</v>
      </c>
      <c r="F75" s="145">
        <v>302684.44</v>
      </c>
      <c r="G75">
        <v>396.1</v>
      </c>
      <c r="H75">
        <v>0</v>
      </c>
      <c r="I75">
        <f t="shared" si="6"/>
        <v>396.1</v>
      </c>
      <c r="J75" s="84">
        <f t="shared" si="7"/>
        <v>764.16</v>
      </c>
      <c r="K75" s="146">
        <f t="shared" si="8"/>
        <v>456.76</v>
      </c>
      <c r="L75">
        <v>121762</v>
      </c>
      <c r="M75" s="146">
        <f t="shared" si="9"/>
        <v>456.76</v>
      </c>
    </row>
    <row r="76" spans="1:13" x14ac:dyDescent="0.2">
      <c r="A76" s="177">
        <f t="shared" ca="1" si="5"/>
        <v>2027</v>
      </c>
      <c r="B76" s="177">
        <v>1476</v>
      </c>
      <c r="C76" s="177">
        <v>1476</v>
      </c>
      <c r="D76" t="s">
        <v>76</v>
      </c>
      <c r="E76">
        <v>2025</v>
      </c>
      <c r="F76" s="145">
        <v>6282270.0199999996</v>
      </c>
      <c r="G76">
        <v>8458.1</v>
      </c>
      <c r="H76">
        <v>0</v>
      </c>
      <c r="I76">
        <f t="shared" si="6"/>
        <v>8458.1</v>
      </c>
      <c r="J76" s="84">
        <f t="shared" si="7"/>
        <v>742.75</v>
      </c>
      <c r="K76" s="146">
        <f t="shared" si="8"/>
        <v>456.76</v>
      </c>
      <c r="L76">
        <v>1000000</v>
      </c>
      <c r="M76" s="146">
        <f t="shared" si="9"/>
        <v>624.52</v>
      </c>
    </row>
    <row r="77" spans="1:13" x14ac:dyDescent="0.2">
      <c r="A77" s="177">
        <f t="shared" ca="1" si="5"/>
        <v>2027</v>
      </c>
      <c r="B77" s="177">
        <v>1503</v>
      </c>
      <c r="C77" s="177">
        <v>1503</v>
      </c>
      <c r="D77" t="s">
        <v>77</v>
      </c>
      <c r="E77">
        <v>2025</v>
      </c>
      <c r="F77" s="145">
        <v>480734.53</v>
      </c>
      <c r="G77">
        <v>1330.5</v>
      </c>
      <c r="H77">
        <v>0.4</v>
      </c>
      <c r="I77">
        <f t="shared" si="6"/>
        <v>1330.1</v>
      </c>
      <c r="J77" s="84">
        <f t="shared" si="7"/>
        <v>361.43</v>
      </c>
      <c r="K77" s="146">
        <f t="shared" si="8"/>
        <v>456.76</v>
      </c>
      <c r="L77">
        <v>0</v>
      </c>
      <c r="M77" s="146">
        <f t="shared" si="9"/>
        <v>361.43</v>
      </c>
    </row>
    <row r="78" spans="1:13" x14ac:dyDescent="0.2">
      <c r="A78" s="177">
        <f t="shared" ca="1" si="5"/>
        <v>2027</v>
      </c>
      <c r="B78" s="177">
        <v>1576</v>
      </c>
      <c r="C78" s="177">
        <v>1576</v>
      </c>
      <c r="D78" t="s">
        <v>78</v>
      </c>
      <c r="E78">
        <v>2025</v>
      </c>
      <c r="F78" s="145">
        <v>1331727.78</v>
      </c>
      <c r="G78">
        <v>3446.3</v>
      </c>
      <c r="H78">
        <v>0</v>
      </c>
      <c r="I78">
        <f t="shared" si="6"/>
        <v>3446.3</v>
      </c>
      <c r="J78" s="84">
        <f t="shared" si="7"/>
        <v>386.42</v>
      </c>
      <c r="K78" s="146">
        <f t="shared" si="8"/>
        <v>456.76</v>
      </c>
      <c r="L78">
        <v>0</v>
      </c>
      <c r="M78" s="146">
        <f t="shared" si="9"/>
        <v>386.42</v>
      </c>
    </row>
    <row r="79" spans="1:13" x14ac:dyDescent="0.2">
      <c r="A79" s="177">
        <f t="shared" ca="1" si="5"/>
        <v>2027</v>
      </c>
      <c r="B79" s="177">
        <v>1602</v>
      </c>
      <c r="C79" s="177">
        <v>1602</v>
      </c>
      <c r="D79" t="s">
        <v>79</v>
      </c>
      <c r="E79">
        <v>2025</v>
      </c>
      <c r="F79" s="145">
        <v>261098.01</v>
      </c>
      <c r="G79">
        <v>419.9</v>
      </c>
      <c r="H79">
        <v>0</v>
      </c>
      <c r="I79">
        <f t="shared" si="6"/>
        <v>419.9</v>
      </c>
      <c r="J79" s="84">
        <f t="shared" si="7"/>
        <v>621.80999999999995</v>
      </c>
      <c r="K79" s="146">
        <f t="shared" si="8"/>
        <v>456.76</v>
      </c>
      <c r="L79">
        <v>69305</v>
      </c>
      <c r="M79" s="146">
        <f t="shared" si="9"/>
        <v>456.76</v>
      </c>
    </row>
    <row r="80" spans="1:13" x14ac:dyDescent="0.2">
      <c r="A80" s="177">
        <f t="shared" ca="1" si="5"/>
        <v>2027</v>
      </c>
      <c r="B80" s="177">
        <v>1611</v>
      </c>
      <c r="C80" s="177">
        <v>1611</v>
      </c>
      <c r="D80" t="s">
        <v>80</v>
      </c>
      <c r="E80">
        <v>2025</v>
      </c>
      <c r="F80" s="145">
        <v>7213416.4299999997</v>
      </c>
      <c r="G80">
        <v>13566.8</v>
      </c>
      <c r="H80">
        <v>1.8</v>
      </c>
      <c r="I80">
        <f t="shared" si="6"/>
        <v>13565</v>
      </c>
      <c r="J80" s="84">
        <f t="shared" si="7"/>
        <v>531.77</v>
      </c>
      <c r="K80" s="146">
        <f t="shared" si="8"/>
        <v>456.76</v>
      </c>
      <c r="L80">
        <v>1000000</v>
      </c>
      <c r="M80" s="146">
        <f t="shared" si="9"/>
        <v>458.05</v>
      </c>
    </row>
    <row r="81" spans="1:13" x14ac:dyDescent="0.2">
      <c r="A81" s="177">
        <f t="shared" ca="1" si="5"/>
        <v>2027</v>
      </c>
      <c r="B81" s="177">
        <v>1619</v>
      </c>
      <c r="C81" s="177">
        <v>1619</v>
      </c>
      <c r="D81" t="s">
        <v>81</v>
      </c>
      <c r="E81">
        <v>2025</v>
      </c>
      <c r="F81" s="145">
        <v>1408725.19</v>
      </c>
      <c r="G81">
        <v>1079.2</v>
      </c>
      <c r="H81">
        <v>0</v>
      </c>
      <c r="I81">
        <f t="shared" si="6"/>
        <v>1079.2</v>
      </c>
      <c r="J81" s="84">
        <f t="shared" si="7"/>
        <v>1305.3399999999999</v>
      </c>
      <c r="K81" s="146">
        <f t="shared" si="8"/>
        <v>456.76</v>
      </c>
      <c r="L81">
        <v>915789</v>
      </c>
      <c r="M81" s="146">
        <f t="shared" si="9"/>
        <v>456.76</v>
      </c>
    </row>
    <row r="82" spans="1:13" x14ac:dyDescent="0.2">
      <c r="A82" s="177">
        <f t="shared" ca="1" si="5"/>
        <v>2027</v>
      </c>
      <c r="B82" s="177">
        <v>1638</v>
      </c>
      <c r="C82" s="177">
        <v>1638</v>
      </c>
      <c r="D82" t="s">
        <v>323</v>
      </c>
      <c r="E82">
        <v>2025</v>
      </c>
      <c r="F82" s="145">
        <v>995149.16</v>
      </c>
      <c r="G82">
        <v>1450.4</v>
      </c>
      <c r="H82">
        <v>0.8</v>
      </c>
      <c r="I82">
        <f t="shared" si="6"/>
        <v>1449.6000000000001</v>
      </c>
      <c r="J82" s="84">
        <f t="shared" si="7"/>
        <v>686.5</v>
      </c>
      <c r="K82" s="146">
        <f t="shared" si="8"/>
        <v>456.76</v>
      </c>
      <c r="L82">
        <v>333217</v>
      </c>
      <c r="M82" s="146">
        <f t="shared" si="9"/>
        <v>456.63</v>
      </c>
    </row>
    <row r="83" spans="1:13" x14ac:dyDescent="0.2">
      <c r="A83" s="177">
        <f t="shared" ca="1" si="5"/>
        <v>2027</v>
      </c>
      <c r="B83" s="177">
        <v>1675</v>
      </c>
      <c r="C83" s="177">
        <v>1675</v>
      </c>
      <c r="D83" t="s">
        <v>82</v>
      </c>
      <c r="E83">
        <v>2025</v>
      </c>
      <c r="F83" s="145">
        <v>160488.19</v>
      </c>
      <c r="G83">
        <v>172</v>
      </c>
      <c r="H83">
        <v>0</v>
      </c>
      <c r="I83">
        <f t="shared" si="6"/>
        <v>172</v>
      </c>
      <c r="J83" s="84">
        <f t="shared" si="7"/>
        <v>933.07</v>
      </c>
      <c r="K83" s="146">
        <f t="shared" si="8"/>
        <v>456.76</v>
      </c>
      <c r="L83">
        <v>81926</v>
      </c>
      <c r="M83" s="146">
        <f t="shared" si="9"/>
        <v>456.76</v>
      </c>
    </row>
    <row r="84" spans="1:13" x14ac:dyDescent="0.2">
      <c r="A84" s="177">
        <f t="shared" ca="1" si="5"/>
        <v>2027</v>
      </c>
      <c r="B84" s="177">
        <v>1701</v>
      </c>
      <c r="C84" s="177">
        <v>1701</v>
      </c>
      <c r="D84" t="s">
        <v>83</v>
      </c>
      <c r="E84">
        <v>2025</v>
      </c>
      <c r="F84" s="145">
        <v>859254.34</v>
      </c>
      <c r="G84">
        <v>1977</v>
      </c>
      <c r="H84">
        <v>0</v>
      </c>
      <c r="I84">
        <f t="shared" si="6"/>
        <v>1977</v>
      </c>
      <c r="J84" s="84">
        <f t="shared" si="7"/>
        <v>434.63</v>
      </c>
      <c r="K84" s="146">
        <f t="shared" si="8"/>
        <v>456.76</v>
      </c>
      <c r="L84">
        <v>0</v>
      </c>
      <c r="M84" s="146">
        <f t="shared" si="9"/>
        <v>434.63</v>
      </c>
    </row>
    <row r="85" spans="1:13" x14ac:dyDescent="0.2">
      <c r="A85" s="177">
        <f t="shared" ca="1" si="5"/>
        <v>2027</v>
      </c>
      <c r="B85" s="177">
        <v>1719</v>
      </c>
      <c r="C85" s="177">
        <v>1719</v>
      </c>
      <c r="D85" t="s">
        <v>84</v>
      </c>
      <c r="E85">
        <v>2025</v>
      </c>
      <c r="F85" s="145">
        <v>180265.78</v>
      </c>
      <c r="G85">
        <v>872.2</v>
      </c>
      <c r="H85">
        <v>0</v>
      </c>
      <c r="I85">
        <f t="shared" si="6"/>
        <v>872.2</v>
      </c>
      <c r="J85" s="84">
        <f t="shared" si="7"/>
        <v>206.68</v>
      </c>
      <c r="K85" s="146">
        <f t="shared" si="8"/>
        <v>456.76</v>
      </c>
      <c r="L85">
        <v>0</v>
      </c>
      <c r="M85" s="146">
        <f t="shared" si="9"/>
        <v>206.68</v>
      </c>
    </row>
    <row r="86" spans="1:13" x14ac:dyDescent="0.2">
      <c r="A86" s="177">
        <f t="shared" ca="1" si="5"/>
        <v>2027</v>
      </c>
      <c r="B86" s="177">
        <v>1737</v>
      </c>
      <c r="C86" s="177">
        <v>1737</v>
      </c>
      <c r="D86" t="s">
        <v>324</v>
      </c>
      <c r="E86">
        <v>2025</v>
      </c>
      <c r="F86" s="145">
        <v>7912653.3099999996</v>
      </c>
      <c r="G86">
        <v>30836.3</v>
      </c>
      <c r="H86">
        <v>56.6</v>
      </c>
      <c r="I86">
        <f t="shared" si="6"/>
        <v>30779.7</v>
      </c>
      <c r="J86" s="84">
        <f t="shared" si="7"/>
        <v>257.07</v>
      </c>
      <c r="K86" s="146">
        <f t="shared" si="8"/>
        <v>456.76</v>
      </c>
      <c r="L86">
        <v>0</v>
      </c>
      <c r="M86" s="146">
        <f t="shared" si="9"/>
        <v>257.07</v>
      </c>
    </row>
    <row r="87" spans="1:13" x14ac:dyDescent="0.2">
      <c r="A87" s="177">
        <f t="shared" ca="1" si="5"/>
        <v>2027</v>
      </c>
      <c r="B87" s="177">
        <v>1782</v>
      </c>
      <c r="C87" s="177">
        <v>1782</v>
      </c>
      <c r="D87" t="s">
        <v>85</v>
      </c>
      <c r="E87">
        <v>2025</v>
      </c>
      <c r="F87" s="145">
        <v>51869.440000000002</v>
      </c>
      <c r="G87">
        <v>90</v>
      </c>
      <c r="H87">
        <v>0</v>
      </c>
      <c r="I87">
        <f t="shared" si="6"/>
        <v>90</v>
      </c>
      <c r="J87" s="84">
        <f t="shared" si="7"/>
        <v>576.33000000000004</v>
      </c>
      <c r="K87" s="146">
        <f t="shared" si="8"/>
        <v>456.76</v>
      </c>
      <c r="L87">
        <v>10761</v>
      </c>
      <c r="M87" s="146">
        <f t="shared" si="9"/>
        <v>456.76</v>
      </c>
    </row>
    <row r="88" spans="1:13" x14ac:dyDescent="0.2">
      <c r="A88" s="177">
        <f t="shared" ca="1" si="5"/>
        <v>2027</v>
      </c>
      <c r="B88" s="177">
        <v>1791</v>
      </c>
      <c r="C88" s="177">
        <v>1791</v>
      </c>
      <c r="D88" t="s">
        <v>86</v>
      </c>
      <c r="E88">
        <v>2025</v>
      </c>
      <c r="F88" s="145">
        <v>422910.81</v>
      </c>
      <c r="G88">
        <v>851.6</v>
      </c>
      <c r="H88">
        <v>0</v>
      </c>
      <c r="I88">
        <f t="shared" si="6"/>
        <v>851.6</v>
      </c>
      <c r="J88" s="84">
        <f t="shared" si="7"/>
        <v>496.61</v>
      </c>
      <c r="K88" s="146">
        <f t="shared" si="8"/>
        <v>456.76</v>
      </c>
      <c r="L88">
        <v>33937</v>
      </c>
      <c r="M88" s="146">
        <f t="shared" si="9"/>
        <v>456.76</v>
      </c>
    </row>
    <row r="89" spans="1:13" x14ac:dyDescent="0.2">
      <c r="A89" s="177">
        <f t="shared" ca="1" si="5"/>
        <v>2027</v>
      </c>
      <c r="B89" s="177">
        <v>1863</v>
      </c>
      <c r="C89" s="177">
        <v>1863</v>
      </c>
      <c r="D89" t="s">
        <v>87</v>
      </c>
      <c r="E89">
        <v>2025</v>
      </c>
      <c r="F89" s="145">
        <v>3320049.54</v>
      </c>
      <c r="G89">
        <v>9862.9</v>
      </c>
      <c r="H89">
        <v>12.5</v>
      </c>
      <c r="I89">
        <f t="shared" si="6"/>
        <v>9850.4</v>
      </c>
      <c r="J89" s="84">
        <f t="shared" si="7"/>
        <v>337.05</v>
      </c>
      <c r="K89" s="146">
        <f t="shared" si="8"/>
        <v>456.76</v>
      </c>
      <c r="L89">
        <v>0</v>
      </c>
      <c r="M89" s="146">
        <f t="shared" si="9"/>
        <v>337.05</v>
      </c>
    </row>
    <row r="90" spans="1:13" x14ac:dyDescent="0.2">
      <c r="A90" s="177">
        <f t="shared" ca="1" si="5"/>
        <v>2027</v>
      </c>
      <c r="B90" s="177">
        <v>1908</v>
      </c>
      <c r="C90" s="177">
        <v>1908</v>
      </c>
      <c r="D90" t="s">
        <v>88</v>
      </c>
      <c r="E90">
        <v>2025</v>
      </c>
      <c r="F90" s="145">
        <v>175879.06</v>
      </c>
      <c r="G90">
        <v>344.5</v>
      </c>
      <c r="H90">
        <v>0</v>
      </c>
      <c r="I90">
        <f t="shared" si="6"/>
        <v>344.5</v>
      </c>
      <c r="J90" s="84">
        <f t="shared" si="7"/>
        <v>510.53</v>
      </c>
      <c r="K90" s="146">
        <f t="shared" si="8"/>
        <v>456.76</v>
      </c>
      <c r="L90">
        <v>18524</v>
      </c>
      <c r="M90" s="146">
        <f t="shared" si="9"/>
        <v>456.76</v>
      </c>
    </row>
    <row r="91" spans="1:13" x14ac:dyDescent="0.2">
      <c r="A91" s="177">
        <f t="shared" ca="1" si="5"/>
        <v>2027</v>
      </c>
      <c r="B91" s="177">
        <v>1926</v>
      </c>
      <c r="C91" s="177">
        <v>1926</v>
      </c>
      <c r="D91" t="s">
        <v>90</v>
      </c>
      <c r="E91">
        <v>2025</v>
      </c>
      <c r="F91" s="145">
        <v>329902.87</v>
      </c>
      <c r="G91">
        <v>470.7</v>
      </c>
      <c r="H91">
        <v>0</v>
      </c>
      <c r="I91">
        <f t="shared" si="6"/>
        <v>470.7</v>
      </c>
      <c r="J91" s="84">
        <f t="shared" si="7"/>
        <v>700.88</v>
      </c>
      <c r="K91" s="146">
        <f t="shared" si="8"/>
        <v>456.76</v>
      </c>
      <c r="L91">
        <v>114908</v>
      </c>
      <c r="M91" s="146">
        <f t="shared" si="9"/>
        <v>456.76</v>
      </c>
    </row>
    <row r="92" spans="1:13" x14ac:dyDescent="0.2">
      <c r="A92" s="177">
        <f t="shared" ca="1" si="5"/>
        <v>2027</v>
      </c>
      <c r="B92" s="177">
        <v>1944</v>
      </c>
      <c r="C92" s="177">
        <v>1944</v>
      </c>
      <c r="D92" t="s">
        <v>91</v>
      </c>
      <c r="E92">
        <v>2025</v>
      </c>
      <c r="F92" s="145">
        <v>364420.51</v>
      </c>
      <c r="G92">
        <v>975.1</v>
      </c>
      <c r="H92">
        <v>0</v>
      </c>
      <c r="I92">
        <f t="shared" si="6"/>
        <v>975.1</v>
      </c>
      <c r="J92" s="84">
        <f t="shared" si="7"/>
        <v>373.73</v>
      </c>
      <c r="K92" s="146">
        <f t="shared" si="8"/>
        <v>456.76</v>
      </c>
      <c r="L92">
        <v>0</v>
      </c>
      <c r="M92" s="146">
        <f t="shared" si="9"/>
        <v>373.73</v>
      </c>
    </row>
    <row r="93" spans="1:13" x14ac:dyDescent="0.2">
      <c r="A93" s="177">
        <f t="shared" ca="1" si="5"/>
        <v>2027</v>
      </c>
      <c r="B93" s="177">
        <v>1953</v>
      </c>
      <c r="C93" s="177">
        <v>1953</v>
      </c>
      <c r="D93" t="s">
        <v>92</v>
      </c>
      <c r="E93">
        <v>2025</v>
      </c>
      <c r="F93" s="145">
        <v>215376.15</v>
      </c>
      <c r="G93">
        <v>573.79999999999995</v>
      </c>
      <c r="H93">
        <v>0</v>
      </c>
      <c r="I93">
        <f t="shared" si="6"/>
        <v>573.79999999999995</v>
      </c>
      <c r="J93" s="84">
        <f t="shared" si="7"/>
        <v>375.35</v>
      </c>
      <c r="K93" s="146">
        <f t="shared" si="8"/>
        <v>456.76</v>
      </c>
      <c r="L93">
        <v>0</v>
      </c>
      <c r="M93" s="146">
        <f t="shared" si="9"/>
        <v>375.35</v>
      </c>
    </row>
    <row r="94" spans="1:13" x14ac:dyDescent="0.2">
      <c r="A94" s="177">
        <f t="shared" ca="1" si="5"/>
        <v>2027</v>
      </c>
      <c r="B94" s="177">
        <v>1963</v>
      </c>
      <c r="C94" s="177">
        <v>1963</v>
      </c>
      <c r="D94" t="s">
        <v>93</v>
      </c>
      <c r="E94">
        <v>2025</v>
      </c>
      <c r="F94" s="145">
        <v>426081.86</v>
      </c>
      <c r="G94">
        <v>509.2</v>
      </c>
      <c r="H94">
        <v>0</v>
      </c>
      <c r="I94">
        <f t="shared" si="6"/>
        <v>509.2</v>
      </c>
      <c r="J94" s="84">
        <f t="shared" si="7"/>
        <v>836.77</v>
      </c>
      <c r="K94" s="146">
        <f t="shared" si="8"/>
        <v>456.76</v>
      </c>
      <c r="L94">
        <v>193502</v>
      </c>
      <c r="M94" s="146">
        <f t="shared" si="9"/>
        <v>456.76</v>
      </c>
    </row>
    <row r="95" spans="1:13" x14ac:dyDescent="0.2">
      <c r="A95" s="177">
        <f t="shared" ca="1" si="5"/>
        <v>2027</v>
      </c>
      <c r="B95" s="177">
        <v>1968</v>
      </c>
      <c r="C95" s="177">
        <v>3582</v>
      </c>
      <c r="D95" t="s">
        <v>95</v>
      </c>
      <c r="E95">
        <v>2025</v>
      </c>
      <c r="F95" s="145">
        <v>546739.74</v>
      </c>
      <c r="G95">
        <v>489.2</v>
      </c>
      <c r="H95">
        <v>0</v>
      </c>
      <c r="I95">
        <f t="shared" si="6"/>
        <v>489.2</v>
      </c>
      <c r="J95" s="84">
        <f t="shared" si="7"/>
        <v>1117.6199999999999</v>
      </c>
      <c r="K95" s="146">
        <f t="shared" si="8"/>
        <v>456.76</v>
      </c>
      <c r="L95">
        <v>323293</v>
      </c>
      <c r="M95" s="146">
        <f t="shared" si="9"/>
        <v>456.76</v>
      </c>
    </row>
    <row r="96" spans="1:13" x14ac:dyDescent="0.2">
      <c r="A96" s="177">
        <f t="shared" ca="1" si="5"/>
        <v>2027</v>
      </c>
      <c r="B96" s="177">
        <v>3978</v>
      </c>
      <c r="C96" s="177">
        <v>3978</v>
      </c>
      <c r="D96" t="s">
        <v>164</v>
      </c>
      <c r="E96">
        <v>2025</v>
      </c>
      <c r="F96" s="145">
        <v>569200.93999999994</v>
      </c>
      <c r="G96">
        <v>550</v>
      </c>
      <c r="H96">
        <v>0</v>
      </c>
      <c r="I96">
        <f t="shared" si="6"/>
        <v>550</v>
      </c>
      <c r="J96" s="84">
        <f t="shared" si="7"/>
        <v>1034.9100000000001</v>
      </c>
      <c r="K96" s="146">
        <f t="shared" si="8"/>
        <v>456.76</v>
      </c>
      <c r="L96">
        <v>317983</v>
      </c>
      <c r="M96" s="146">
        <f t="shared" si="9"/>
        <v>456.76</v>
      </c>
    </row>
    <row r="97" spans="1:13" x14ac:dyDescent="0.2">
      <c r="A97" s="177">
        <f t="shared" ca="1" si="5"/>
        <v>2027</v>
      </c>
      <c r="B97" s="177">
        <v>6741</v>
      </c>
      <c r="C97" s="177">
        <v>6741</v>
      </c>
      <c r="D97" t="s">
        <v>272</v>
      </c>
      <c r="E97">
        <v>2025</v>
      </c>
      <c r="F97" s="145">
        <v>381371.52</v>
      </c>
      <c r="G97">
        <v>807</v>
      </c>
      <c r="H97">
        <v>0</v>
      </c>
      <c r="I97">
        <f t="shared" si="6"/>
        <v>807</v>
      </c>
      <c r="J97" s="84">
        <f t="shared" si="7"/>
        <v>472.58</v>
      </c>
      <c r="K97" s="146">
        <f t="shared" si="8"/>
        <v>456.76</v>
      </c>
      <c r="L97">
        <v>12768</v>
      </c>
      <c r="M97" s="146">
        <f t="shared" si="9"/>
        <v>456.76</v>
      </c>
    </row>
    <row r="98" spans="1:13" x14ac:dyDescent="0.2">
      <c r="A98" s="177">
        <f t="shared" ca="1" si="5"/>
        <v>2027</v>
      </c>
      <c r="B98" s="177">
        <v>1970</v>
      </c>
      <c r="C98" s="177">
        <v>1970</v>
      </c>
      <c r="D98" t="s">
        <v>96</v>
      </c>
      <c r="E98">
        <v>2025</v>
      </c>
      <c r="F98" s="145">
        <v>300499.27</v>
      </c>
      <c r="G98">
        <v>449</v>
      </c>
      <c r="H98">
        <v>0</v>
      </c>
      <c r="I98">
        <f t="shared" si="6"/>
        <v>449</v>
      </c>
      <c r="J98" s="84">
        <f t="shared" si="7"/>
        <v>669.26</v>
      </c>
      <c r="K98" s="146">
        <f t="shared" si="8"/>
        <v>456.76</v>
      </c>
      <c r="L98">
        <v>95413</v>
      </c>
      <c r="M98" s="146">
        <f t="shared" si="9"/>
        <v>456.76</v>
      </c>
    </row>
    <row r="99" spans="1:13" x14ac:dyDescent="0.2">
      <c r="A99" s="177">
        <f t="shared" ca="1" si="5"/>
        <v>2027</v>
      </c>
      <c r="B99" s="177">
        <v>1972</v>
      </c>
      <c r="C99" s="177">
        <v>1972</v>
      </c>
      <c r="D99" t="s">
        <v>97</v>
      </c>
      <c r="E99">
        <v>2025</v>
      </c>
      <c r="F99" s="145">
        <v>297942.05</v>
      </c>
      <c r="G99">
        <v>307</v>
      </c>
      <c r="H99">
        <v>0</v>
      </c>
      <c r="I99">
        <f t="shared" si="6"/>
        <v>307</v>
      </c>
      <c r="J99" s="84">
        <f t="shared" si="7"/>
        <v>970.5</v>
      </c>
      <c r="K99" s="146">
        <f t="shared" si="8"/>
        <v>456.76</v>
      </c>
      <c r="L99">
        <v>157719</v>
      </c>
      <c r="M99" s="146">
        <f t="shared" si="9"/>
        <v>456.75</v>
      </c>
    </row>
    <row r="100" spans="1:13" x14ac:dyDescent="0.2">
      <c r="A100" s="177">
        <f t="shared" ca="1" si="5"/>
        <v>2027</v>
      </c>
      <c r="B100" s="177">
        <v>1965</v>
      </c>
      <c r="C100" s="177">
        <v>1965</v>
      </c>
      <c r="D100" t="s">
        <v>94</v>
      </c>
      <c r="E100">
        <v>2025</v>
      </c>
      <c r="F100" s="145">
        <v>291118.23</v>
      </c>
      <c r="G100">
        <v>531.6</v>
      </c>
      <c r="H100">
        <v>4.2</v>
      </c>
      <c r="I100">
        <f t="shared" si="6"/>
        <v>527.4</v>
      </c>
      <c r="J100" s="84">
        <f t="shared" si="7"/>
        <v>551.99</v>
      </c>
      <c r="K100" s="146">
        <f t="shared" si="8"/>
        <v>456.76</v>
      </c>
      <c r="L100">
        <v>50625</v>
      </c>
      <c r="M100" s="146">
        <f t="shared" si="9"/>
        <v>456</v>
      </c>
    </row>
    <row r="101" spans="1:13" x14ac:dyDescent="0.2">
      <c r="A101" s="177">
        <f t="shared" ca="1" si="5"/>
        <v>2027</v>
      </c>
      <c r="B101" s="177">
        <v>657</v>
      </c>
      <c r="C101" s="177">
        <v>657</v>
      </c>
      <c r="D101" t="s">
        <v>341</v>
      </c>
      <c r="E101">
        <v>2025</v>
      </c>
      <c r="F101" s="145">
        <v>730063.14</v>
      </c>
      <c r="G101">
        <v>789.1</v>
      </c>
      <c r="H101">
        <v>0</v>
      </c>
      <c r="I101">
        <f t="shared" si="6"/>
        <v>789.1</v>
      </c>
      <c r="J101" s="84">
        <f t="shared" si="7"/>
        <v>925.18</v>
      </c>
      <c r="K101" s="146">
        <f t="shared" si="8"/>
        <v>456.76</v>
      </c>
      <c r="L101">
        <v>369631</v>
      </c>
      <c r="M101" s="146">
        <f t="shared" si="9"/>
        <v>456.76</v>
      </c>
    </row>
    <row r="102" spans="1:13" x14ac:dyDescent="0.2">
      <c r="A102" s="177">
        <f t="shared" ca="1" si="5"/>
        <v>2027</v>
      </c>
      <c r="B102" s="177">
        <v>1989</v>
      </c>
      <c r="C102" s="177">
        <v>1989</v>
      </c>
      <c r="D102" t="s">
        <v>99</v>
      </c>
      <c r="E102">
        <v>2025</v>
      </c>
      <c r="F102" s="145">
        <v>399689.45</v>
      </c>
      <c r="G102">
        <v>378</v>
      </c>
      <c r="H102">
        <v>0</v>
      </c>
      <c r="I102">
        <f t="shared" si="6"/>
        <v>378</v>
      </c>
      <c r="J102" s="84">
        <f t="shared" si="7"/>
        <v>1057.3800000000001</v>
      </c>
      <c r="K102" s="146">
        <f t="shared" si="8"/>
        <v>456.76</v>
      </c>
      <c r="L102">
        <v>227035</v>
      </c>
      <c r="M102" s="146">
        <f t="shared" si="9"/>
        <v>456.76</v>
      </c>
    </row>
    <row r="103" spans="1:13" x14ac:dyDescent="0.2">
      <c r="A103" s="177">
        <f t="shared" ca="1" si="5"/>
        <v>2027</v>
      </c>
      <c r="B103" s="177">
        <v>2007</v>
      </c>
      <c r="C103" s="177">
        <v>2007</v>
      </c>
      <c r="D103" t="s">
        <v>100</v>
      </c>
      <c r="E103">
        <v>2025</v>
      </c>
      <c r="F103" s="145">
        <v>382385.05</v>
      </c>
      <c r="G103">
        <v>528.79999999999995</v>
      </c>
      <c r="H103">
        <v>0</v>
      </c>
      <c r="I103">
        <f t="shared" si="6"/>
        <v>528.79999999999995</v>
      </c>
      <c r="J103" s="84">
        <f t="shared" si="7"/>
        <v>723.12</v>
      </c>
      <c r="K103" s="146">
        <f t="shared" si="8"/>
        <v>456.76</v>
      </c>
      <c r="L103">
        <v>140852</v>
      </c>
      <c r="M103" s="146">
        <f t="shared" si="9"/>
        <v>456.76</v>
      </c>
    </row>
    <row r="104" spans="1:13" x14ac:dyDescent="0.2">
      <c r="A104" s="177">
        <f t="shared" ca="1" si="5"/>
        <v>2027</v>
      </c>
      <c r="B104" s="177">
        <v>2088</v>
      </c>
      <c r="C104" s="177">
        <v>2088</v>
      </c>
      <c r="D104" t="s">
        <v>101</v>
      </c>
      <c r="E104">
        <v>2025</v>
      </c>
      <c r="F104" s="145">
        <v>371535.19</v>
      </c>
      <c r="G104">
        <v>603.6</v>
      </c>
      <c r="H104">
        <v>1.5</v>
      </c>
      <c r="I104">
        <f t="shared" si="6"/>
        <v>602.1</v>
      </c>
      <c r="J104" s="84">
        <f t="shared" si="7"/>
        <v>617.07000000000005</v>
      </c>
      <c r="K104" s="146">
        <f t="shared" si="8"/>
        <v>456.76</v>
      </c>
      <c r="L104">
        <v>96764</v>
      </c>
      <c r="M104" s="146">
        <f t="shared" si="9"/>
        <v>456.35</v>
      </c>
    </row>
    <row r="105" spans="1:13" x14ac:dyDescent="0.2">
      <c r="A105" s="177">
        <f t="shared" ca="1" si="5"/>
        <v>2027</v>
      </c>
      <c r="B105" s="177">
        <v>2097</v>
      </c>
      <c r="C105" s="177">
        <v>2097</v>
      </c>
      <c r="D105" t="s">
        <v>102</v>
      </c>
      <c r="E105">
        <v>2025</v>
      </c>
      <c r="F105" s="145">
        <v>242838.9</v>
      </c>
      <c r="G105">
        <v>443.4</v>
      </c>
      <c r="H105">
        <v>0</v>
      </c>
      <c r="I105">
        <f t="shared" si="6"/>
        <v>443.4</v>
      </c>
      <c r="J105" s="84">
        <f t="shared" si="7"/>
        <v>547.66999999999996</v>
      </c>
      <c r="K105" s="146">
        <f t="shared" si="8"/>
        <v>456.76</v>
      </c>
      <c r="L105">
        <v>40310</v>
      </c>
      <c r="M105" s="146">
        <f t="shared" si="9"/>
        <v>456.76</v>
      </c>
    </row>
    <row r="106" spans="1:13" x14ac:dyDescent="0.2">
      <c r="A106" s="177">
        <f t="shared" ca="1" si="5"/>
        <v>2027</v>
      </c>
      <c r="B106" s="177">
        <v>2113</v>
      </c>
      <c r="C106" s="177">
        <v>2113</v>
      </c>
      <c r="D106" t="s">
        <v>103</v>
      </c>
      <c r="E106">
        <v>2025</v>
      </c>
      <c r="F106" s="145">
        <v>125609.19</v>
      </c>
      <c r="G106">
        <v>163</v>
      </c>
      <c r="H106">
        <v>0</v>
      </c>
      <c r="I106">
        <f t="shared" si="6"/>
        <v>163</v>
      </c>
      <c r="J106" s="84">
        <f t="shared" si="7"/>
        <v>770.61</v>
      </c>
      <c r="K106" s="146">
        <f t="shared" si="8"/>
        <v>456.76</v>
      </c>
      <c r="L106">
        <v>51158</v>
      </c>
      <c r="M106" s="146">
        <f t="shared" si="9"/>
        <v>456.76</v>
      </c>
    </row>
    <row r="107" spans="1:13" x14ac:dyDescent="0.2">
      <c r="A107" s="177">
        <f t="shared" ca="1" si="5"/>
        <v>2027</v>
      </c>
      <c r="B107" s="177">
        <v>2124</v>
      </c>
      <c r="C107" s="177">
        <v>2124</v>
      </c>
      <c r="D107" t="s">
        <v>385</v>
      </c>
      <c r="E107">
        <v>2025</v>
      </c>
      <c r="F107" s="145">
        <v>310544.25</v>
      </c>
      <c r="G107">
        <v>1147.7</v>
      </c>
      <c r="H107">
        <v>0</v>
      </c>
      <c r="I107">
        <f t="shared" si="6"/>
        <v>1147.7</v>
      </c>
      <c r="J107" s="84">
        <f t="shared" si="7"/>
        <v>270.58</v>
      </c>
      <c r="K107" s="146">
        <f t="shared" si="8"/>
        <v>456.76</v>
      </c>
      <c r="L107">
        <v>0</v>
      </c>
      <c r="M107" s="146">
        <f t="shared" si="9"/>
        <v>270.58</v>
      </c>
    </row>
    <row r="108" spans="1:13" x14ac:dyDescent="0.2">
      <c r="A108" s="177">
        <f t="shared" ca="1" si="5"/>
        <v>2027</v>
      </c>
      <c r="B108" s="177">
        <v>2151</v>
      </c>
      <c r="C108" s="177">
        <v>2151</v>
      </c>
      <c r="D108" t="s">
        <v>449</v>
      </c>
      <c r="E108">
        <v>2025</v>
      </c>
      <c r="F108" s="145">
        <v>354649.86</v>
      </c>
      <c r="G108">
        <v>423.5</v>
      </c>
      <c r="H108">
        <v>0</v>
      </c>
      <c r="I108">
        <f t="shared" si="6"/>
        <v>423.5</v>
      </c>
      <c r="J108" s="84">
        <f t="shared" si="7"/>
        <v>837.43</v>
      </c>
      <c r="K108" s="146">
        <f t="shared" si="8"/>
        <v>456.76</v>
      </c>
      <c r="L108">
        <v>161214</v>
      </c>
      <c r="M108" s="146">
        <f t="shared" si="9"/>
        <v>456.76</v>
      </c>
    </row>
    <row r="109" spans="1:13" x14ac:dyDescent="0.2">
      <c r="A109" s="177">
        <f t="shared" ca="1" si="5"/>
        <v>2027</v>
      </c>
      <c r="B109" s="177">
        <v>2169</v>
      </c>
      <c r="C109" s="177">
        <v>2169</v>
      </c>
      <c r="D109" t="s">
        <v>104</v>
      </c>
      <c r="E109">
        <v>2025</v>
      </c>
      <c r="F109" s="145">
        <v>499107.04</v>
      </c>
      <c r="G109">
        <v>1479.7</v>
      </c>
      <c r="H109">
        <v>0</v>
      </c>
      <c r="I109">
        <f t="shared" si="6"/>
        <v>1479.7</v>
      </c>
      <c r="J109" s="84">
        <f t="shared" si="7"/>
        <v>337.3</v>
      </c>
      <c r="K109" s="146">
        <f t="shared" si="8"/>
        <v>456.76</v>
      </c>
      <c r="L109">
        <v>0</v>
      </c>
      <c r="M109" s="146">
        <f t="shared" si="9"/>
        <v>337.3</v>
      </c>
    </row>
    <row r="110" spans="1:13" x14ac:dyDescent="0.2">
      <c r="A110" s="177">
        <f t="shared" ca="1" si="5"/>
        <v>2027</v>
      </c>
      <c r="B110" s="177">
        <v>2295</v>
      </c>
      <c r="C110" s="177">
        <v>2295</v>
      </c>
      <c r="D110" t="s">
        <v>105</v>
      </c>
      <c r="E110">
        <v>2025</v>
      </c>
      <c r="F110" s="145">
        <v>584249.05000000005</v>
      </c>
      <c r="G110">
        <v>1018.8</v>
      </c>
      <c r="H110">
        <v>0</v>
      </c>
      <c r="I110">
        <f t="shared" si="6"/>
        <v>1018.8</v>
      </c>
      <c r="J110" s="84">
        <f t="shared" si="7"/>
        <v>573.47</v>
      </c>
      <c r="K110" s="146">
        <f t="shared" si="8"/>
        <v>456.76</v>
      </c>
      <c r="L110">
        <v>118906</v>
      </c>
      <c r="M110" s="146">
        <f t="shared" si="9"/>
        <v>456.76</v>
      </c>
    </row>
    <row r="111" spans="1:13" x14ac:dyDescent="0.2">
      <c r="A111" s="177">
        <f t="shared" ca="1" si="5"/>
        <v>2027</v>
      </c>
      <c r="B111" s="177">
        <v>2313</v>
      </c>
      <c r="C111" s="177">
        <v>2313</v>
      </c>
      <c r="D111" t="s">
        <v>106</v>
      </c>
      <c r="E111">
        <v>2025</v>
      </c>
      <c r="F111" s="145">
        <v>932057.4</v>
      </c>
      <c r="G111">
        <v>3422.9</v>
      </c>
      <c r="H111">
        <v>12.3</v>
      </c>
      <c r="I111">
        <f t="shared" si="6"/>
        <v>3410.6</v>
      </c>
      <c r="J111" s="84">
        <f t="shared" si="7"/>
        <v>273.27999999999997</v>
      </c>
      <c r="K111" s="146">
        <f t="shared" si="8"/>
        <v>456.76</v>
      </c>
      <c r="L111">
        <v>0</v>
      </c>
      <c r="M111" s="146">
        <f t="shared" si="9"/>
        <v>273.27999999999997</v>
      </c>
    </row>
    <row r="112" spans="1:13" x14ac:dyDescent="0.2">
      <c r="A112" s="177">
        <f t="shared" ca="1" si="5"/>
        <v>2027</v>
      </c>
      <c r="B112" s="177">
        <v>2322</v>
      </c>
      <c r="C112" s="177">
        <v>2322</v>
      </c>
      <c r="D112" t="s">
        <v>107</v>
      </c>
      <c r="E112">
        <v>2025</v>
      </c>
      <c r="F112" s="145">
        <v>812360.88</v>
      </c>
      <c r="G112">
        <v>2080.5</v>
      </c>
      <c r="H112">
        <v>1.8</v>
      </c>
      <c r="I112">
        <f t="shared" si="6"/>
        <v>2078.6999999999998</v>
      </c>
      <c r="J112" s="84">
        <f t="shared" si="7"/>
        <v>390.8</v>
      </c>
      <c r="K112" s="146">
        <f t="shared" si="8"/>
        <v>456.76</v>
      </c>
      <c r="L112">
        <v>0</v>
      </c>
      <c r="M112" s="146">
        <f t="shared" si="9"/>
        <v>390.8</v>
      </c>
    </row>
    <row r="113" spans="1:13" x14ac:dyDescent="0.2">
      <c r="A113" s="177">
        <f t="shared" ca="1" si="5"/>
        <v>2027</v>
      </c>
      <c r="B113" s="177">
        <v>2369</v>
      </c>
      <c r="C113" s="177">
        <v>2369</v>
      </c>
      <c r="D113" t="s">
        <v>108</v>
      </c>
      <c r="E113">
        <v>2025</v>
      </c>
      <c r="F113" s="145">
        <v>174626.37</v>
      </c>
      <c r="G113">
        <v>440</v>
      </c>
      <c r="H113">
        <v>0</v>
      </c>
      <c r="I113">
        <f t="shared" si="6"/>
        <v>440</v>
      </c>
      <c r="J113" s="84">
        <f t="shared" si="7"/>
        <v>396.88</v>
      </c>
      <c r="K113" s="146">
        <f t="shared" si="8"/>
        <v>456.76</v>
      </c>
      <c r="L113">
        <v>0</v>
      </c>
      <c r="M113" s="146">
        <f t="shared" si="9"/>
        <v>396.88</v>
      </c>
    </row>
    <row r="114" spans="1:13" x14ac:dyDescent="0.2">
      <c r="A114" s="177">
        <f t="shared" ca="1" si="5"/>
        <v>2027</v>
      </c>
      <c r="B114" s="177">
        <v>2376</v>
      </c>
      <c r="C114" s="177">
        <v>2376</v>
      </c>
      <c r="D114" t="s">
        <v>109</v>
      </c>
      <c r="E114">
        <v>2025</v>
      </c>
      <c r="F114" s="145">
        <v>333494.15000000002</v>
      </c>
      <c r="G114">
        <v>470.4</v>
      </c>
      <c r="H114">
        <v>0</v>
      </c>
      <c r="I114">
        <f t="shared" si="6"/>
        <v>470.4</v>
      </c>
      <c r="J114" s="84">
        <f t="shared" si="7"/>
        <v>708.96</v>
      </c>
      <c r="K114" s="146">
        <f t="shared" si="8"/>
        <v>456.76</v>
      </c>
      <c r="L114">
        <v>118636</v>
      </c>
      <c r="M114" s="146">
        <f t="shared" si="9"/>
        <v>456.76</v>
      </c>
    </row>
    <row r="115" spans="1:13" x14ac:dyDescent="0.2">
      <c r="A115" s="177">
        <f t="shared" ca="1" si="5"/>
        <v>2027</v>
      </c>
      <c r="B115" s="177">
        <v>2403</v>
      </c>
      <c r="C115" s="177">
        <v>2403</v>
      </c>
      <c r="D115" t="s">
        <v>387</v>
      </c>
      <c r="E115">
        <v>2025</v>
      </c>
      <c r="F115" s="145">
        <v>477553.02</v>
      </c>
      <c r="G115">
        <v>824.3</v>
      </c>
      <c r="H115">
        <v>0</v>
      </c>
      <c r="I115">
        <f t="shared" si="6"/>
        <v>824.3</v>
      </c>
      <c r="J115" s="84">
        <f t="shared" si="7"/>
        <v>579.34</v>
      </c>
      <c r="K115" s="146">
        <f t="shared" si="8"/>
        <v>456.76</v>
      </c>
      <c r="L115">
        <v>101044</v>
      </c>
      <c r="M115" s="146">
        <f t="shared" si="9"/>
        <v>456.76</v>
      </c>
    </row>
    <row r="116" spans="1:13" x14ac:dyDescent="0.2">
      <c r="A116" s="177">
        <f t="shared" ca="1" si="5"/>
        <v>2027</v>
      </c>
      <c r="B116" s="177">
        <v>2457</v>
      </c>
      <c r="C116" s="177">
        <v>2457</v>
      </c>
      <c r="D116" t="s">
        <v>110</v>
      </c>
      <c r="E116">
        <v>2025</v>
      </c>
      <c r="F116" s="145">
        <v>241099.93</v>
      </c>
      <c r="G116">
        <v>413.2</v>
      </c>
      <c r="H116">
        <v>0</v>
      </c>
      <c r="I116">
        <f t="shared" si="6"/>
        <v>413.2</v>
      </c>
      <c r="J116" s="84">
        <f t="shared" si="7"/>
        <v>583.49</v>
      </c>
      <c r="K116" s="146">
        <f t="shared" si="8"/>
        <v>456.76</v>
      </c>
      <c r="L116">
        <v>52365</v>
      </c>
      <c r="M116" s="146">
        <f t="shared" si="9"/>
        <v>456.76</v>
      </c>
    </row>
    <row r="117" spans="1:13" x14ac:dyDescent="0.2">
      <c r="A117" s="177">
        <f t="shared" ca="1" si="5"/>
        <v>2027</v>
      </c>
      <c r="B117" s="177">
        <v>2466</v>
      </c>
      <c r="C117" s="177">
        <v>2466</v>
      </c>
      <c r="D117" t="s">
        <v>111</v>
      </c>
      <c r="E117">
        <v>2025</v>
      </c>
      <c r="F117" s="145">
        <v>425738.79</v>
      </c>
      <c r="G117">
        <v>1590.5</v>
      </c>
      <c r="H117">
        <v>0</v>
      </c>
      <c r="I117">
        <f t="shared" si="6"/>
        <v>1590.5</v>
      </c>
      <c r="J117" s="84">
        <f t="shared" si="7"/>
        <v>267.68</v>
      </c>
      <c r="K117" s="146">
        <f t="shared" si="8"/>
        <v>456.76</v>
      </c>
      <c r="L117">
        <v>0</v>
      </c>
      <c r="M117" s="146">
        <f t="shared" si="9"/>
        <v>267.68</v>
      </c>
    </row>
    <row r="118" spans="1:13" x14ac:dyDescent="0.2">
      <c r="A118" s="177">
        <f t="shared" ca="1" si="5"/>
        <v>2027</v>
      </c>
      <c r="B118" s="177">
        <v>2493</v>
      </c>
      <c r="C118" s="177">
        <v>2493</v>
      </c>
      <c r="D118" t="s">
        <v>112</v>
      </c>
      <c r="E118">
        <v>2025</v>
      </c>
      <c r="F118" s="145">
        <v>96633.14</v>
      </c>
      <c r="G118">
        <v>158.1</v>
      </c>
      <c r="H118">
        <v>0</v>
      </c>
      <c r="I118">
        <f t="shared" si="6"/>
        <v>158.1</v>
      </c>
      <c r="J118" s="84">
        <f t="shared" si="7"/>
        <v>611.22</v>
      </c>
      <c r="K118" s="146">
        <f t="shared" si="8"/>
        <v>456.76</v>
      </c>
      <c r="L118">
        <v>24420</v>
      </c>
      <c r="M118" s="146">
        <f t="shared" si="9"/>
        <v>456.76</v>
      </c>
    </row>
    <row r="119" spans="1:13" x14ac:dyDescent="0.2">
      <c r="A119" s="177">
        <f t="shared" ca="1" si="5"/>
        <v>2027</v>
      </c>
      <c r="B119" s="177">
        <v>2502</v>
      </c>
      <c r="C119" s="177">
        <v>2502</v>
      </c>
      <c r="D119" t="s">
        <v>113</v>
      </c>
      <c r="E119">
        <v>2025</v>
      </c>
      <c r="F119" s="145">
        <v>224957.77</v>
      </c>
      <c r="G119">
        <v>615.5</v>
      </c>
      <c r="H119">
        <v>0</v>
      </c>
      <c r="I119">
        <f t="shared" si="6"/>
        <v>615.5</v>
      </c>
      <c r="J119" s="84">
        <f t="shared" si="7"/>
        <v>365.49</v>
      </c>
      <c r="K119" s="146">
        <f t="shared" si="8"/>
        <v>456.76</v>
      </c>
      <c r="L119">
        <v>0</v>
      </c>
      <c r="M119" s="146">
        <f t="shared" si="9"/>
        <v>365.49</v>
      </c>
    </row>
    <row r="120" spans="1:13" x14ac:dyDescent="0.2">
      <c r="A120" s="177">
        <f t="shared" ca="1" si="5"/>
        <v>2027</v>
      </c>
      <c r="B120" s="177">
        <v>2511</v>
      </c>
      <c r="C120" s="177">
        <v>2511</v>
      </c>
      <c r="D120" t="s">
        <v>114</v>
      </c>
      <c r="E120">
        <v>2025</v>
      </c>
      <c r="F120" s="145">
        <v>1088802.78</v>
      </c>
      <c r="G120">
        <v>1864.1</v>
      </c>
      <c r="H120">
        <v>0</v>
      </c>
      <c r="I120">
        <f t="shared" si="6"/>
        <v>1864.1</v>
      </c>
      <c r="J120" s="84">
        <f t="shared" si="7"/>
        <v>584.09</v>
      </c>
      <c r="K120" s="146">
        <f t="shared" si="8"/>
        <v>456.76</v>
      </c>
      <c r="L120">
        <v>237359</v>
      </c>
      <c r="M120" s="146">
        <f t="shared" si="9"/>
        <v>456.76</v>
      </c>
    </row>
    <row r="121" spans="1:13" x14ac:dyDescent="0.2">
      <c r="A121" s="177">
        <f t="shared" ca="1" si="5"/>
        <v>2027</v>
      </c>
      <c r="B121" s="177">
        <v>2520</v>
      </c>
      <c r="C121" s="177">
        <v>2520</v>
      </c>
      <c r="D121" t="s">
        <v>115</v>
      </c>
      <c r="E121">
        <v>2025</v>
      </c>
      <c r="F121" s="145">
        <v>170178.08</v>
      </c>
      <c r="G121">
        <v>313.3</v>
      </c>
      <c r="H121">
        <v>0</v>
      </c>
      <c r="I121">
        <f t="shared" si="6"/>
        <v>313.3</v>
      </c>
      <c r="J121" s="84">
        <f t="shared" si="7"/>
        <v>543.17999999999995</v>
      </c>
      <c r="K121" s="146">
        <f t="shared" si="8"/>
        <v>456.76</v>
      </c>
      <c r="L121">
        <v>27076</v>
      </c>
      <c r="M121" s="146">
        <f t="shared" si="9"/>
        <v>456.76</v>
      </c>
    </row>
    <row r="122" spans="1:13" x14ac:dyDescent="0.2">
      <c r="A122" s="177">
        <f t="shared" ca="1" si="5"/>
        <v>2027</v>
      </c>
      <c r="B122" s="177">
        <v>2682</v>
      </c>
      <c r="C122" s="177">
        <v>2682</v>
      </c>
      <c r="D122" t="s">
        <v>118</v>
      </c>
      <c r="E122">
        <v>2025</v>
      </c>
      <c r="F122" s="145">
        <v>205905.27</v>
      </c>
      <c r="G122">
        <v>249.3</v>
      </c>
      <c r="H122">
        <v>0</v>
      </c>
      <c r="I122">
        <f t="shared" si="6"/>
        <v>249.3</v>
      </c>
      <c r="J122" s="84">
        <f t="shared" si="7"/>
        <v>825.93</v>
      </c>
      <c r="K122" s="146">
        <f t="shared" si="8"/>
        <v>456.76</v>
      </c>
      <c r="L122">
        <v>92034</v>
      </c>
      <c r="M122" s="146">
        <f t="shared" si="9"/>
        <v>456.76</v>
      </c>
    </row>
    <row r="123" spans="1:13" x14ac:dyDescent="0.2">
      <c r="A123" s="177">
        <f t="shared" ca="1" si="5"/>
        <v>2027</v>
      </c>
      <c r="B123" s="177">
        <v>2556</v>
      </c>
      <c r="C123" s="177">
        <v>2556</v>
      </c>
      <c r="D123" t="s">
        <v>116</v>
      </c>
      <c r="E123">
        <v>2025</v>
      </c>
      <c r="F123" s="145">
        <v>154147.81</v>
      </c>
      <c r="G123">
        <v>376.3</v>
      </c>
      <c r="H123">
        <v>0</v>
      </c>
      <c r="I123">
        <f t="shared" si="6"/>
        <v>376.3</v>
      </c>
      <c r="J123" s="84">
        <f t="shared" si="7"/>
        <v>409.64</v>
      </c>
      <c r="K123" s="146">
        <f t="shared" si="8"/>
        <v>456.76</v>
      </c>
      <c r="L123">
        <v>0</v>
      </c>
      <c r="M123" s="146">
        <f t="shared" si="9"/>
        <v>409.64</v>
      </c>
    </row>
    <row r="124" spans="1:13" x14ac:dyDescent="0.2">
      <c r="A124" s="177">
        <f t="shared" ca="1" si="5"/>
        <v>2027</v>
      </c>
      <c r="B124" s="177">
        <v>3195</v>
      </c>
      <c r="C124" s="177">
        <v>3195</v>
      </c>
      <c r="D124" t="s">
        <v>142</v>
      </c>
      <c r="E124">
        <v>2025</v>
      </c>
      <c r="F124" s="145">
        <v>789634.07</v>
      </c>
      <c r="G124">
        <v>1199.2</v>
      </c>
      <c r="H124">
        <v>0</v>
      </c>
      <c r="I124">
        <f t="shared" si="6"/>
        <v>1199.2</v>
      </c>
      <c r="J124" s="84">
        <f t="shared" si="7"/>
        <v>658.47</v>
      </c>
      <c r="K124" s="146">
        <f t="shared" si="8"/>
        <v>456.76</v>
      </c>
      <c r="L124">
        <v>241892</v>
      </c>
      <c r="M124" s="146">
        <f t="shared" si="9"/>
        <v>456.76</v>
      </c>
    </row>
    <row r="125" spans="1:13" x14ac:dyDescent="0.2">
      <c r="A125" s="177">
        <f t="shared" ca="1" si="5"/>
        <v>2027</v>
      </c>
      <c r="B125" s="177">
        <v>2709</v>
      </c>
      <c r="C125" s="177">
        <v>2709</v>
      </c>
      <c r="D125" t="s">
        <v>119</v>
      </c>
      <c r="E125">
        <v>2025</v>
      </c>
      <c r="F125" s="145">
        <v>658931.5</v>
      </c>
      <c r="G125">
        <v>1502.2</v>
      </c>
      <c r="H125">
        <v>0</v>
      </c>
      <c r="I125">
        <f t="shared" si="6"/>
        <v>1502.2</v>
      </c>
      <c r="J125" s="84">
        <f t="shared" si="7"/>
        <v>438.64</v>
      </c>
      <c r="K125" s="146">
        <f t="shared" si="8"/>
        <v>456.76</v>
      </c>
      <c r="L125">
        <v>0</v>
      </c>
      <c r="M125" s="146">
        <f t="shared" si="9"/>
        <v>438.64</v>
      </c>
    </row>
    <row r="126" spans="1:13" x14ac:dyDescent="0.2">
      <c r="A126" s="177">
        <f t="shared" ca="1" si="5"/>
        <v>2027</v>
      </c>
      <c r="B126" s="177">
        <v>2718</v>
      </c>
      <c r="C126" s="177">
        <v>2718</v>
      </c>
      <c r="D126" t="s">
        <v>120</v>
      </c>
      <c r="E126">
        <v>2025</v>
      </c>
      <c r="F126" s="145">
        <v>392119.23</v>
      </c>
      <c r="G126">
        <v>443.1</v>
      </c>
      <c r="H126">
        <v>0</v>
      </c>
      <c r="I126">
        <f t="shared" si="6"/>
        <v>443.1</v>
      </c>
      <c r="J126" s="84">
        <f t="shared" si="7"/>
        <v>884.95</v>
      </c>
      <c r="K126" s="146">
        <f t="shared" si="8"/>
        <v>456.76</v>
      </c>
      <c r="L126">
        <v>189732</v>
      </c>
      <c r="M126" s="146">
        <f t="shared" si="9"/>
        <v>456.75</v>
      </c>
    </row>
    <row r="127" spans="1:13" x14ac:dyDescent="0.2">
      <c r="A127" s="177">
        <f t="shared" ca="1" si="5"/>
        <v>2027</v>
      </c>
      <c r="B127" s="177">
        <v>2727</v>
      </c>
      <c r="C127" s="177">
        <v>2727</v>
      </c>
      <c r="D127" t="s">
        <v>121</v>
      </c>
      <c r="E127">
        <v>2025</v>
      </c>
      <c r="F127" s="145">
        <v>193371.47</v>
      </c>
      <c r="G127">
        <v>681</v>
      </c>
      <c r="H127">
        <v>0</v>
      </c>
      <c r="I127">
        <f t="shared" si="6"/>
        <v>681</v>
      </c>
      <c r="J127" s="84">
        <f t="shared" si="7"/>
        <v>283.95</v>
      </c>
      <c r="K127" s="146">
        <f t="shared" si="8"/>
        <v>456.76</v>
      </c>
      <c r="L127">
        <v>0</v>
      </c>
      <c r="M127" s="146">
        <f t="shared" si="9"/>
        <v>283.95</v>
      </c>
    </row>
    <row r="128" spans="1:13" x14ac:dyDescent="0.2">
      <c r="A128" s="177">
        <f t="shared" ca="1" si="5"/>
        <v>2027</v>
      </c>
      <c r="B128" s="177">
        <v>2754</v>
      </c>
      <c r="C128" s="177">
        <v>2754</v>
      </c>
      <c r="D128" t="s">
        <v>122</v>
      </c>
      <c r="E128">
        <v>2025</v>
      </c>
      <c r="F128" s="145">
        <v>208292.78</v>
      </c>
      <c r="G128">
        <v>388.2</v>
      </c>
      <c r="H128">
        <v>0</v>
      </c>
      <c r="I128">
        <f t="shared" si="6"/>
        <v>388.2</v>
      </c>
      <c r="J128" s="84">
        <f t="shared" si="7"/>
        <v>536.55999999999995</v>
      </c>
      <c r="K128" s="146">
        <f t="shared" si="8"/>
        <v>456.76</v>
      </c>
      <c r="L128">
        <v>30979</v>
      </c>
      <c r="M128" s="146">
        <f t="shared" si="9"/>
        <v>456.76</v>
      </c>
    </row>
    <row r="129" spans="1:13" x14ac:dyDescent="0.2">
      <c r="A129" s="177">
        <f t="shared" ca="1" si="5"/>
        <v>2027</v>
      </c>
      <c r="B129" s="177">
        <v>2772</v>
      </c>
      <c r="C129" s="177">
        <v>2772</v>
      </c>
      <c r="D129" t="s">
        <v>124</v>
      </c>
      <c r="E129">
        <v>2025</v>
      </c>
      <c r="F129" s="145">
        <v>118621.7</v>
      </c>
      <c r="G129">
        <v>203</v>
      </c>
      <c r="H129">
        <v>0</v>
      </c>
      <c r="I129">
        <f t="shared" si="6"/>
        <v>203</v>
      </c>
      <c r="J129" s="84">
        <f t="shared" si="7"/>
        <v>584.34</v>
      </c>
      <c r="K129" s="146">
        <f t="shared" si="8"/>
        <v>456.76</v>
      </c>
      <c r="L129">
        <v>25899</v>
      </c>
      <c r="M129" s="146">
        <f t="shared" si="9"/>
        <v>456.76</v>
      </c>
    </row>
    <row r="130" spans="1:13" x14ac:dyDescent="0.2">
      <c r="A130" s="177">
        <f t="shared" ref="A130:A193" ca="1" si="10">MAX($A$3:$A$18)</f>
        <v>2027</v>
      </c>
      <c r="B130" s="177">
        <v>2781</v>
      </c>
      <c r="C130" s="177">
        <v>2781</v>
      </c>
      <c r="D130" t="s">
        <v>125</v>
      </c>
      <c r="E130">
        <v>2025</v>
      </c>
      <c r="F130" s="145">
        <v>655117.19999999995</v>
      </c>
      <c r="G130">
        <v>1087.8</v>
      </c>
      <c r="H130">
        <v>0.1</v>
      </c>
      <c r="I130">
        <f t="shared" si="6"/>
        <v>1087.7</v>
      </c>
      <c r="J130" s="84">
        <f t="shared" si="7"/>
        <v>602.29999999999995</v>
      </c>
      <c r="K130" s="146">
        <f t="shared" si="8"/>
        <v>456.76</v>
      </c>
      <c r="L130">
        <v>158320</v>
      </c>
      <c r="M130" s="146">
        <f t="shared" si="9"/>
        <v>456.74</v>
      </c>
    </row>
    <row r="131" spans="1:13" x14ac:dyDescent="0.2">
      <c r="A131" s="177">
        <f t="shared" ca="1" si="10"/>
        <v>2027</v>
      </c>
      <c r="B131" s="177">
        <v>2826</v>
      </c>
      <c r="C131" s="177">
        <v>2826</v>
      </c>
      <c r="D131" t="s">
        <v>126</v>
      </c>
      <c r="E131">
        <v>2025</v>
      </c>
      <c r="F131" s="145">
        <v>550614.51</v>
      </c>
      <c r="G131">
        <v>1346.7</v>
      </c>
      <c r="H131">
        <v>0.5</v>
      </c>
      <c r="I131">
        <f t="shared" ref="I131:I194" si="11">G131-H131</f>
        <v>1346.2</v>
      </c>
      <c r="J131" s="84">
        <f t="shared" ref="J131:J194" si="12">ROUND(F131/I131,2)</f>
        <v>409.01</v>
      </c>
      <c r="K131" s="146">
        <f t="shared" ref="K131:K194" si="13">$K$332</f>
        <v>456.76</v>
      </c>
      <c r="L131">
        <v>0</v>
      </c>
      <c r="M131" s="146">
        <f t="shared" ref="M131:M194" si="14">ROUND((F131-L131)/I131,2)</f>
        <v>409.01</v>
      </c>
    </row>
    <row r="132" spans="1:13" x14ac:dyDescent="0.2">
      <c r="A132" s="177">
        <f t="shared" ca="1" si="10"/>
        <v>2027</v>
      </c>
      <c r="B132" s="177">
        <v>2846</v>
      </c>
      <c r="C132" s="177">
        <v>2846</v>
      </c>
      <c r="D132" t="s">
        <v>127</v>
      </c>
      <c r="E132">
        <v>2025</v>
      </c>
      <c r="F132" s="145">
        <v>127521.33</v>
      </c>
      <c r="G132">
        <v>299</v>
      </c>
      <c r="H132">
        <v>0</v>
      </c>
      <c r="I132">
        <f t="shared" si="11"/>
        <v>299</v>
      </c>
      <c r="J132" s="84">
        <f t="shared" si="12"/>
        <v>426.49</v>
      </c>
      <c r="K132" s="146">
        <f t="shared" si="13"/>
        <v>456.76</v>
      </c>
      <c r="L132">
        <v>0</v>
      </c>
      <c r="M132" s="146">
        <f t="shared" si="14"/>
        <v>426.49</v>
      </c>
    </row>
    <row r="133" spans="1:13" x14ac:dyDescent="0.2">
      <c r="A133" s="177">
        <f t="shared" ca="1" si="10"/>
        <v>2027</v>
      </c>
      <c r="B133" s="177">
        <v>2862</v>
      </c>
      <c r="C133" s="177">
        <v>2862</v>
      </c>
      <c r="D133" t="s">
        <v>128</v>
      </c>
      <c r="E133">
        <v>2025</v>
      </c>
      <c r="F133" s="145">
        <v>204752.27</v>
      </c>
      <c r="G133">
        <v>633.1</v>
      </c>
      <c r="H133">
        <v>0</v>
      </c>
      <c r="I133">
        <f t="shared" si="11"/>
        <v>633.1</v>
      </c>
      <c r="J133" s="84">
        <f t="shared" si="12"/>
        <v>323.41000000000003</v>
      </c>
      <c r="K133" s="146">
        <f t="shared" si="13"/>
        <v>456.76</v>
      </c>
      <c r="L133">
        <v>0</v>
      </c>
      <c r="M133" s="146">
        <f t="shared" si="14"/>
        <v>323.41000000000003</v>
      </c>
    </row>
    <row r="134" spans="1:13" x14ac:dyDescent="0.2">
      <c r="A134" s="177">
        <f t="shared" ca="1" si="10"/>
        <v>2027</v>
      </c>
      <c r="B134" s="177">
        <v>2977</v>
      </c>
      <c r="C134" s="177">
        <v>2977</v>
      </c>
      <c r="D134" t="s">
        <v>129</v>
      </c>
      <c r="E134">
        <v>2025</v>
      </c>
      <c r="F134" s="145">
        <v>280902.59000000003</v>
      </c>
      <c r="G134">
        <v>553.79999999999995</v>
      </c>
      <c r="H134">
        <v>0</v>
      </c>
      <c r="I134">
        <f t="shared" si="11"/>
        <v>553.79999999999995</v>
      </c>
      <c r="J134" s="84">
        <f t="shared" si="12"/>
        <v>507.23</v>
      </c>
      <c r="K134" s="146">
        <f t="shared" si="13"/>
        <v>456.76</v>
      </c>
      <c r="L134">
        <v>27951</v>
      </c>
      <c r="M134" s="146">
        <f t="shared" si="14"/>
        <v>456.76</v>
      </c>
    </row>
    <row r="135" spans="1:13" x14ac:dyDescent="0.2">
      <c r="A135" s="177">
        <f t="shared" ca="1" si="10"/>
        <v>2027</v>
      </c>
      <c r="B135" s="177">
        <v>2988</v>
      </c>
      <c r="C135" s="177">
        <v>2988</v>
      </c>
      <c r="D135" t="s">
        <v>130</v>
      </c>
      <c r="E135">
        <v>2025</v>
      </c>
      <c r="F135" s="145">
        <v>430041.54</v>
      </c>
      <c r="G135">
        <v>572.29999999999995</v>
      </c>
      <c r="H135">
        <v>0</v>
      </c>
      <c r="I135">
        <f t="shared" si="11"/>
        <v>572.29999999999995</v>
      </c>
      <c r="J135" s="84">
        <f t="shared" si="12"/>
        <v>751.43</v>
      </c>
      <c r="K135" s="146">
        <f t="shared" si="13"/>
        <v>456.76</v>
      </c>
      <c r="L135">
        <v>168640</v>
      </c>
      <c r="M135" s="146">
        <f t="shared" si="14"/>
        <v>456.76</v>
      </c>
    </row>
    <row r="136" spans="1:13" x14ac:dyDescent="0.2">
      <c r="A136" s="177">
        <f t="shared" ca="1" si="10"/>
        <v>2027</v>
      </c>
      <c r="B136" s="177">
        <v>2766</v>
      </c>
      <c r="C136" s="177">
        <v>2766</v>
      </c>
      <c r="D136" t="s">
        <v>325</v>
      </c>
      <c r="E136">
        <v>2025</v>
      </c>
      <c r="F136" s="145">
        <v>151885.43</v>
      </c>
      <c r="G136">
        <v>308</v>
      </c>
      <c r="H136">
        <v>0</v>
      </c>
      <c r="I136">
        <f t="shared" si="11"/>
        <v>308</v>
      </c>
      <c r="J136" s="84">
        <f t="shared" si="12"/>
        <v>493.13</v>
      </c>
      <c r="K136" s="146">
        <f t="shared" si="13"/>
        <v>456.76</v>
      </c>
      <c r="L136">
        <v>11202</v>
      </c>
      <c r="M136" s="146">
        <f t="shared" si="14"/>
        <v>456.76</v>
      </c>
    </row>
    <row r="137" spans="1:13" x14ac:dyDescent="0.2">
      <c r="A137" s="177">
        <f t="shared" ca="1" si="10"/>
        <v>2027</v>
      </c>
      <c r="B137" s="177">
        <v>3029</v>
      </c>
      <c r="C137" s="177">
        <v>3029</v>
      </c>
      <c r="D137" t="s">
        <v>131</v>
      </c>
      <c r="E137">
        <v>2025</v>
      </c>
      <c r="F137" s="145">
        <v>685780.99</v>
      </c>
      <c r="G137">
        <v>1147</v>
      </c>
      <c r="H137">
        <v>1.1000000000000001</v>
      </c>
      <c r="I137">
        <f t="shared" si="11"/>
        <v>1145.9000000000001</v>
      </c>
      <c r="J137" s="84">
        <f t="shared" si="12"/>
        <v>598.46</v>
      </c>
      <c r="K137" s="146">
        <f t="shared" si="13"/>
        <v>456.76</v>
      </c>
      <c r="L137">
        <v>162532</v>
      </c>
      <c r="M137" s="146">
        <f t="shared" si="14"/>
        <v>456.63</v>
      </c>
    </row>
    <row r="138" spans="1:13" x14ac:dyDescent="0.2">
      <c r="A138" s="177">
        <f t="shared" ca="1" si="10"/>
        <v>2027</v>
      </c>
      <c r="B138" s="177">
        <v>3033</v>
      </c>
      <c r="C138" s="177">
        <v>3033</v>
      </c>
      <c r="D138" t="s">
        <v>132</v>
      </c>
      <c r="E138">
        <v>2025</v>
      </c>
      <c r="F138" s="145">
        <v>266385.21999999997</v>
      </c>
      <c r="G138">
        <v>408.3</v>
      </c>
      <c r="H138">
        <v>0</v>
      </c>
      <c r="I138">
        <f t="shared" si="11"/>
        <v>408.3</v>
      </c>
      <c r="J138" s="84">
        <f t="shared" si="12"/>
        <v>652.42999999999995</v>
      </c>
      <c r="K138" s="146">
        <f t="shared" si="13"/>
        <v>456.76</v>
      </c>
      <c r="L138">
        <v>79893</v>
      </c>
      <c r="M138" s="146">
        <f t="shared" si="14"/>
        <v>456.75</v>
      </c>
    </row>
    <row r="139" spans="1:13" x14ac:dyDescent="0.2">
      <c r="A139" s="177">
        <f t="shared" ca="1" si="10"/>
        <v>2027</v>
      </c>
      <c r="B139" s="177">
        <v>3042</v>
      </c>
      <c r="C139" s="177">
        <v>3042</v>
      </c>
      <c r="D139" t="s">
        <v>133</v>
      </c>
      <c r="E139">
        <v>2025</v>
      </c>
      <c r="F139" s="145">
        <v>288285.90000000002</v>
      </c>
      <c r="G139">
        <v>776.5</v>
      </c>
      <c r="H139">
        <v>0</v>
      </c>
      <c r="I139">
        <f t="shared" si="11"/>
        <v>776.5</v>
      </c>
      <c r="J139" s="84">
        <f t="shared" si="12"/>
        <v>371.26</v>
      </c>
      <c r="K139" s="146">
        <f t="shared" si="13"/>
        <v>456.76</v>
      </c>
      <c r="L139">
        <v>0</v>
      </c>
      <c r="M139" s="146">
        <f t="shared" si="14"/>
        <v>371.26</v>
      </c>
    </row>
    <row r="140" spans="1:13" x14ac:dyDescent="0.2">
      <c r="A140" s="177">
        <f t="shared" ca="1" si="10"/>
        <v>2027</v>
      </c>
      <c r="B140" s="177">
        <v>3060</v>
      </c>
      <c r="C140" s="177">
        <v>3060</v>
      </c>
      <c r="D140" t="s">
        <v>134</v>
      </c>
      <c r="E140">
        <v>2025</v>
      </c>
      <c r="F140" s="145">
        <v>556002.05000000005</v>
      </c>
      <c r="G140">
        <v>1199.2</v>
      </c>
      <c r="H140">
        <v>2</v>
      </c>
      <c r="I140">
        <f t="shared" si="11"/>
        <v>1197.2</v>
      </c>
      <c r="J140" s="84">
        <f t="shared" si="12"/>
        <v>464.42</v>
      </c>
      <c r="K140" s="146">
        <f t="shared" si="13"/>
        <v>456.76</v>
      </c>
      <c r="L140">
        <v>9188</v>
      </c>
      <c r="M140" s="146">
        <f t="shared" si="14"/>
        <v>456.74</v>
      </c>
    </row>
    <row r="141" spans="1:13" x14ac:dyDescent="0.2">
      <c r="A141" s="177">
        <f t="shared" ca="1" si="10"/>
        <v>2027</v>
      </c>
      <c r="B141" s="177">
        <v>3168</v>
      </c>
      <c r="C141" s="177">
        <v>3168</v>
      </c>
      <c r="D141" t="s">
        <v>141</v>
      </c>
      <c r="E141">
        <v>2025</v>
      </c>
      <c r="F141" s="145">
        <v>640742.5</v>
      </c>
      <c r="G141">
        <v>674.7</v>
      </c>
      <c r="H141">
        <v>0</v>
      </c>
      <c r="I141">
        <f t="shared" si="11"/>
        <v>674.7</v>
      </c>
      <c r="J141" s="84">
        <f t="shared" si="12"/>
        <v>949.67</v>
      </c>
      <c r="K141" s="146">
        <f t="shared" si="13"/>
        <v>456.76</v>
      </c>
      <c r="L141">
        <v>332567</v>
      </c>
      <c r="M141" s="146">
        <f t="shared" si="14"/>
        <v>456.76</v>
      </c>
    </row>
    <row r="142" spans="1:13" x14ac:dyDescent="0.2">
      <c r="A142" s="177">
        <f t="shared" ca="1" si="10"/>
        <v>2027</v>
      </c>
      <c r="B142" s="177">
        <v>3105</v>
      </c>
      <c r="C142" s="177">
        <v>3105</v>
      </c>
      <c r="D142" t="s">
        <v>135</v>
      </c>
      <c r="E142">
        <v>2025</v>
      </c>
      <c r="F142" s="145">
        <v>485728.21</v>
      </c>
      <c r="G142">
        <v>1354.8</v>
      </c>
      <c r="H142">
        <v>1.8</v>
      </c>
      <c r="I142">
        <f t="shared" si="11"/>
        <v>1353</v>
      </c>
      <c r="J142" s="84">
        <f t="shared" si="12"/>
        <v>359</v>
      </c>
      <c r="K142" s="146">
        <f t="shared" si="13"/>
        <v>456.76</v>
      </c>
      <c r="L142">
        <v>0</v>
      </c>
      <c r="M142" s="146">
        <f t="shared" si="14"/>
        <v>359</v>
      </c>
    </row>
    <row r="143" spans="1:13" x14ac:dyDescent="0.2">
      <c r="A143" s="177">
        <f t="shared" ca="1" si="10"/>
        <v>2027</v>
      </c>
      <c r="B143" s="177">
        <v>3114</v>
      </c>
      <c r="C143" s="177">
        <v>3114</v>
      </c>
      <c r="D143" t="s">
        <v>136</v>
      </c>
      <c r="E143">
        <v>2025</v>
      </c>
      <c r="F143" s="145">
        <v>1361177.82</v>
      </c>
      <c r="G143">
        <v>3430.2</v>
      </c>
      <c r="H143">
        <v>0.1</v>
      </c>
      <c r="I143">
        <f t="shared" si="11"/>
        <v>3430.1</v>
      </c>
      <c r="J143" s="84">
        <f t="shared" si="12"/>
        <v>396.83</v>
      </c>
      <c r="K143" s="146">
        <f t="shared" si="13"/>
        <v>456.76</v>
      </c>
      <c r="L143">
        <v>0</v>
      </c>
      <c r="M143" s="146">
        <f t="shared" si="14"/>
        <v>396.83</v>
      </c>
    </row>
    <row r="144" spans="1:13" x14ac:dyDescent="0.2">
      <c r="A144" s="177">
        <f t="shared" ca="1" si="10"/>
        <v>2027</v>
      </c>
      <c r="B144" s="177">
        <v>3119</v>
      </c>
      <c r="C144" s="177">
        <v>3119</v>
      </c>
      <c r="D144" t="s">
        <v>137</v>
      </c>
      <c r="E144">
        <v>2025</v>
      </c>
      <c r="F144" s="145">
        <v>589557.42000000004</v>
      </c>
      <c r="G144">
        <v>820.3</v>
      </c>
      <c r="H144">
        <v>0</v>
      </c>
      <c r="I144">
        <f t="shared" si="11"/>
        <v>820.3</v>
      </c>
      <c r="J144" s="84">
        <f t="shared" si="12"/>
        <v>718.71</v>
      </c>
      <c r="K144" s="146">
        <f t="shared" si="13"/>
        <v>456.76</v>
      </c>
      <c r="L144">
        <v>214879</v>
      </c>
      <c r="M144" s="146">
        <f t="shared" si="14"/>
        <v>456.76</v>
      </c>
    </row>
    <row r="145" spans="1:13" x14ac:dyDescent="0.2">
      <c r="A145" s="177">
        <f t="shared" ca="1" si="10"/>
        <v>2027</v>
      </c>
      <c r="B145" s="177">
        <v>3141</v>
      </c>
      <c r="C145" s="177">
        <v>3141</v>
      </c>
      <c r="D145" t="s">
        <v>138</v>
      </c>
      <c r="E145">
        <v>2025</v>
      </c>
      <c r="F145" s="145">
        <v>3223111.83</v>
      </c>
      <c r="G145">
        <v>14550.6</v>
      </c>
      <c r="H145">
        <v>12.8</v>
      </c>
      <c r="I145">
        <f t="shared" si="11"/>
        <v>14537.800000000001</v>
      </c>
      <c r="J145" s="84">
        <f t="shared" si="12"/>
        <v>221.71</v>
      </c>
      <c r="K145" s="146">
        <f t="shared" si="13"/>
        <v>456.76</v>
      </c>
      <c r="L145">
        <v>0</v>
      </c>
      <c r="M145" s="146">
        <f t="shared" si="14"/>
        <v>221.71</v>
      </c>
    </row>
    <row r="146" spans="1:13" x14ac:dyDescent="0.2">
      <c r="A146" s="177">
        <f t="shared" ca="1" si="10"/>
        <v>2027</v>
      </c>
      <c r="B146" s="177">
        <v>3150</v>
      </c>
      <c r="C146" s="177">
        <v>3150</v>
      </c>
      <c r="D146" t="s">
        <v>139</v>
      </c>
      <c r="E146">
        <v>2025</v>
      </c>
      <c r="F146" s="145">
        <v>474763.83</v>
      </c>
      <c r="G146">
        <v>965.8</v>
      </c>
      <c r="H146">
        <v>0</v>
      </c>
      <c r="I146">
        <f t="shared" si="11"/>
        <v>965.8</v>
      </c>
      <c r="J146" s="84">
        <f t="shared" si="12"/>
        <v>491.58</v>
      </c>
      <c r="K146" s="146">
        <f t="shared" si="13"/>
        <v>456.76</v>
      </c>
      <c r="L146">
        <v>33631</v>
      </c>
      <c r="M146" s="146">
        <f t="shared" si="14"/>
        <v>456.75</v>
      </c>
    </row>
    <row r="147" spans="1:13" x14ac:dyDescent="0.2">
      <c r="A147" s="177">
        <f t="shared" ca="1" si="10"/>
        <v>2027</v>
      </c>
      <c r="B147" s="177">
        <v>3154</v>
      </c>
      <c r="C147" s="177">
        <v>3154</v>
      </c>
      <c r="D147" t="s">
        <v>140</v>
      </c>
      <c r="E147">
        <v>2025</v>
      </c>
      <c r="F147" s="145">
        <v>204188.33</v>
      </c>
      <c r="G147">
        <v>484.8</v>
      </c>
      <c r="H147">
        <v>0</v>
      </c>
      <c r="I147">
        <f t="shared" si="11"/>
        <v>484.8</v>
      </c>
      <c r="J147" s="84">
        <f t="shared" si="12"/>
        <v>421.18</v>
      </c>
      <c r="K147" s="146">
        <f t="shared" si="13"/>
        <v>456.76</v>
      </c>
      <c r="L147">
        <v>0</v>
      </c>
      <c r="M147" s="146">
        <f t="shared" si="14"/>
        <v>421.18</v>
      </c>
    </row>
    <row r="148" spans="1:13" x14ac:dyDescent="0.2">
      <c r="A148" s="177">
        <f t="shared" ca="1" si="10"/>
        <v>2027</v>
      </c>
      <c r="B148" s="177">
        <v>3186</v>
      </c>
      <c r="C148" s="177">
        <v>3186</v>
      </c>
      <c r="D148" t="s">
        <v>326</v>
      </c>
      <c r="E148">
        <v>2025</v>
      </c>
      <c r="F148" s="145">
        <v>216710.81</v>
      </c>
      <c r="G148">
        <v>443.1</v>
      </c>
      <c r="H148">
        <v>0</v>
      </c>
      <c r="I148">
        <f t="shared" si="11"/>
        <v>443.1</v>
      </c>
      <c r="J148" s="84">
        <f t="shared" si="12"/>
        <v>489.08</v>
      </c>
      <c r="K148" s="146">
        <f t="shared" si="13"/>
        <v>456.76</v>
      </c>
      <c r="L148">
        <v>14322</v>
      </c>
      <c r="M148" s="146">
        <f t="shared" si="14"/>
        <v>456.76</v>
      </c>
    </row>
    <row r="149" spans="1:13" x14ac:dyDescent="0.2">
      <c r="A149" s="177">
        <f t="shared" ca="1" si="10"/>
        <v>2027</v>
      </c>
      <c r="B149" s="177">
        <v>3204</v>
      </c>
      <c r="C149" s="177">
        <v>3204</v>
      </c>
      <c r="D149" t="s">
        <v>143</v>
      </c>
      <c r="E149">
        <v>2025</v>
      </c>
      <c r="F149" s="145">
        <v>436348.01</v>
      </c>
      <c r="G149">
        <v>869.7</v>
      </c>
      <c r="H149">
        <v>0.3</v>
      </c>
      <c r="I149">
        <f t="shared" si="11"/>
        <v>869.40000000000009</v>
      </c>
      <c r="J149" s="84">
        <f t="shared" si="12"/>
        <v>501.9</v>
      </c>
      <c r="K149" s="146">
        <f t="shared" si="13"/>
        <v>456.76</v>
      </c>
      <c r="L149">
        <v>39260</v>
      </c>
      <c r="M149" s="146">
        <f t="shared" si="14"/>
        <v>456.74</v>
      </c>
    </row>
    <row r="150" spans="1:13" x14ac:dyDescent="0.2">
      <c r="A150" s="177">
        <f t="shared" ca="1" si="10"/>
        <v>2027</v>
      </c>
      <c r="B150" s="177">
        <v>3231</v>
      </c>
      <c r="C150" s="177">
        <v>3231</v>
      </c>
      <c r="D150" t="s">
        <v>144</v>
      </c>
      <c r="E150">
        <v>2025</v>
      </c>
      <c r="F150" s="145">
        <v>3446111.41</v>
      </c>
      <c r="G150">
        <v>6737.5</v>
      </c>
      <c r="H150">
        <v>0</v>
      </c>
      <c r="I150">
        <f t="shared" si="11"/>
        <v>6737.5</v>
      </c>
      <c r="J150" s="84">
        <f t="shared" si="12"/>
        <v>511.48</v>
      </c>
      <c r="K150" s="146">
        <f t="shared" si="13"/>
        <v>456.76</v>
      </c>
      <c r="L150">
        <v>368686</v>
      </c>
      <c r="M150" s="146">
        <f t="shared" si="14"/>
        <v>456.76</v>
      </c>
    </row>
    <row r="151" spans="1:13" x14ac:dyDescent="0.2">
      <c r="A151" s="177">
        <f t="shared" ca="1" si="10"/>
        <v>2027</v>
      </c>
      <c r="B151" s="177">
        <v>3312</v>
      </c>
      <c r="C151" s="177">
        <v>3312</v>
      </c>
      <c r="D151" t="s">
        <v>145</v>
      </c>
      <c r="E151">
        <v>2025</v>
      </c>
      <c r="F151" s="145">
        <v>436037.14</v>
      </c>
      <c r="G151">
        <v>1788.3</v>
      </c>
      <c r="H151">
        <v>0.4</v>
      </c>
      <c r="I151">
        <f t="shared" si="11"/>
        <v>1787.8999999999999</v>
      </c>
      <c r="J151" s="84">
        <f t="shared" si="12"/>
        <v>243.88</v>
      </c>
      <c r="K151" s="146">
        <f t="shared" si="13"/>
        <v>456.76</v>
      </c>
      <c r="L151">
        <v>0</v>
      </c>
      <c r="M151" s="146">
        <f t="shared" si="14"/>
        <v>243.88</v>
      </c>
    </row>
    <row r="152" spans="1:13" x14ac:dyDescent="0.2">
      <c r="A152" s="177">
        <f t="shared" ca="1" si="10"/>
        <v>2027</v>
      </c>
      <c r="B152" s="177">
        <v>3330</v>
      </c>
      <c r="C152" s="177">
        <v>3330</v>
      </c>
      <c r="D152" t="s">
        <v>146</v>
      </c>
      <c r="E152">
        <v>2025</v>
      </c>
      <c r="F152" s="145">
        <v>150223.66</v>
      </c>
      <c r="G152">
        <v>331.5</v>
      </c>
      <c r="H152">
        <v>0</v>
      </c>
      <c r="I152">
        <f t="shared" si="11"/>
        <v>331.5</v>
      </c>
      <c r="J152" s="84">
        <f t="shared" si="12"/>
        <v>453.16</v>
      </c>
      <c r="K152" s="146">
        <f t="shared" si="13"/>
        <v>456.76</v>
      </c>
      <c r="L152">
        <v>0</v>
      </c>
      <c r="M152" s="146">
        <f t="shared" si="14"/>
        <v>453.16</v>
      </c>
    </row>
    <row r="153" spans="1:13" x14ac:dyDescent="0.2">
      <c r="A153" s="177">
        <f t="shared" ca="1" si="10"/>
        <v>2027</v>
      </c>
      <c r="B153" s="177">
        <v>3348</v>
      </c>
      <c r="C153" s="177">
        <v>3348</v>
      </c>
      <c r="D153" t="s">
        <v>147</v>
      </c>
      <c r="E153">
        <v>2025</v>
      </c>
      <c r="F153" s="145">
        <v>173345.64</v>
      </c>
      <c r="G153">
        <v>461.2</v>
      </c>
      <c r="H153">
        <v>0</v>
      </c>
      <c r="I153">
        <f t="shared" si="11"/>
        <v>461.2</v>
      </c>
      <c r="J153" s="84">
        <f t="shared" si="12"/>
        <v>375.86</v>
      </c>
      <c r="K153" s="146">
        <f t="shared" si="13"/>
        <v>456.76</v>
      </c>
      <c r="L153">
        <v>0</v>
      </c>
      <c r="M153" s="146">
        <f t="shared" si="14"/>
        <v>375.86</v>
      </c>
    </row>
    <row r="154" spans="1:13" x14ac:dyDescent="0.2">
      <c r="A154" s="177">
        <f t="shared" ca="1" si="10"/>
        <v>2027</v>
      </c>
      <c r="B154" s="177">
        <v>3375</v>
      </c>
      <c r="C154" s="177">
        <v>3375</v>
      </c>
      <c r="D154" t="s">
        <v>148</v>
      </c>
      <c r="E154">
        <v>2025</v>
      </c>
      <c r="F154" s="145">
        <v>435354.63</v>
      </c>
      <c r="G154">
        <v>1719.4</v>
      </c>
      <c r="H154">
        <v>0</v>
      </c>
      <c r="I154">
        <f t="shared" si="11"/>
        <v>1719.4</v>
      </c>
      <c r="J154" s="84">
        <f t="shared" si="12"/>
        <v>253.2</v>
      </c>
      <c r="K154" s="146">
        <f t="shared" si="13"/>
        <v>456.76</v>
      </c>
      <c r="L154">
        <v>0</v>
      </c>
      <c r="M154" s="146">
        <f t="shared" si="14"/>
        <v>253.2</v>
      </c>
    </row>
    <row r="155" spans="1:13" x14ac:dyDescent="0.2">
      <c r="A155" s="177">
        <f t="shared" ca="1" si="10"/>
        <v>2027</v>
      </c>
      <c r="B155" s="177">
        <v>3420</v>
      </c>
      <c r="C155" s="177">
        <v>3420</v>
      </c>
      <c r="D155" t="s">
        <v>149</v>
      </c>
      <c r="E155">
        <v>2025</v>
      </c>
      <c r="F155" s="145">
        <v>461022.14</v>
      </c>
      <c r="G155">
        <v>552.9</v>
      </c>
      <c r="H155">
        <v>0</v>
      </c>
      <c r="I155">
        <f t="shared" si="11"/>
        <v>552.9</v>
      </c>
      <c r="J155" s="84">
        <f t="shared" si="12"/>
        <v>833.83</v>
      </c>
      <c r="K155" s="146">
        <f t="shared" si="13"/>
        <v>456.76</v>
      </c>
      <c r="L155">
        <v>208483</v>
      </c>
      <c r="M155" s="146">
        <f t="shared" si="14"/>
        <v>456.75</v>
      </c>
    </row>
    <row r="156" spans="1:13" x14ac:dyDescent="0.2">
      <c r="A156" s="177">
        <f t="shared" ca="1" si="10"/>
        <v>2027</v>
      </c>
      <c r="B156" s="177">
        <v>3465</v>
      </c>
      <c r="C156" s="177">
        <v>3465</v>
      </c>
      <c r="D156" t="s">
        <v>150</v>
      </c>
      <c r="E156">
        <v>2025</v>
      </c>
      <c r="F156" s="145">
        <v>112847.9</v>
      </c>
      <c r="G156">
        <v>290.3</v>
      </c>
      <c r="H156">
        <v>0</v>
      </c>
      <c r="I156">
        <f t="shared" si="11"/>
        <v>290.3</v>
      </c>
      <c r="J156" s="84">
        <f t="shared" si="12"/>
        <v>388.73</v>
      </c>
      <c r="K156" s="146">
        <f t="shared" si="13"/>
        <v>456.76</v>
      </c>
      <c r="L156">
        <v>0</v>
      </c>
      <c r="M156" s="146">
        <f t="shared" si="14"/>
        <v>388.73</v>
      </c>
    </row>
    <row r="157" spans="1:13" x14ac:dyDescent="0.2">
      <c r="A157" s="177">
        <f t="shared" ca="1" si="10"/>
        <v>2027</v>
      </c>
      <c r="B157" s="177">
        <v>3537</v>
      </c>
      <c r="C157" s="177">
        <v>3537</v>
      </c>
      <c r="D157" t="s">
        <v>151</v>
      </c>
      <c r="E157">
        <v>2025</v>
      </c>
      <c r="F157" s="145">
        <v>161514.60999999999</v>
      </c>
      <c r="G157">
        <v>315</v>
      </c>
      <c r="H157">
        <v>0</v>
      </c>
      <c r="I157">
        <f t="shared" si="11"/>
        <v>315</v>
      </c>
      <c r="J157" s="84">
        <f t="shared" si="12"/>
        <v>512.74</v>
      </c>
      <c r="K157" s="146">
        <f t="shared" si="13"/>
        <v>456.76</v>
      </c>
      <c r="L157">
        <v>17634</v>
      </c>
      <c r="M157" s="146">
        <f t="shared" si="14"/>
        <v>456.76</v>
      </c>
    </row>
    <row r="158" spans="1:13" x14ac:dyDescent="0.2">
      <c r="A158" s="177">
        <f t="shared" ca="1" si="10"/>
        <v>2027</v>
      </c>
      <c r="B158" s="177">
        <v>3555</v>
      </c>
      <c r="C158" s="177">
        <v>3555</v>
      </c>
      <c r="D158" t="s">
        <v>152</v>
      </c>
      <c r="E158">
        <v>2025</v>
      </c>
      <c r="F158" s="145">
        <v>439175.17</v>
      </c>
      <c r="G158">
        <v>601.29999999999995</v>
      </c>
      <c r="H158">
        <v>0</v>
      </c>
      <c r="I158">
        <f t="shared" si="11"/>
        <v>601.29999999999995</v>
      </c>
      <c r="J158" s="84">
        <f t="shared" si="12"/>
        <v>730.38</v>
      </c>
      <c r="K158" s="146">
        <f t="shared" si="13"/>
        <v>456.76</v>
      </c>
      <c r="L158">
        <v>164529</v>
      </c>
      <c r="M158" s="146">
        <f t="shared" si="14"/>
        <v>456.75</v>
      </c>
    </row>
    <row r="159" spans="1:13" x14ac:dyDescent="0.2">
      <c r="A159" s="177">
        <f t="shared" ca="1" si="10"/>
        <v>2027</v>
      </c>
      <c r="B159" s="177">
        <v>3600</v>
      </c>
      <c r="C159" s="177">
        <v>3600</v>
      </c>
      <c r="D159" t="s">
        <v>153</v>
      </c>
      <c r="E159">
        <v>2025</v>
      </c>
      <c r="F159" s="145">
        <v>1024357.54</v>
      </c>
      <c r="G159">
        <v>2152.9</v>
      </c>
      <c r="H159">
        <v>0.8</v>
      </c>
      <c r="I159">
        <f t="shared" si="11"/>
        <v>2152.1</v>
      </c>
      <c r="J159" s="84">
        <f t="shared" si="12"/>
        <v>475.98</v>
      </c>
      <c r="K159" s="146">
        <f t="shared" si="13"/>
        <v>456.76</v>
      </c>
      <c r="L159">
        <v>41382</v>
      </c>
      <c r="M159" s="146">
        <f t="shared" si="14"/>
        <v>456.75</v>
      </c>
    </row>
    <row r="160" spans="1:13" x14ac:dyDescent="0.2">
      <c r="A160" s="177">
        <f t="shared" ca="1" si="10"/>
        <v>2027</v>
      </c>
      <c r="B160" s="177">
        <v>3609</v>
      </c>
      <c r="C160" s="177">
        <v>3609</v>
      </c>
      <c r="D160" t="s">
        <v>154</v>
      </c>
      <c r="E160">
        <v>2025</v>
      </c>
      <c r="F160" s="145">
        <v>142092.47</v>
      </c>
      <c r="G160">
        <v>453.4</v>
      </c>
      <c r="H160">
        <v>0</v>
      </c>
      <c r="I160">
        <f t="shared" si="11"/>
        <v>453.4</v>
      </c>
      <c r="J160" s="84">
        <f t="shared" si="12"/>
        <v>313.39</v>
      </c>
      <c r="K160" s="146">
        <f t="shared" si="13"/>
        <v>456.76</v>
      </c>
      <c r="L160">
        <v>0</v>
      </c>
      <c r="M160" s="146">
        <f t="shared" si="14"/>
        <v>313.39</v>
      </c>
    </row>
    <row r="161" spans="1:13" x14ac:dyDescent="0.2">
      <c r="A161" s="177">
        <f t="shared" ca="1" si="10"/>
        <v>2027</v>
      </c>
      <c r="B161" s="177">
        <v>3645</v>
      </c>
      <c r="C161" s="177">
        <v>3645</v>
      </c>
      <c r="D161" t="s">
        <v>155</v>
      </c>
      <c r="E161">
        <v>2025</v>
      </c>
      <c r="F161" s="145">
        <v>1411117.25</v>
      </c>
      <c r="G161">
        <v>2616.4</v>
      </c>
      <c r="H161">
        <v>1.7</v>
      </c>
      <c r="I161">
        <f t="shared" si="11"/>
        <v>2614.7000000000003</v>
      </c>
      <c r="J161" s="84">
        <f t="shared" si="12"/>
        <v>539.69000000000005</v>
      </c>
      <c r="K161" s="146">
        <f t="shared" si="13"/>
        <v>456.76</v>
      </c>
      <c r="L161">
        <v>216982</v>
      </c>
      <c r="M161" s="146">
        <f t="shared" si="14"/>
        <v>456.7</v>
      </c>
    </row>
    <row r="162" spans="1:13" x14ac:dyDescent="0.2">
      <c r="A162" s="177">
        <f t="shared" ca="1" si="10"/>
        <v>2027</v>
      </c>
      <c r="B162" s="177">
        <v>3715</v>
      </c>
      <c r="C162" s="177">
        <v>3715</v>
      </c>
      <c r="D162" t="s">
        <v>157</v>
      </c>
      <c r="E162">
        <v>2025</v>
      </c>
      <c r="F162" s="145">
        <v>2449316.15</v>
      </c>
      <c r="G162">
        <v>7493.7</v>
      </c>
      <c r="H162">
        <v>0</v>
      </c>
      <c r="I162">
        <f t="shared" si="11"/>
        <v>7493.7</v>
      </c>
      <c r="J162" s="84">
        <f t="shared" si="12"/>
        <v>326.85000000000002</v>
      </c>
      <c r="K162" s="146">
        <f t="shared" si="13"/>
        <v>456.76</v>
      </c>
      <c r="L162">
        <v>0</v>
      </c>
      <c r="M162" s="146">
        <f t="shared" si="14"/>
        <v>326.85000000000002</v>
      </c>
    </row>
    <row r="163" spans="1:13" x14ac:dyDescent="0.2">
      <c r="A163" s="177">
        <f t="shared" ca="1" si="10"/>
        <v>2027</v>
      </c>
      <c r="B163" s="177">
        <v>3744</v>
      </c>
      <c r="C163" s="177">
        <v>3744</v>
      </c>
      <c r="D163" t="s">
        <v>158</v>
      </c>
      <c r="E163">
        <v>2025</v>
      </c>
      <c r="F163" s="145">
        <v>183189.12</v>
      </c>
      <c r="G163">
        <v>678.4</v>
      </c>
      <c r="H163">
        <v>0</v>
      </c>
      <c r="I163">
        <f t="shared" si="11"/>
        <v>678.4</v>
      </c>
      <c r="J163" s="84">
        <f t="shared" si="12"/>
        <v>270.02999999999997</v>
      </c>
      <c r="K163" s="146">
        <f t="shared" si="13"/>
        <v>456.76</v>
      </c>
      <c r="L163">
        <v>0</v>
      </c>
      <c r="M163" s="146">
        <f t="shared" si="14"/>
        <v>270.02999999999997</v>
      </c>
    </row>
    <row r="164" spans="1:13" x14ac:dyDescent="0.2">
      <c r="A164" s="177">
        <f t="shared" ca="1" si="10"/>
        <v>2027</v>
      </c>
      <c r="B164" s="177">
        <v>3798</v>
      </c>
      <c r="C164" s="177">
        <v>3798</v>
      </c>
      <c r="D164" t="s">
        <v>159</v>
      </c>
      <c r="E164">
        <v>2025</v>
      </c>
      <c r="F164" s="145">
        <v>335732.36</v>
      </c>
      <c r="G164">
        <v>586</v>
      </c>
      <c r="H164">
        <v>0</v>
      </c>
      <c r="I164">
        <f t="shared" si="11"/>
        <v>586</v>
      </c>
      <c r="J164" s="84">
        <f t="shared" si="12"/>
        <v>572.91999999999996</v>
      </c>
      <c r="K164" s="146">
        <f t="shared" si="13"/>
        <v>456.76</v>
      </c>
      <c r="L164">
        <v>68071</v>
      </c>
      <c r="M164" s="146">
        <f t="shared" si="14"/>
        <v>456.76</v>
      </c>
    </row>
    <row r="165" spans="1:13" x14ac:dyDescent="0.2">
      <c r="A165" s="177">
        <f t="shared" ca="1" si="10"/>
        <v>2027</v>
      </c>
      <c r="B165" s="177">
        <v>3816</v>
      </c>
      <c r="C165" s="177">
        <v>3816</v>
      </c>
      <c r="D165" t="s">
        <v>160</v>
      </c>
      <c r="E165">
        <v>2025</v>
      </c>
      <c r="F165" s="145">
        <v>126759.41</v>
      </c>
      <c r="G165">
        <v>299.8</v>
      </c>
      <c r="H165">
        <v>0</v>
      </c>
      <c r="I165">
        <f t="shared" si="11"/>
        <v>299.8</v>
      </c>
      <c r="J165" s="84">
        <f t="shared" si="12"/>
        <v>422.81</v>
      </c>
      <c r="K165" s="146">
        <f t="shared" si="13"/>
        <v>456.76</v>
      </c>
      <c r="L165">
        <v>0</v>
      </c>
      <c r="M165" s="146">
        <f t="shared" si="14"/>
        <v>422.81</v>
      </c>
    </row>
    <row r="166" spans="1:13" x14ac:dyDescent="0.2">
      <c r="A166" s="177">
        <f t="shared" ca="1" si="10"/>
        <v>2027</v>
      </c>
      <c r="B166" s="177">
        <v>3841</v>
      </c>
      <c r="C166" s="177">
        <v>3841</v>
      </c>
      <c r="D166" t="s">
        <v>161</v>
      </c>
      <c r="E166">
        <v>2025</v>
      </c>
      <c r="F166" s="145">
        <v>613803.79</v>
      </c>
      <c r="G166">
        <v>669</v>
      </c>
      <c r="H166">
        <v>0</v>
      </c>
      <c r="I166">
        <f t="shared" si="11"/>
        <v>669</v>
      </c>
      <c r="J166" s="84">
        <f t="shared" si="12"/>
        <v>917.49</v>
      </c>
      <c r="K166" s="146">
        <f t="shared" si="13"/>
        <v>456.76</v>
      </c>
      <c r="L166">
        <v>308229</v>
      </c>
      <c r="M166" s="146">
        <f t="shared" si="14"/>
        <v>456.76</v>
      </c>
    </row>
    <row r="167" spans="1:13" x14ac:dyDescent="0.2">
      <c r="A167" s="177">
        <f t="shared" ca="1" si="10"/>
        <v>2027</v>
      </c>
      <c r="B167" s="177">
        <v>3906</v>
      </c>
      <c r="C167" s="177">
        <v>3906</v>
      </c>
      <c r="D167" t="s">
        <v>162</v>
      </c>
      <c r="E167">
        <v>2025</v>
      </c>
      <c r="F167" s="145">
        <v>215186.83</v>
      </c>
      <c r="G167">
        <v>425.8</v>
      </c>
      <c r="H167">
        <v>0</v>
      </c>
      <c r="I167">
        <f t="shared" si="11"/>
        <v>425.8</v>
      </c>
      <c r="J167" s="84">
        <f t="shared" si="12"/>
        <v>505.37</v>
      </c>
      <c r="K167" s="146">
        <f t="shared" si="13"/>
        <v>456.76</v>
      </c>
      <c r="L167">
        <v>20699</v>
      </c>
      <c r="M167" s="146">
        <f t="shared" si="14"/>
        <v>456.76</v>
      </c>
    </row>
    <row r="168" spans="1:13" x14ac:dyDescent="0.2">
      <c r="A168" s="177">
        <f t="shared" ca="1" si="10"/>
        <v>2027</v>
      </c>
      <c r="B168" s="177">
        <v>3942</v>
      </c>
      <c r="C168" s="177">
        <v>3942</v>
      </c>
      <c r="D168" t="s">
        <v>163</v>
      </c>
      <c r="E168">
        <v>2025</v>
      </c>
      <c r="F168" s="145">
        <v>128613.15</v>
      </c>
      <c r="G168">
        <v>619.5</v>
      </c>
      <c r="H168">
        <v>0</v>
      </c>
      <c r="I168">
        <f t="shared" si="11"/>
        <v>619.5</v>
      </c>
      <c r="J168" s="84">
        <f t="shared" si="12"/>
        <v>207.61</v>
      </c>
      <c r="K168" s="146">
        <f t="shared" si="13"/>
        <v>456.76</v>
      </c>
      <c r="L168">
        <v>0</v>
      </c>
      <c r="M168" s="146">
        <f t="shared" si="14"/>
        <v>207.61</v>
      </c>
    </row>
    <row r="169" spans="1:13" x14ac:dyDescent="0.2">
      <c r="A169" s="177">
        <f t="shared" ca="1" si="10"/>
        <v>2027</v>
      </c>
      <c r="B169" s="177">
        <v>4023</v>
      </c>
      <c r="C169" s="177">
        <v>4023</v>
      </c>
      <c r="D169" t="s">
        <v>342</v>
      </c>
      <c r="E169">
        <v>2025</v>
      </c>
      <c r="F169" s="145">
        <v>536819.98</v>
      </c>
      <c r="G169">
        <v>660.3</v>
      </c>
      <c r="H169">
        <v>0</v>
      </c>
      <c r="I169">
        <f t="shared" si="11"/>
        <v>660.3</v>
      </c>
      <c r="J169" s="84">
        <f t="shared" si="12"/>
        <v>812.99</v>
      </c>
      <c r="K169" s="146">
        <f t="shared" si="13"/>
        <v>456.76</v>
      </c>
      <c r="L169">
        <v>235220</v>
      </c>
      <c r="M169" s="146">
        <f t="shared" si="14"/>
        <v>456.76</v>
      </c>
    </row>
    <row r="170" spans="1:13" x14ac:dyDescent="0.2">
      <c r="A170" s="177">
        <f t="shared" ca="1" si="10"/>
        <v>2027</v>
      </c>
      <c r="B170" s="177">
        <v>4033</v>
      </c>
      <c r="C170" s="177">
        <v>4033</v>
      </c>
      <c r="D170" t="s">
        <v>343</v>
      </c>
      <c r="E170">
        <v>2025</v>
      </c>
      <c r="F170" s="145">
        <v>318324.68</v>
      </c>
      <c r="G170">
        <v>560.29999999999995</v>
      </c>
      <c r="H170">
        <v>0</v>
      </c>
      <c r="I170">
        <f t="shared" si="11"/>
        <v>560.29999999999995</v>
      </c>
      <c r="J170" s="84">
        <f t="shared" si="12"/>
        <v>568.13</v>
      </c>
      <c r="K170" s="146">
        <f t="shared" si="13"/>
        <v>456.76</v>
      </c>
      <c r="L170">
        <v>62401</v>
      </c>
      <c r="M170" s="146">
        <f t="shared" si="14"/>
        <v>456.76</v>
      </c>
    </row>
    <row r="171" spans="1:13" x14ac:dyDescent="0.2">
      <c r="A171" s="177">
        <f t="shared" ca="1" si="10"/>
        <v>2027</v>
      </c>
      <c r="B171" s="177">
        <v>4041</v>
      </c>
      <c r="C171" s="177">
        <v>4041</v>
      </c>
      <c r="D171" t="s">
        <v>165</v>
      </c>
      <c r="E171">
        <v>2025</v>
      </c>
      <c r="F171" s="145">
        <v>430392.99</v>
      </c>
      <c r="G171">
        <v>1201.3</v>
      </c>
      <c r="H171">
        <v>0.2</v>
      </c>
      <c r="I171">
        <f t="shared" si="11"/>
        <v>1201.0999999999999</v>
      </c>
      <c r="J171" s="84">
        <f t="shared" si="12"/>
        <v>358.33</v>
      </c>
      <c r="K171" s="146">
        <f t="shared" si="13"/>
        <v>456.76</v>
      </c>
      <c r="L171">
        <v>0</v>
      </c>
      <c r="M171" s="146">
        <f t="shared" si="14"/>
        <v>358.33</v>
      </c>
    </row>
    <row r="172" spans="1:13" x14ac:dyDescent="0.2">
      <c r="A172" s="177">
        <f t="shared" ca="1" si="10"/>
        <v>2027</v>
      </c>
      <c r="B172" s="177">
        <v>4043</v>
      </c>
      <c r="C172" s="177">
        <v>4043</v>
      </c>
      <c r="D172" t="s">
        <v>166</v>
      </c>
      <c r="E172">
        <v>2025</v>
      </c>
      <c r="F172" s="145">
        <v>436445.82</v>
      </c>
      <c r="G172">
        <v>671.9</v>
      </c>
      <c r="H172">
        <v>0</v>
      </c>
      <c r="I172">
        <f t="shared" si="11"/>
        <v>671.9</v>
      </c>
      <c r="J172" s="84">
        <f t="shared" si="12"/>
        <v>649.57000000000005</v>
      </c>
      <c r="K172" s="146">
        <f t="shared" si="13"/>
        <v>456.76</v>
      </c>
      <c r="L172">
        <v>129550</v>
      </c>
      <c r="M172" s="146">
        <f t="shared" si="14"/>
        <v>456.76</v>
      </c>
    </row>
    <row r="173" spans="1:13" x14ac:dyDescent="0.2">
      <c r="A173" s="177">
        <f t="shared" ca="1" si="10"/>
        <v>2027</v>
      </c>
      <c r="B173" s="177">
        <v>4068</v>
      </c>
      <c r="C173" s="177">
        <v>4068</v>
      </c>
      <c r="D173" t="s">
        <v>344</v>
      </c>
      <c r="E173">
        <v>2025</v>
      </c>
      <c r="F173" s="145">
        <v>175971.19</v>
      </c>
      <c r="G173">
        <v>444.8</v>
      </c>
      <c r="H173">
        <v>0</v>
      </c>
      <c r="I173">
        <f t="shared" si="11"/>
        <v>444.8</v>
      </c>
      <c r="J173" s="84">
        <f t="shared" si="12"/>
        <v>395.62</v>
      </c>
      <c r="K173" s="146">
        <f t="shared" si="13"/>
        <v>456.76</v>
      </c>
      <c r="L173">
        <v>0</v>
      </c>
      <c r="M173" s="146">
        <f t="shared" si="14"/>
        <v>395.62</v>
      </c>
    </row>
    <row r="174" spans="1:13" x14ac:dyDescent="0.2">
      <c r="A174" s="177">
        <f t="shared" ca="1" si="10"/>
        <v>2027</v>
      </c>
      <c r="B174" s="177">
        <v>4086</v>
      </c>
      <c r="C174" s="177">
        <v>4086</v>
      </c>
      <c r="D174" t="s">
        <v>328</v>
      </c>
      <c r="E174">
        <v>2025</v>
      </c>
      <c r="F174" s="145">
        <v>467820.3</v>
      </c>
      <c r="G174">
        <v>1706.9</v>
      </c>
      <c r="H174">
        <v>0.8</v>
      </c>
      <c r="I174">
        <f t="shared" si="11"/>
        <v>1706.1000000000001</v>
      </c>
      <c r="J174" s="84">
        <f t="shared" si="12"/>
        <v>274.2</v>
      </c>
      <c r="K174" s="146">
        <f t="shared" si="13"/>
        <v>456.76</v>
      </c>
      <c r="L174">
        <v>0</v>
      </c>
      <c r="M174" s="146">
        <f t="shared" si="14"/>
        <v>274.2</v>
      </c>
    </row>
    <row r="175" spans="1:13" x14ac:dyDescent="0.2">
      <c r="A175" s="177">
        <f t="shared" ca="1" si="10"/>
        <v>2027</v>
      </c>
      <c r="B175" s="177">
        <v>4104</v>
      </c>
      <c r="C175" s="177">
        <v>4104</v>
      </c>
      <c r="D175" t="s">
        <v>167</v>
      </c>
      <c r="E175">
        <v>2025</v>
      </c>
      <c r="F175" s="145">
        <v>1719179.3</v>
      </c>
      <c r="G175">
        <v>5380.3</v>
      </c>
      <c r="H175">
        <v>8.3000000000000007</v>
      </c>
      <c r="I175">
        <f t="shared" si="11"/>
        <v>5372</v>
      </c>
      <c r="J175" s="84">
        <f t="shared" si="12"/>
        <v>320.02999999999997</v>
      </c>
      <c r="K175" s="146">
        <f t="shared" si="13"/>
        <v>456.76</v>
      </c>
      <c r="L175">
        <v>0</v>
      </c>
      <c r="M175" s="146">
        <f t="shared" si="14"/>
        <v>320.02999999999997</v>
      </c>
    </row>
    <row r="176" spans="1:13" x14ac:dyDescent="0.2">
      <c r="A176" s="177">
        <f t="shared" ca="1" si="10"/>
        <v>2027</v>
      </c>
      <c r="B176" s="177">
        <v>4122</v>
      </c>
      <c r="C176" s="177">
        <v>4122</v>
      </c>
      <c r="D176" t="s">
        <v>168</v>
      </c>
      <c r="E176">
        <v>2025</v>
      </c>
      <c r="F176" s="145">
        <v>208423.33</v>
      </c>
      <c r="G176">
        <v>474</v>
      </c>
      <c r="H176">
        <v>0</v>
      </c>
      <c r="I176">
        <f t="shared" si="11"/>
        <v>474</v>
      </c>
      <c r="J176" s="84">
        <f t="shared" si="12"/>
        <v>439.71</v>
      </c>
      <c r="K176" s="146">
        <f t="shared" si="13"/>
        <v>456.76</v>
      </c>
      <c r="L176">
        <v>0</v>
      </c>
      <c r="M176" s="146">
        <f t="shared" si="14"/>
        <v>439.71</v>
      </c>
    </row>
    <row r="177" spans="1:13" x14ac:dyDescent="0.2">
      <c r="A177" s="177">
        <f t="shared" ca="1" si="10"/>
        <v>2027</v>
      </c>
      <c r="B177" s="177">
        <v>4131</v>
      </c>
      <c r="C177" s="177">
        <v>4131</v>
      </c>
      <c r="D177" t="s">
        <v>169</v>
      </c>
      <c r="E177">
        <v>2025</v>
      </c>
      <c r="F177" s="145">
        <v>1729717.01</v>
      </c>
      <c r="G177">
        <v>3280.2</v>
      </c>
      <c r="H177">
        <v>6.5</v>
      </c>
      <c r="I177">
        <f t="shared" si="11"/>
        <v>3273.7</v>
      </c>
      <c r="J177" s="84">
        <f t="shared" si="12"/>
        <v>528.37</v>
      </c>
      <c r="K177" s="146">
        <f t="shared" si="13"/>
        <v>456.76</v>
      </c>
      <c r="L177">
        <v>234900</v>
      </c>
      <c r="M177" s="146">
        <f t="shared" si="14"/>
        <v>456.61</v>
      </c>
    </row>
    <row r="178" spans="1:13" x14ac:dyDescent="0.2">
      <c r="A178" s="177">
        <f t="shared" ca="1" si="10"/>
        <v>2027</v>
      </c>
      <c r="B178" s="177">
        <v>4203</v>
      </c>
      <c r="C178" s="177">
        <v>4203</v>
      </c>
      <c r="D178" t="s">
        <v>170</v>
      </c>
      <c r="E178">
        <v>2025</v>
      </c>
      <c r="F178" s="145">
        <v>576233.57999999996</v>
      </c>
      <c r="G178">
        <v>870.6</v>
      </c>
      <c r="H178">
        <v>0</v>
      </c>
      <c r="I178">
        <f t="shared" si="11"/>
        <v>870.6</v>
      </c>
      <c r="J178" s="84">
        <f t="shared" si="12"/>
        <v>661.88</v>
      </c>
      <c r="K178" s="146">
        <f t="shared" si="13"/>
        <v>456.76</v>
      </c>
      <c r="L178">
        <v>178579</v>
      </c>
      <c r="M178" s="146">
        <f t="shared" si="14"/>
        <v>456.76</v>
      </c>
    </row>
    <row r="179" spans="1:13" x14ac:dyDescent="0.2">
      <c r="A179" s="177">
        <f t="shared" ca="1" si="10"/>
        <v>2027</v>
      </c>
      <c r="B179" s="177">
        <v>4212</v>
      </c>
      <c r="C179" s="177">
        <v>4212</v>
      </c>
      <c r="D179" t="s">
        <v>171</v>
      </c>
      <c r="E179">
        <v>2025</v>
      </c>
      <c r="F179" s="145">
        <v>106159.54</v>
      </c>
      <c r="G179">
        <v>287.39999999999998</v>
      </c>
      <c r="H179">
        <v>0</v>
      </c>
      <c r="I179">
        <f t="shared" si="11"/>
        <v>287.39999999999998</v>
      </c>
      <c r="J179" s="84">
        <f t="shared" si="12"/>
        <v>369.38</v>
      </c>
      <c r="K179" s="146">
        <f t="shared" si="13"/>
        <v>456.76</v>
      </c>
      <c r="L179">
        <v>0</v>
      </c>
      <c r="M179" s="146">
        <f t="shared" si="14"/>
        <v>369.38</v>
      </c>
    </row>
    <row r="180" spans="1:13" x14ac:dyDescent="0.2">
      <c r="A180" s="177">
        <f t="shared" ca="1" si="10"/>
        <v>2027</v>
      </c>
      <c r="B180" s="177">
        <v>4419</v>
      </c>
      <c r="C180" s="177">
        <v>4419</v>
      </c>
      <c r="D180" t="s">
        <v>327</v>
      </c>
      <c r="E180">
        <v>2025</v>
      </c>
      <c r="F180" s="145">
        <v>500342.08</v>
      </c>
      <c r="G180">
        <v>794.9</v>
      </c>
      <c r="H180">
        <v>0</v>
      </c>
      <c r="I180">
        <f t="shared" si="11"/>
        <v>794.9</v>
      </c>
      <c r="J180" s="84">
        <f t="shared" si="12"/>
        <v>629.44000000000005</v>
      </c>
      <c r="K180" s="146">
        <f t="shared" si="13"/>
        <v>456.76</v>
      </c>
      <c r="L180">
        <v>137264</v>
      </c>
      <c r="M180" s="146">
        <f t="shared" si="14"/>
        <v>456.76</v>
      </c>
    </row>
    <row r="181" spans="1:13" x14ac:dyDescent="0.2">
      <c r="A181" s="177">
        <f t="shared" ca="1" si="10"/>
        <v>2027</v>
      </c>
      <c r="B181" s="177">
        <v>4269</v>
      </c>
      <c r="C181" s="177">
        <v>4269</v>
      </c>
      <c r="D181" t="s">
        <v>172</v>
      </c>
      <c r="E181">
        <v>2025</v>
      </c>
      <c r="F181" s="145">
        <v>606849.44999999995</v>
      </c>
      <c r="G181">
        <v>493.7</v>
      </c>
      <c r="H181">
        <v>0</v>
      </c>
      <c r="I181">
        <f t="shared" si="11"/>
        <v>493.7</v>
      </c>
      <c r="J181" s="84">
        <f t="shared" si="12"/>
        <v>1229.19</v>
      </c>
      <c r="K181" s="146">
        <f t="shared" si="13"/>
        <v>456.76</v>
      </c>
      <c r="L181">
        <v>381349</v>
      </c>
      <c r="M181" s="146">
        <f t="shared" si="14"/>
        <v>456.76</v>
      </c>
    </row>
    <row r="182" spans="1:13" x14ac:dyDescent="0.2">
      <c r="A182" s="177">
        <f t="shared" ca="1" si="10"/>
        <v>2027</v>
      </c>
      <c r="B182" s="177">
        <v>4271</v>
      </c>
      <c r="C182" s="177">
        <v>4271</v>
      </c>
      <c r="D182" t="s">
        <v>173</v>
      </c>
      <c r="E182">
        <v>2025</v>
      </c>
      <c r="F182" s="145">
        <v>985010.12</v>
      </c>
      <c r="G182">
        <v>1154.5999999999999</v>
      </c>
      <c r="H182">
        <v>1.3</v>
      </c>
      <c r="I182">
        <f t="shared" si="11"/>
        <v>1153.3</v>
      </c>
      <c r="J182" s="84">
        <f t="shared" si="12"/>
        <v>854.08</v>
      </c>
      <c r="K182" s="146">
        <f t="shared" si="13"/>
        <v>456.76</v>
      </c>
      <c r="L182">
        <v>458747</v>
      </c>
      <c r="M182" s="146">
        <f t="shared" si="14"/>
        <v>456.31</v>
      </c>
    </row>
    <row r="183" spans="1:13" x14ac:dyDescent="0.2">
      <c r="A183" s="177">
        <f t="shared" ca="1" si="10"/>
        <v>2027</v>
      </c>
      <c r="B183" s="177">
        <v>4356</v>
      </c>
      <c r="C183" s="177">
        <v>4356</v>
      </c>
      <c r="D183" t="s">
        <v>174</v>
      </c>
      <c r="E183">
        <v>2025</v>
      </c>
      <c r="F183" s="145">
        <v>351181.35</v>
      </c>
      <c r="G183">
        <v>732.6</v>
      </c>
      <c r="H183">
        <v>0</v>
      </c>
      <c r="I183">
        <f t="shared" si="11"/>
        <v>732.6</v>
      </c>
      <c r="J183" s="84">
        <f t="shared" si="12"/>
        <v>479.36</v>
      </c>
      <c r="K183" s="146">
        <f t="shared" si="13"/>
        <v>456.76</v>
      </c>
      <c r="L183">
        <v>16558</v>
      </c>
      <c r="M183" s="146">
        <f t="shared" si="14"/>
        <v>456.76</v>
      </c>
    </row>
    <row r="184" spans="1:13" x14ac:dyDescent="0.2">
      <c r="A184" s="177">
        <f t="shared" ca="1" si="10"/>
        <v>2027</v>
      </c>
      <c r="B184" s="177">
        <v>4149</v>
      </c>
      <c r="C184" s="177">
        <v>4149</v>
      </c>
      <c r="D184" t="s">
        <v>329</v>
      </c>
      <c r="E184">
        <v>2025</v>
      </c>
      <c r="F184" s="145">
        <v>631264.79</v>
      </c>
      <c r="G184">
        <v>1529.5</v>
      </c>
      <c r="H184">
        <v>14.3</v>
      </c>
      <c r="I184">
        <f t="shared" si="11"/>
        <v>1515.2</v>
      </c>
      <c r="J184" s="84">
        <f t="shared" si="12"/>
        <v>416.62</v>
      </c>
      <c r="K184" s="146">
        <f t="shared" si="13"/>
        <v>456.76</v>
      </c>
      <c r="L184">
        <v>0</v>
      </c>
      <c r="M184" s="146">
        <f t="shared" si="14"/>
        <v>416.62</v>
      </c>
    </row>
    <row r="185" spans="1:13" x14ac:dyDescent="0.2">
      <c r="A185" s="177">
        <f t="shared" ca="1" si="10"/>
        <v>2027</v>
      </c>
      <c r="B185" s="177">
        <v>4437</v>
      </c>
      <c r="C185" s="177">
        <v>4437</v>
      </c>
      <c r="D185" t="s">
        <v>175</v>
      </c>
      <c r="E185">
        <v>2025</v>
      </c>
      <c r="F185" s="145">
        <v>219215.53</v>
      </c>
      <c r="G185">
        <v>454.4</v>
      </c>
      <c r="H185">
        <v>0</v>
      </c>
      <c r="I185">
        <f t="shared" si="11"/>
        <v>454.4</v>
      </c>
      <c r="J185" s="84">
        <f t="shared" si="12"/>
        <v>482.43</v>
      </c>
      <c r="K185" s="146">
        <f t="shared" si="13"/>
        <v>456.76</v>
      </c>
      <c r="L185">
        <v>11665</v>
      </c>
      <c r="M185" s="146">
        <f t="shared" si="14"/>
        <v>456.76</v>
      </c>
    </row>
    <row r="186" spans="1:13" x14ac:dyDescent="0.2">
      <c r="A186" s="177">
        <f t="shared" ca="1" si="10"/>
        <v>2027</v>
      </c>
      <c r="B186" s="177">
        <v>4446</v>
      </c>
      <c r="C186" s="177">
        <v>4446</v>
      </c>
      <c r="D186" t="s">
        <v>176</v>
      </c>
      <c r="E186">
        <v>2025</v>
      </c>
      <c r="F186" s="145">
        <v>337868.41</v>
      </c>
      <c r="G186">
        <v>967.6</v>
      </c>
      <c r="H186">
        <v>0.2</v>
      </c>
      <c r="I186">
        <f t="shared" si="11"/>
        <v>967.4</v>
      </c>
      <c r="J186" s="84">
        <f t="shared" si="12"/>
        <v>349.25</v>
      </c>
      <c r="K186" s="146">
        <f t="shared" si="13"/>
        <v>456.76</v>
      </c>
      <c r="L186">
        <v>0</v>
      </c>
      <c r="M186" s="146">
        <f t="shared" si="14"/>
        <v>349.25</v>
      </c>
    </row>
    <row r="187" spans="1:13" x14ac:dyDescent="0.2">
      <c r="A187" s="177">
        <f t="shared" ca="1" si="10"/>
        <v>2027</v>
      </c>
      <c r="B187" s="177">
        <v>4491</v>
      </c>
      <c r="C187" s="177">
        <v>4491</v>
      </c>
      <c r="D187" t="s">
        <v>177</v>
      </c>
      <c r="E187">
        <v>2025</v>
      </c>
      <c r="F187" s="145">
        <v>136725.82999999999</v>
      </c>
      <c r="G187">
        <v>304.39999999999998</v>
      </c>
      <c r="H187">
        <v>0</v>
      </c>
      <c r="I187">
        <f t="shared" si="11"/>
        <v>304.39999999999998</v>
      </c>
      <c r="J187" s="84">
        <f t="shared" si="12"/>
        <v>449.17</v>
      </c>
      <c r="K187" s="146">
        <f t="shared" si="13"/>
        <v>456.76</v>
      </c>
      <c r="L187">
        <v>0</v>
      </c>
      <c r="M187" s="146">
        <f t="shared" si="14"/>
        <v>449.17</v>
      </c>
    </row>
    <row r="188" spans="1:13" x14ac:dyDescent="0.2">
      <c r="A188" s="177">
        <f t="shared" ca="1" si="10"/>
        <v>2027</v>
      </c>
      <c r="B188" s="177">
        <v>4505</v>
      </c>
      <c r="C188" s="177">
        <v>4505</v>
      </c>
      <c r="D188" t="s">
        <v>178</v>
      </c>
      <c r="E188">
        <v>2025</v>
      </c>
      <c r="F188" s="145">
        <v>77675.23</v>
      </c>
      <c r="G188">
        <v>206.4</v>
      </c>
      <c r="H188">
        <v>0</v>
      </c>
      <c r="I188">
        <f t="shared" si="11"/>
        <v>206.4</v>
      </c>
      <c r="J188" s="84">
        <f t="shared" si="12"/>
        <v>376.33</v>
      </c>
      <c r="K188" s="146">
        <f t="shared" si="13"/>
        <v>456.76</v>
      </c>
      <c r="L188">
        <v>0</v>
      </c>
      <c r="M188" s="146">
        <f t="shared" si="14"/>
        <v>376.33</v>
      </c>
    </row>
    <row r="189" spans="1:13" x14ac:dyDescent="0.2">
      <c r="A189" s="177">
        <f t="shared" ca="1" si="10"/>
        <v>2027</v>
      </c>
      <c r="B189" s="177">
        <v>4509</v>
      </c>
      <c r="C189" s="177">
        <v>4509</v>
      </c>
      <c r="D189" t="s">
        <v>179</v>
      </c>
      <c r="E189">
        <v>2025</v>
      </c>
      <c r="F189" s="145">
        <v>67865.09</v>
      </c>
      <c r="G189">
        <v>191</v>
      </c>
      <c r="H189">
        <v>0</v>
      </c>
      <c r="I189">
        <f t="shared" si="11"/>
        <v>191</v>
      </c>
      <c r="J189" s="84">
        <f t="shared" si="12"/>
        <v>355.31</v>
      </c>
      <c r="K189" s="146">
        <f t="shared" si="13"/>
        <v>456.76</v>
      </c>
      <c r="L189">
        <v>0</v>
      </c>
      <c r="M189" s="146">
        <f t="shared" si="14"/>
        <v>355.31</v>
      </c>
    </row>
    <row r="190" spans="1:13" x14ac:dyDescent="0.2">
      <c r="A190" s="177">
        <f t="shared" ca="1" si="10"/>
        <v>2027</v>
      </c>
      <c r="B190" s="177">
        <v>4518</v>
      </c>
      <c r="C190" s="177">
        <v>4518</v>
      </c>
      <c r="D190" t="s">
        <v>180</v>
      </c>
      <c r="E190">
        <v>2025</v>
      </c>
      <c r="F190" s="145">
        <v>91994.1</v>
      </c>
      <c r="G190">
        <v>203.8</v>
      </c>
      <c r="H190">
        <v>0</v>
      </c>
      <c r="I190">
        <f t="shared" si="11"/>
        <v>203.8</v>
      </c>
      <c r="J190" s="84">
        <f t="shared" si="12"/>
        <v>451.39</v>
      </c>
      <c r="K190" s="146">
        <f t="shared" si="13"/>
        <v>456.76</v>
      </c>
      <c r="L190">
        <v>0</v>
      </c>
      <c r="M190" s="146">
        <f t="shared" si="14"/>
        <v>451.39</v>
      </c>
    </row>
    <row r="191" spans="1:13" x14ac:dyDescent="0.2">
      <c r="A191" s="177">
        <f t="shared" ca="1" si="10"/>
        <v>2027</v>
      </c>
      <c r="B191" s="177">
        <v>4527</v>
      </c>
      <c r="C191" s="177">
        <v>4527</v>
      </c>
      <c r="D191" t="s">
        <v>181</v>
      </c>
      <c r="E191">
        <v>2025</v>
      </c>
      <c r="F191" s="145">
        <v>388781.34</v>
      </c>
      <c r="G191">
        <v>587.29999999999995</v>
      </c>
      <c r="H191">
        <v>0</v>
      </c>
      <c r="I191">
        <f t="shared" si="11"/>
        <v>587.29999999999995</v>
      </c>
      <c r="J191" s="84">
        <f t="shared" si="12"/>
        <v>661.98</v>
      </c>
      <c r="K191" s="146">
        <f t="shared" si="13"/>
        <v>456.76</v>
      </c>
      <c r="L191">
        <v>120527</v>
      </c>
      <c r="M191" s="146">
        <f t="shared" si="14"/>
        <v>456.76</v>
      </c>
    </row>
    <row r="192" spans="1:13" x14ac:dyDescent="0.2">
      <c r="A192" s="177">
        <f t="shared" ca="1" si="10"/>
        <v>2027</v>
      </c>
      <c r="B192" s="177">
        <v>4536</v>
      </c>
      <c r="C192" s="177">
        <v>4536</v>
      </c>
      <c r="D192" t="s">
        <v>182</v>
      </c>
      <c r="E192">
        <v>2025</v>
      </c>
      <c r="F192" s="145">
        <v>987404.61</v>
      </c>
      <c r="G192">
        <v>1757.1</v>
      </c>
      <c r="H192">
        <v>0</v>
      </c>
      <c r="I192">
        <f t="shared" si="11"/>
        <v>1757.1</v>
      </c>
      <c r="J192" s="84">
        <f t="shared" si="12"/>
        <v>561.95000000000005</v>
      </c>
      <c r="K192" s="146">
        <f t="shared" si="13"/>
        <v>456.76</v>
      </c>
      <c r="L192">
        <v>184832</v>
      </c>
      <c r="M192" s="146">
        <f t="shared" si="14"/>
        <v>456.76</v>
      </c>
    </row>
    <row r="193" spans="1:13" x14ac:dyDescent="0.2">
      <c r="A193" s="177">
        <f t="shared" ca="1" si="10"/>
        <v>2027</v>
      </c>
      <c r="B193" s="177">
        <v>4554</v>
      </c>
      <c r="C193" s="177">
        <v>4554</v>
      </c>
      <c r="D193" t="s">
        <v>183</v>
      </c>
      <c r="E193">
        <v>2025</v>
      </c>
      <c r="F193" s="145">
        <v>268504.21999999997</v>
      </c>
      <c r="G193">
        <v>1080.3</v>
      </c>
      <c r="H193">
        <v>0</v>
      </c>
      <c r="I193">
        <f t="shared" si="11"/>
        <v>1080.3</v>
      </c>
      <c r="J193" s="84">
        <f t="shared" si="12"/>
        <v>248.55</v>
      </c>
      <c r="K193" s="146">
        <f t="shared" si="13"/>
        <v>456.76</v>
      </c>
      <c r="L193">
        <v>0</v>
      </c>
      <c r="M193" s="146">
        <f t="shared" si="14"/>
        <v>248.55</v>
      </c>
    </row>
    <row r="194" spans="1:13" x14ac:dyDescent="0.2">
      <c r="A194" s="177">
        <f t="shared" ref="A194:A257" ca="1" si="15">MAX($A$3:$A$18)</f>
        <v>2027</v>
      </c>
      <c r="B194" s="177">
        <v>4572</v>
      </c>
      <c r="C194" s="177">
        <v>4572</v>
      </c>
      <c r="D194" t="s">
        <v>184</v>
      </c>
      <c r="E194">
        <v>2025</v>
      </c>
      <c r="F194" s="145">
        <v>132405.99</v>
      </c>
      <c r="G194">
        <v>219.4</v>
      </c>
      <c r="H194">
        <v>0</v>
      </c>
      <c r="I194">
        <f t="shared" si="11"/>
        <v>219.4</v>
      </c>
      <c r="J194" s="84">
        <f t="shared" si="12"/>
        <v>603.49</v>
      </c>
      <c r="K194" s="146">
        <f t="shared" si="13"/>
        <v>456.76</v>
      </c>
      <c r="L194">
        <v>32193</v>
      </c>
      <c r="M194" s="146">
        <f t="shared" si="14"/>
        <v>456.76</v>
      </c>
    </row>
    <row r="195" spans="1:13" x14ac:dyDescent="0.2">
      <c r="A195" s="177">
        <f t="shared" ca="1" si="15"/>
        <v>2027</v>
      </c>
      <c r="B195" s="177">
        <v>4581</v>
      </c>
      <c r="C195" s="177">
        <v>4581</v>
      </c>
      <c r="D195" t="s">
        <v>185</v>
      </c>
      <c r="E195">
        <v>2025</v>
      </c>
      <c r="F195" s="145">
        <v>1211107.07</v>
      </c>
      <c r="G195">
        <v>4315.8999999999996</v>
      </c>
      <c r="H195">
        <v>0.1</v>
      </c>
      <c r="I195">
        <f t="shared" ref="I195:I258" si="16">G195-H195</f>
        <v>4315.7999999999993</v>
      </c>
      <c r="J195" s="84">
        <f t="shared" ref="J195:J258" si="17">ROUND(F195/I195,2)</f>
        <v>280.62</v>
      </c>
      <c r="K195" s="146">
        <f t="shared" ref="K195:K258" si="18">$K$332</f>
        <v>456.76</v>
      </c>
      <c r="L195">
        <v>0</v>
      </c>
      <c r="M195" s="146">
        <f t="shared" ref="M195:M258" si="19">ROUND((F195-L195)/I195,2)</f>
        <v>280.62</v>
      </c>
    </row>
    <row r="196" spans="1:13" x14ac:dyDescent="0.2">
      <c r="A196" s="177">
        <f t="shared" ca="1" si="15"/>
        <v>2027</v>
      </c>
      <c r="B196" s="177">
        <v>4599</v>
      </c>
      <c r="C196" s="177">
        <v>4599</v>
      </c>
      <c r="D196" t="s">
        <v>186</v>
      </c>
      <c r="E196">
        <v>2025</v>
      </c>
      <c r="F196" s="145">
        <v>330953.96999999997</v>
      </c>
      <c r="G196">
        <v>573.6</v>
      </c>
      <c r="H196">
        <v>0</v>
      </c>
      <c r="I196">
        <f t="shared" si="16"/>
        <v>573.6</v>
      </c>
      <c r="J196" s="84">
        <f t="shared" si="17"/>
        <v>576.98</v>
      </c>
      <c r="K196" s="146">
        <f t="shared" si="18"/>
        <v>456.76</v>
      </c>
      <c r="L196">
        <v>68959</v>
      </c>
      <c r="M196" s="146">
        <f t="shared" si="19"/>
        <v>456.76</v>
      </c>
    </row>
    <row r="197" spans="1:13" x14ac:dyDescent="0.2">
      <c r="A197" s="177">
        <f t="shared" ca="1" si="15"/>
        <v>2027</v>
      </c>
      <c r="B197" s="177">
        <v>4617</v>
      </c>
      <c r="C197" s="177">
        <v>4617</v>
      </c>
      <c r="D197" t="s">
        <v>187</v>
      </c>
      <c r="E197">
        <v>2025</v>
      </c>
      <c r="F197" s="145">
        <v>402558.68</v>
      </c>
      <c r="G197">
        <v>1398.9</v>
      </c>
      <c r="H197">
        <v>0</v>
      </c>
      <c r="I197">
        <f t="shared" si="16"/>
        <v>1398.9</v>
      </c>
      <c r="J197" s="84">
        <f t="shared" si="17"/>
        <v>287.77</v>
      </c>
      <c r="K197" s="146">
        <f t="shared" si="18"/>
        <v>456.76</v>
      </c>
      <c r="L197">
        <v>0</v>
      </c>
      <c r="M197" s="146">
        <f t="shared" si="19"/>
        <v>287.77</v>
      </c>
    </row>
    <row r="198" spans="1:13" x14ac:dyDescent="0.2">
      <c r="A198" s="177">
        <f t="shared" ca="1" si="15"/>
        <v>2027</v>
      </c>
      <c r="B198" s="177">
        <v>4662</v>
      </c>
      <c r="C198" s="177">
        <v>4662</v>
      </c>
      <c r="D198" t="s">
        <v>189</v>
      </c>
      <c r="E198">
        <v>2025</v>
      </c>
      <c r="F198" s="145">
        <v>570073.13</v>
      </c>
      <c r="G198">
        <v>992.8</v>
      </c>
      <c r="H198">
        <v>0.6</v>
      </c>
      <c r="I198">
        <f t="shared" si="16"/>
        <v>992.19999999999993</v>
      </c>
      <c r="J198" s="84">
        <f t="shared" si="17"/>
        <v>574.54999999999995</v>
      </c>
      <c r="K198" s="146">
        <f t="shared" si="18"/>
        <v>456.76</v>
      </c>
      <c r="L198">
        <v>116943</v>
      </c>
      <c r="M198" s="146">
        <f t="shared" si="19"/>
        <v>456.69</v>
      </c>
    </row>
    <row r="199" spans="1:13" x14ac:dyDescent="0.2">
      <c r="A199" s="177">
        <f t="shared" ca="1" si="15"/>
        <v>2027</v>
      </c>
      <c r="B199" s="177">
        <v>4689</v>
      </c>
      <c r="C199" s="177">
        <v>4689</v>
      </c>
      <c r="D199" t="s">
        <v>190</v>
      </c>
      <c r="E199">
        <v>2025</v>
      </c>
      <c r="F199" s="145">
        <v>173394.93</v>
      </c>
      <c r="G199">
        <v>544.9</v>
      </c>
      <c r="H199">
        <v>0</v>
      </c>
      <c r="I199">
        <f t="shared" si="16"/>
        <v>544.9</v>
      </c>
      <c r="J199" s="84">
        <f t="shared" si="17"/>
        <v>318.20999999999998</v>
      </c>
      <c r="K199" s="146">
        <f t="shared" si="18"/>
        <v>456.76</v>
      </c>
      <c r="L199">
        <v>0</v>
      </c>
      <c r="M199" s="146">
        <f t="shared" si="19"/>
        <v>318.20999999999998</v>
      </c>
    </row>
    <row r="200" spans="1:13" x14ac:dyDescent="0.2">
      <c r="A200" s="177">
        <f t="shared" ca="1" si="15"/>
        <v>2027</v>
      </c>
      <c r="B200" s="177">
        <v>4644</v>
      </c>
      <c r="C200" s="177">
        <v>4644</v>
      </c>
      <c r="D200" t="s">
        <v>188</v>
      </c>
      <c r="E200">
        <v>2025</v>
      </c>
      <c r="F200" s="145">
        <v>323191.23</v>
      </c>
      <c r="G200">
        <v>451.9</v>
      </c>
      <c r="H200">
        <v>0</v>
      </c>
      <c r="I200">
        <f t="shared" si="16"/>
        <v>451.9</v>
      </c>
      <c r="J200" s="84">
        <f t="shared" si="17"/>
        <v>715.18</v>
      </c>
      <c r="K200" s="146">
        <f t="shared" si="18"/>
        <v>456.76</v>
      </c>
      <c r="L200">
        <v>116781</v>
      </c>
      <c r="M200" s="146">
        <f t="shared" si="19"/>
        <v>456.76</v>
      </c>
    </row>
    <row r="201" spans="1:13" x14ac:dyDescent="0.2">
      <c r="A201" s="177">
        <f t="shared" ca="1" si="15"/>
        <v>2027</v>
      </c>
      <c r="B201" s="177">
        <v>4725</v>
      </c>
      <c r="C201" s="177">
        <v>4725</v>
      </c>
      <c r="D201" t="s">
        <v>191</v>
      </c>
      <c r="E201">
        <v>2025</v>
      </c>
      <c r="F201" s="145">
        <v>1063923.1200000001</v>
      </c>
      <c r="G201">
        <v>2843.8</v>
      </c>
      <c r="H201">
        <v>0.6</v>
      </c>
      <c r="I201">
        <f t="shared" si="16"/>
        <v>2843.2000000000003</v>
      </c>
      <c r="J201" s="84">
        <f t="shared" si="17"/>
        <v>374.2</v>
      </c>
      <c r="K201" s="146">
        <f t="shared" si="18"/>
        <v>456.76</v>
      </c>
      <c r="L201">
        <v>0</v>
      </c>
      <c r="M201" s="146">
        <f t="shared" si="19"/>
        <v>374.2</v>
      </c>
    </row>
    <row r="202" spans="1:13" x14ac:dyDescent="0.2">
      <c r="A202" s="177">
        <f t="shared" ca="1" si="15"/>
        <v>2027</v>
      </c>
      <c r="B202" s="177">
        <v>2673</v>
      </c>
      <c r="C202" s="177">
        <v>2673</v>
      </c>
      <c r="D202" t="s">
        <v>117</v>
      </c>
      <c r="E202">
        <v>2025</v>
      </c>
      <c r="F202" s="145">
        <v>765560.44</v>
      </c>
      <c r="G202">
        <v>635.1</v>
      </c>
      <c r="H202">
        <v>0</v>
      </c>
      <c r="I202">
        <f t="shared" si="16"/>
        <v>635.1</v>
      </c>
      <c r="J202" s="84">
        <f t="shared" si="17"/>
        <v>1205.42</v>
      </c>
      <c r="K202" s="146">
        <f t="shared" si="18"/>
        <v>456.76</v>
      </c>
      <c r="L202">
        <v>475475</v>
      </c>
      <c r="M202" s="146">
        <f t="shared" si="19"/>
        <v>456.76</v>
      </c>
    </row>
    <row r="203" spans="1:13" x14ac:dyDescent="0.2">
      <c r="A203" s="177">
        <f t="shared" ca="1" si="15"/>
        <v>2027</v>
      </c>
      <c r="B203" s="177">
        <v>153</v>
      </c>
      <c r="C203" s="177">
        <v>153</v>
      </c>
      <c r="D203" t="s">
        <v>18</v>
      </c>
      <c r="E203">
        <v>2025</v>
      </c>
      <c r="F203" s="145">
        <v>445973.82</v>
      </c>
      <c r="G203">
        <v>522.9</v>
      </c>
      <c r="H203">
        <v>0</v>
      </c>
      <c r="I203">
        <f t="shared" si="16"/>
        <v>522.9</v>
      </c>
      <c r="J203" s="84">
        <f t="shared" si="17"/>
        <v>852.89</v>
      </c>
      <c r="K203" s="146">
        <f t="shared" si="18"/>
        <v>456.76</v>
      </c>
      <c r="L203">
        <v>207137</v>
      </c>
      <c r="M203" s="146">
        <f t="shared" si="19"/>
        <v>456.75</v>
      </c>
    </row>
    <row r="204" spans="1:13" x14ac:dyDescent="0.2">
      <c r="A204" s="177">
        <f t="shared" ca="1" si="15"/>
        <v>2027</v>
      </c>
      <c r="B204" s="177">
        <v>3691</v>
      </c>
      <c r="C204" s="177">
        <v>3691</v>
      </c>
      <c r="D204" t="s">
        <v>156</v>
      </c>
      <c r="E204">
        <v>2025</v>
      </c>
      <c r="F204" s="145">
        <v>411718.67</v>
      </c>
      <c r="G204">
        <v>703.9</v>
      </c>
      <c r="H204">
        <v>0</v>
      </c>
      <c r="I204">
        <f t="shared" si="16"/>
        <v>703.9</v>
      </c>
      <c r="J204" s="84">
        <f t="shared" si="17"/>
        <v>584.91</v>
      </c>
      <c r="K204" s="146">
        <f t="shared" si="18"/>
        <v>456.76</v>
      </c>
      <c r="L204">
        <v>90206</v>
      </c>
      <c r="M204" s="146">
        <f t="shared" si="19"/>
        <v>456.76</v>
      </c>
    </row>
    <row r="205" spans="1:13" x14ac:dyDescent="0.2">
      <c r="A205" s="177">
        <f t="shared" ca="1" si="15"/>
        <v>2027</v>
      </c>
      <c r="B205" s="177">
        <v>4774</v>
      </c>
      <c r="C205" s="177">
        <v>4774</v>
      </c>
      <c r="D205" t="s">
        <v>330</v>
      </c>
      <c r="E205">
        <v>2025</v>
      </c>
      <c r="F205" s="145">
        <v>621043.92000000004</v>
      </c>
      <c r="G205">
        <v>1108.4000000000001</v>
      </c>
      <c r="H205">
        <v>0</v>
      </c>
      <c r="I205">
        <f t="shared" si="16"/>
        <v>1108.4000000000001</v>
      </c>
      <c r="J205" s="84">
        <f t="shared" si="17"/>
        <v>560.30999999999995</v>
      </c>
      <c r="K205" s="146">
        <f t="shared" si="18"/>
        <v>456.76</v>
      </c>
      <c r="L205">
        <v>114776</v>
      </c>
      <c r="M205" s="146">
        <f t="shared" si="19"/>
        <v>456.76</v>
      </c>
    </row>
    <row r="206" spans="1:13" x14ac:dyDescent="0.2">
      <c r="A206" s="177">
        <f t="shared" ca="1" si="15"/>
        <v>2027</v>
      </c>
      <c r="B206" s="177">
        <v>873</v>
      </c>
      <c r="C206" s="177">
        <v>873</v>
      </c>
      <c r="D206" t="s">
        <v>42</v>
      </c>
      <c r="E206">
        <v>2025</v>
      </c>
      <c r="F206" s="145">
        <v>370698.08</v>
      </c>
      <c r="G206">
        <v>455.8</v>
      </c>
      <c r="H206">
        <v>0</v>
      </c>
      <c r="I206">
        <f t="shared" si="16"/>
        <v>455.8</v>
      </c>
      <c r="J206" s="84">
        <f t="shared" si="17"/>
        <v>813.29</v>
      </c>
      <c r="K206" s="146">
        <f t="shared" si="18"/>
        <v>456.76</v>
      </c>
      <c r="L206">
        <v>162507</v>
      </c>
      <c r="M206" s="146">
        <f t="shared" si="19"/>
        <v>456.76</v>
      </c>
    </row>
    <row r="207" spans="1:13" x14ac:dyDescent="0.2">
      <c r="A207" s="177">
        <f t="shared" ca="1" si="15"/>
        <v>2027</v>
      </c>
      <c r="B207" s="177">
        <v>4778</v>
      </c>
      <c r="C207" s="177">
        <v>4778</v>
      </c>
      <c r="D207" t="s">
        <v>196</v>
      </c>
      <c r="E207">
        <v>2025</v>
      </c>
      <c r="F207" s="145">
        <v>166830.72</v>
      </c>
      <c r="G207">
        <v>231.5</v>
      </c>
      <c r="H207">
        <v>0</v>
      </c>
      <c r="I207">
        <f t="shared" si="16"/>
        <v>231.5</v>
      </c>
      <c r="J207" s="84">
        <f t="shared" si="17"/>
        <v>720.65</v>
      </c>
      <c r="K207" s="146">
        <f t="shared" si="18"/>
        <v>456.76</v>
      </c>
      <c r="L207">
        <v>61091</v>
      </c>
      <c r="M207" s="146">
        <f t="shared" si="19"/>
        <v>456.76</v>
      </c>
    </row>
    <row r="208" spans="1:13" x14ac:dyDescent="0.2">
      <c r="A208" s="177">
        <f t="shared" ca="1" si="15"/>
        <v>2027</v>
      </c>
      <c r="B208" s="177">
        <v>4777</v>
      </c>
      <c r="C208" s="177">
        <v>4777</v>
      </c>
      <c r="D208" t="s">
        <v>195</v>
      </c>
      <c r="E208">
        <v>2025</v>
      </c>
      <c r="F208" s="145">
        <v>298079.90000000002</v>
      </c>
      <c r="G208">
        <v>558.5</v>
      </c>
      <c r="H208">
        <v>0</v>
      </c>
      <c r="I208">
        <f t="shared" si="16"/>
        <v>558.5</v>
      </c>
      <c r="J208" s="84">
        <f t="shared" si="17"/>
        <v>533.72</v>
      </c>
      <c r="K208" s="146">
        <f t="shared" si="18"/>
        <v>456.76</v>
      </c>
      <c r="L208">
        <v>42983</v>
      </c>
      <c r="M208" s="146">
        <f t="shared" si="19"/>
        <v>456.75</v>
      </c>
    </row>
    <row r="209" spans="1:13" x14ac:dyDescent="0.2">
      <c r="A209" s="177">
        <f t="shared" ca="1" si="15"/>
        <v>2027</v>
      </c>
      <c r="B209" s="177">
        <v>4776</v>
      </c>
      <c r="C209" s="177">
        <v>4776</v>
      </c>
      <c r="D209" t="s">
        <v>194</v>
      </c>
      <c r="E209">
        <v>2025</v>
      </c>
      <c r="F209" s="145">
        <v>466285.27</v>
      </c>
      <c r="G209">
        <v>471.6</v>
      </c>
      <c r="H209">
        <v>0</v>
      </c>
      <c r="I209">
        <f t="shared" si="16"/>
        <v>471.6</v>
      </c>
      <c r="J209" s="84">
        <f t="shared" si="17"/>
        <v>988.73</v>
      </c>
      <c r="K209" s="146">
        <f t="shared" si="18"/>
        <v>456.76</v>
      </c>
      <c r="L209">
        <v>250878</v>
      </c>
      <c r="M209" s="146">
        <f t="shared" si="19"/>
        <v>456.76</v>
      </c>
    </row>
    <row r="210" spans="1:13" x14ac:dyDescent="0.2">
      <c r="A210" s="177">
        <f t="shared" ca="1" si="15"/>
        <v>2027</v>
      </c>
      <c r="B210" s="177">
        <v>4779</v>
      </c>
      <c r="C210" s="177">
        <v>4779</v>
      </c>
      <c r="D210" t="s">
        <v>197</v>
      </c>
      <c r="E210">
        <v>2025</v>
      </c>
      <c r="F210" s="145">
        <v>1011786.43</v>
      </c>
      <c r="G210">
        <v>2191.6999999999998</v>
      </c>
      <c r="H210">
        <v>0</v>
      </c>
      <c r="I210">
        <f t="shared" si="16"/>
        <v>2191.6999999999998</v>
      </c>
      <c r="J210" s="84">
        <f t="shared" si="17"/>
        <v>461.64</v>
      </c>
      <c r="K210" s="146">
        <f t="shared" si="18"/>
        <v>456.76</v>
      </c>
      <c r="L210">
        <v>10699</v>
      </c>
      <c r="M210" s="146">
        <f t="shared" si="19"/>
        <v>456.76</v>
      </c>
    </row>
    <row r="211" spans="1:13" x14ac:dyDescent="0.2">
      <c r="A211" s="177">
        <f t="shared" ca="1" si="15"/>
        <v>2027</v>
      </c>
      <c r="B211" s="177">
        <v>4784</v>
      </c>
      <c r="C211" s="177">
        <v>4784</v>
      </c>
      <c r="D211" t="s">
        <v>198</v>
      </c>
      <c r="E211">
        <v>2025</v>
      </c>
      <c r="F211" s="145">
        <v>890839.16</v>
      </c>
      <c r="G211">
        <v>2991.3</v>
      </c>
      <c r="H211">
        <v>0</v>
      </c>
      <c r="I211">
        <f t="shared" si="16"/>
        <v>2991.3</v>
      </c>
      <c r="J211" s="84">
        <f t="shared" si="17"/>
        <v>297.81</v>
      </c>
      <c r="K211" s="146">
        <f t="shared" si="18"/>
        <v>456.76</v>
      </c>
      <c r="L211">
        <v>0</v>
      </c>
      <c r="M211" s="146">
        <f t="shared" si="19"/>
        <v>297.81</v>
      </c>
    </row>
    <row r="212" spans="1:13" x14ac:dyDescent="0.2">
      <c r="A212" s="177">
        <f t="shared" ca="1" si="15"/>
        <v>2027</v>
      </c>
      <c r="B212" s="177">
        <v>4785</v>
      </c>
      <c r="C212" s="177">
        <v>4785</v>
      </c>
      <c r="D212" t="s">
        <v>331</v>
      </c>
      <c r="E212">
        <v>2025</v>
      </c>
      <c r="F212" s="145">
        <v>262837.81</v>
      </c>
      <c r="G212">
        <v>452.1</v>
      </c>
      <c r="H212">
        <v>0</v>
      </c>
      <c r="I212">
        <f t="shared" si="16"/>
        <v>452.1</v>
      </c>
      <c r="J212" s="84">
        <f t="shared" si="17"/>
        <v>581.37</v>
      </c>
      <c r="K212" s="146">
        <f t="shared" si="18"/>
        <v>456.76</v>
      </c>
      <c r="L212">
        <v>56337</v>
      </c>
      <c r="M212" s="146">
        <f t="shared" si="19"/>
        <v>456.76</v>
      </c>
    </row>
    <row r="213" spans="1:13" x14ac:dyDescent="0.2">
      <c r="A213" s="177">
        <f t="shared" ca="1" si="15"/>
        <v>2027</v>
      </c>
      <c r="B213" s="177">
        <v>333</v>
      </c>
      <c r="C213" s="177">
        <v>333</v>
      </c>
      <c r="D213" t="s">
        <v>24</v>
      </c>
      <c r="E213">
        <v>2025</v>
      </c>
      <c r="F213" s="145">
        <v>279805.17</v>
      </c>
      <c r="G213">
        <v>391</v>
      </c>
      <c r="H213">
        <v>0</v>
      </c>
      <c r="I213">
        <f t="shared" si="16"/>
        <v>391</v>
      </c>
      <c r="J213" s="84">
        <f t="shared" si="17"/>
        <v>715.61</v>
      </c>
      <c r="K213" s="146">
        <f t="shared" si="18"/>
        <v>456.76</v>
      </c>
      <c r="L213">
        <v>101211</v>
      </c>
      <c r="M213" s="146">
        <f t="shared" si="19"/>
        <v>456.76</v>
      </c>
    </row>
    <row r="214" spans="1:13" x14ac:dyDescent="0.2">
      <c r="A214" s="177">
        <f t="shared" ca="1" si="15"/>
        <v>2027</v>
      </c>
      <c r="B214" s="177">
        <v>4773</v>
      </c>
      <c r="C214" s="177">
        <v>4773</v>
      </c>
      <c r="D214" t="s">
        <v>193</v>
      </c>
      <c r="E214">
        <v>2025</v>
      </c>
      <c r="F214" s="145">
        <v>415971.9</v>
      </c>
      <c r="G214">
        <v>491</v>
      </c>
      <c r="H214">
        <v>0</v>
      </c>
      <c r="I214">
        <f t="shared" si="16"/>
        <v>491</v>
      </c>
      <c r="J214" s="84">
        <f t="shared" si="17"/>
        <v>847.19</v>
      </c>
      <c r="K214" s="146">
        <f t="shared" si="18"/>
        <v>456.76</v>
      </c>
      <c r="L214">
        <v>191702</v>
      </c>
      <c r="M214" s="146">
        <f t="shared" si="19"/>
        <v>456.76</v>
      </c>
    </row>
    <row r="215" spans="1:13" x14ac:dyDescent="0.2">
      <c r="A215" s="177">
        <f t="shared" ca="1" si="15"/>
        <v>2027</v>
      </c>
      <c r="B215" s="177">
        <v>4788</v>
      </c>
      <c r="C215" s="177">
        <v>4788</v>
      </c>
      <c r="D215" t="s">
        <v>199</v>
      </c>
      <c r="E215">
        <v>2025</v>
      </c>
      <c r="F215" s="145">
        <v>290424.05</v>
      </c>
      <c r="G215">
        <v>489.6</v>
      </c>
      <c r="H215">
        <v>0</v>
      </c>
      <c r="I215">
        <f t="shared" si="16"/>
        <v>489.6</v>
      </c>
      <c r="J215" s="84">
        <f t="shared" si="17"/>
        <v>593.19000000000005</v>
      </c>
      <c r="K215" s="146">
        <f t="shared" si="18"/>
        <v>456.76</v>
      </c>
      <c r="L215">
        <v>66797</v>
      </c>
      <c r="M215" s="146">
        <f t="shared" si="19"/>
        <v>456.75</v>
      </c>
    </row>
    <row r="216" spans="1:13" x14ac:dyDescent="0.2">
      <c r="A216" s="177">
        <f t="shared" ca="1" si="15"/>
        <v>2027</v>
      </c>
      <c r="B216" s="177">
        <v>4797</v>
      </c>
      <c r="C216" s="177">
        <v>4797</v>
      </c>
      <c r="D216" t="s">
        <v>200</v>
      </c>
      <c r="E216">
        <v>2025</v>
      </c>
      <c r="F216" s="145">
        <v>872414.85</v>
      </c>
      <c r="G216">
        <v>3454.2</v>
      </c>
      <c r="H216">
        <v>0</v>
      </c>
      <c r="I216">
        <f t="shared" si="16"/>
        <v>3454.2</v>
      </c>
      <c r="J216" s="84">
        <f t="shared" si="17"/>
        <v>252.57</v>
      </c>
      <c r="K216" s="146">
        <f t="shared" si="18"/>
        <v>456.76</v>
      </c>
      <c r="L216">
        <v>0</v>
      </c>
      <c r="M216" s="146">
        <f t="shared" si="19"/>
        <v>252.57</v>
      </c>
    </row>
    <row r="217" spans="1:13" x14ac:dyDescent="0.2">
      <c r="A217" s="177">
        <f t="shared" ca="1" si="15"/>
        <v>2027</v>
      </c>
      <c r="B217" s="177">
        <v>4860</v>
      </c>
      <c r="C217" s="177">
        <v>4860</v>
      </c>
      <c r="D217" t="s">
        <v>345</v>
      </c>
      <c r="E217">
        <v>2025</v>
      </c>
      <c r="F217" s="145">
        <v>522952.05</v>
      </c>
      <c r="G217">
        <v>907</v>
      </c>
      <c r="H217">
        <v>0</v>
      </c>
      <c r="I217">
        <f t="shared" si="16"/>
        <v>907</v>
      </c>
      <c r="J217" s="84">
        <f t="shared" si="17"/>
        <v>576.57000000000005</v>
      </c>
      <c r="K217" s="146">
        <f t="shared" si="18"/>
        <v>456.76</v>
      </c>
      <c r="L217">
        <v>108669</v>
      </c>
      <c r="M217" s="146">
        <f t="shared" si="19"/>
        <v>456.76</v>
      </c>
    </row>
    <row r="218" spans="1:13" x14ac:dyDescent="0.2">
      <c r="A218" s="177">
        <f t="shared" ca="1" si="15"/>
        <v>2027</v>
      </c>
      <c r="B218" s="177">
        <v>4869</v>
      </c>
      <c r="C218" s="177">
        <v>4869</v>
      </c>
      <c r="D218" t="s">
        <v>201</v>
      </c>
      <c r="E218">
        <v>2025</v>
      </c>
      <c r="F218" s="145">
        <v>274085.02</v>
      </c>
      <c r="G218">
        <v>1269.8</v>
      </c>
      <c r="H218">
        <v>0</v>
      </c>
      <c r="I218">
        <f t="shared" si="16"/>
        <v>1269.8</v>
      </c>
      <c r="J218" s="84">
        <f t="shared" si="17"/>
        <v>215.85</v>
      </c>
      <c r="K218" s="146">
        <f t="shared" si="18"/>
        <v>456.76</v>
      </c>
      <c r="L218">
        <v>0</v>
      </c>
      <c r="M218" s="146">
        <f t="shared" si="19"/>
        <v>215.85</v>
      </c>
    </row>
    <row r="219" spans="1:13" x14ac:dyDescent="0.2">
      <c r="A219" s="177">
        <f t="shared" ca="1" si="15"/>
        <v>2027</v>
      </c>
      <c r="B219" s="177">
        <v>4878</v>
      </c>
      <c r="C219" s="177">
        <v>4878</v>
      </c>
      <c r="D219" t="s">
        <v>202</v>
      </c>
      <c r="E219">
        <v>2025</v>
      </c>
      <c r="F219" s="145">
        <v>291030.06</v>
      </c>
      <c r="G219">
        <v>551</v>
      </c>
      <c r="H219">
        <v>0</v>
      </c>
      <c r="I219">
        <f t="shared" si="16"/>
        <v>551</v>
      </c>
      <c r="J219" s="84">
        <f t="shared" si="17"/>
        <v>528.19000000000005</v>
      </c>
      <c r="K219" s="146">
        <f t="shared" si="18"/>
        <v>456.76</v>
      </c>
      <c r="L219">
        <v>39359</v>
      </c>
      <c r="M219" s="146">
        <f t="shared" si="19"/>
        <v>456.75</v>
      </c>
    </row>
    <row r="220" spans="1:13" x14ac:dyDescent="0.2">
      <c r="A220" s="177">
        <f t="shared" ca="1" si="15"/>
        <v>2027</v>
      </c>
      <c r="B220" s="177">
        <v>4890</v>
      </c>
      <c r="C220" s="177">
        <v>4890</v>
      </c>
      <c r="D220" t="s">
        <v>203</v>
      </c>
      <c r="E220">
        <v>2025</v>
      </c>
      <c r="F220" s="145">
        <v>257715.14</v>
      </c>
      <c r="G220">
        <v>1015.4</v>
      </c>
      <c r="H220">
        <v>0</v>
      </c>
      <c r="I220">
        <f t="shared" si="16"/>
        <v>1015.4</v>
      </c>
      <c r="J220" s="84">
        <f t="shared" si="17"/>
        <v>253.81</v>
      </c>
      <c r="K220" s="146">
        <f t="shared" si="18"/>
        <v>456.76</v>
      </c>
      <c r="L220">
        <v>0</v>
      </c>
      <c r="M220" s="146">
        <f t="shared" si="19"/>
        <v>253.81</v>
      </c>
    </row>
    <row r="221" spans="1:13" x14ac:dyDescent="0.2">
      <c r="A221" s="177">
        <f t="shared" ca="1" si="15"/>
        <v>2027</v>
      </c>
      <c r="B221" s="177">
        <v>4905</v>
      </c>
      <c r="C221" s="177">
        <v>4905</v>
      </c>
      <c r="D221" t="s">
        <v>332</v>
      </c>
      <c r="E221">
        <v>2025</v>
      </c>
      <c r="F221" s="145">
        <v>172651.28</v>
      </c>
      <c r="G221">
        <v>193.9</v>
      </c>
      <c r="H221">
        <v>0</v>
      </c>
      <c r="I221">
        <f t="shared" si="16"/>
        <v>193.9</v>
      </c>
      <c r="J221" s="84">
        <f t="shared" si="17"/>
        <v>890.41</v>
      </c>
      <c r="K221" s="146">
        <f t="shared" si="18"/>
        <v>456.76</v>
      </c>
      <c r="L221">
        <v>84085</v>
      </c>
      <c r="M221" s="146">
        <f t="shared" si="19"/>
        <v>456.76</v>
      </c>
    </row>
    <row r="222" spans="1:13" x14ac:dyDescent="0.2">
      <c r="A222" s="177">
        <f t="shared" ca="1" si="15"/>
        <v>2027</v>
      </c>
      <c r="B222" s="177">
        <v>4978</v>
      </c>
      <c r="C222" s="177">
        <v>4978</v>
      </c>
      <c r="D222" t="s">
        <v>204</v>
      </c>
      <c r="E222">
        <v>2025</v>
      </c>
      <c r="F222" s="145">
        <v>196349.65</v>
      </c>
      <c r="G222">
        <v>137</v>
      </c>
      <c r="H222">
        <v>0</v>
      </c>
      <c r="I222">
        <f t="shared" si="16"/>
        <v>137</v>
      </c>
      <c r="J222" s="84">
        <f t="shared" si="17"/>
        <v>1433.21</v>
      </c>
      <c r="K222" s="146">
        <f t="shared" si="18"/>
        <v>456.76</v>
      </c>
      <c r="L222">
        <v>133774</v>
      </c>
      <c r="M222" s="146">
        <f t="shared" si="19"/>
        <v>456.76</v>
      </c>
    </row>
    <row r="223" spans="1:13" x14ac:dyDescent="0.2">
      <c r="A223" s="177">
        <f t="shared" ca="1" si="15"/>
        <v>2027</v>
      </c>
      <c r="B223" s="177">
        <v>4995</v>
      </c>
      <c r="C223" s="177">
        <v>4995</v>
      </c>
      <c r="D223" t="s">
        <v>205</v>
      </c>
      <c r="E223">
        <v>2025</v>
      </c>
      <c r="F223" s="145">
        <v>458597.06</v>
      </c>
      <c r="G223">
        <v>878.4</v>
      </c>
      <c r="H223">
        <v>0</v>
      </c>
      <c r="I223">
        <f t="shared" si="16"/>
        <v>878.4</v>
      </c>
      <c r="J223" s="84">
        <f t="shared" si="17"/>
        <v>522.08000000000004</v>
      </c>
      <c r="K223" s="146">
        <f t="shared" si="18"/>
        <v>456.76</v>
      </c>
      <c r="L223">
        <v>57378</v>
      </c>
      <c r="M223" s="146">
        <f t="shared" si="19"/>
        <v>456.76</v>
      </c>
    </row>
    <row r="224" spans="1:13" x14ac:dyDescent="0.2">
      <c r="A224" s="177">
        <f t="shared" ca="1" si="15"/>
        <v>2027</v>
      </c>
      <c r="B224" s="177">
        <v>5013</v>
      </c>
      <c r="C224" s="177">
        <v>5013</v>
      </c>
      <c r="D224" t="s">
        <v>206</v>
      </c>
      <c r="E224">
        <v>2025</v>
      </c>
      <c r="F224" s="145">
        <v>1002384.5</v>
      </c>
      <c r="G224">
        <v>2196</v>
      </c>
      <c r="H224">
        <v>0</v>
      </c>
      <c r="I224">
        <f t="shared" si="16"/>
        <v>2196</v>
      </c>
      <c r="J224" s="84">
        <f t="shared" si="17"/>
        <v>456.46</v>
      </c>
      <c r="K224" s="146">
        <f t="shared" si="18"/>
        <v>456.76</v>
      </c>
      <c r="L224">
        <v>0</v>
      </c>
      <c r="M224" s="146">
        <f t="shared" si="19"/>
        <v>456.46</v>
      </c>
    </row>
    <row r="225" spans="1:13" x14ac:dyDescent="0.2">
      <c r="A225" s="177">
        <f t="shared" ca="1" si="15"/>
        <v>2027</v>
      </c>
      <c r="B225" s="177">
        <v>5049</v>
      </c>
      <c r="C225" s="177">
        <v>5049</v>
      </c>
      <c r="D225" t="s">
        <v>207</v>
      </c>
      <c r="E225">
        <v>2025</v>
      </c>
      <c r="F225" s="145">
        <v>1853191.11</v>
      </c>
      <c r="G225">
        <v>5124.3</v>
      </c>
      <c r="H225">
        <v>1.9</v>
      </c>
      <c r="I225">
        <f t="shared" si="16"/>
        <v>5122.4000000000005</v>
      </c>
      <c r="J225" s="84">
        <f t="shared" si="17"/>
        <v>361.78</v>
      </c>
      <c r="K225" s="146">
        <f t="shared" si="18"/>
        <v>456.76</v>
      </c>
      <c r="L225">
        <v>0</v>
      </c>
      <c r="M225" s="146">
        <f t="shared" si="19"/>
        <v>361.78</v>
      </c>
    </row>
    <row r="226" spans="1:13" x14ac:dyDescent="0.2">
      <c r="A226" s="177">
        <f t="shared" ca="1" si="15"/>
        <v>2027</v>
      </c>
      <c r="B226" s="177">
        <v>5121</v>
      </c>
      <c r="C226" s="177">
        <v>5121</v>
      </c>
      <c r="D226" t="s">
        <v>208</v>
      </c>
      <c r="E226">
        <v>2025</v>
      </c>
      <c r="F226" s="145">
        <v>450132.37</v>
      </c>
      <c r="G226">
        <v>643.5</v>
      </c>
      <c r="H226">
        <v>0</v>
      </c>
      <c r="I226">
        <f t="shared" si="16"/>
        <v>643.5</v>
      </c>
      <c r="J226" s="84">
        <f t="shared" si="17"/>
        <v>699.51</v>
      </c>
      <c r="K226" s="146">
        <f t="shared" si="18"/>
        <v>456.76</v>
      </c>
      <c r="L226">
        <v>156211</v>
      </c>
      <c r="M226" s="146">
        <f t="shared" si="19"/>
        <v>456.75</v>
      </c>
    </row>
    <row r="227" spans="1:13" x14ac:dyDescent="0.2">
      <c r="A227" s="177">
        <f t="shared" ca="1" si="15"/>
        <v>2027</v>
      </c>
      <c r="B227" s="177">
        <v>5139</v>
      </c>
      <c r="C227" s="177">
        <v>5139</v>
      </c>
      <c r="D227" t="s">
        <v>209</v>
      </c>
      <c r="E227">
        <v>2025</v>
      </c>
      <c r="F227" s="145">
        <v>164480.10999999999</v>
      </c>
      <c r="G227">
        <v>188</v>
      </c>
      <c r="H227">
        <v>0</v>
      </c>
      <c r="I227">
        <f t="shared" si="16"/>
        <v>188</v>
      </c>
      <c r="J227" s="84">
        <f t="shared" si="17"/>
        <v>874.89</v>
      </c>
      <c r="K227" s="146">
        <f t="shared" si="18"/>
        <v>456.76</v>
      </c>
      <c r="L227">
        <v>78609</v>
      </c>
      <c r="M227" s="146">
        <f t="shared" si="19"/>
        <v>456.76</v>
      </c>
    </row>
    <row r="228" spans="1:13" x14ac:dyDescent="0.2">
      <c r="A228" s="177">
        <f t="shared" ca="1" si="15"/>
        <v>2027</v>
      </c>
      <c r="B228" s="177">
        <v>5160</v>
      </c>
      <c r="C228" s="177">
        <v>5319</v>
      </c>
      <c r="D228" t="s">
        <v>210</v>
      </c>
      <c r="E228">
        <v>2025</v>
      </c>
      <c r="F228" s="145">
        <v>629196.67000000004</v>
      </c>
      <c r="G228">
        <v>990.1</v>
      </c>
      <c r="H228">
        <v>0</v>
      </c>
      <c r="I228">
        <f t="shared" si="16"/>
        <v>990.1</v>
      </c>
      <c r="J228" s="84">
        <f t="shared" si="17"/>
        <v>635.49</v>
      </c>
      <c r="K228" s="146">
        <f t="shared" si="18"/>
        <v>456.76</v>
      </c>
      <c r="L228">
        <v>176962</v>
      </c>
      <c r="M228" s="146">
        <f t="shared" si="19"/>
        <v>456.76</v>
      </c>
    </row>
    <row r="229" spans="1:13" x14ac:dyDescent="0.2">
      <c r="A229" s="177">
        <f t="shared" ca="1" si="15"/>
        <v>2027</v>
      </c>
      <c r="B229" s="177">
        <v>5163</v>
      </c>
      <c r="C229" s="177">
        <v>5163</v>
      </c>
      <c r="D229" t="s">
        <v>211</v>
      </c>
      <c r="E229">
        <v>2025</v>
      </c>
      <c r="F229" s="145">
        <v>544761.85</v>
      </c>
      <c r="G229">
        <v>527.20000000000005</v>
      </c>
      <c r="H229">
        <v>0</v>
      </c>
      <c r="I229">
        <f t="shared" si="16"/>
        <v>527.20000000000005</v>
      </c>
      <c r="J229" s="84">
        <f t="shared" si="17"/>
        <v>1033.31</v>
      </c>
      <c r="K229" s="146">
        <f t="shared" si="18"/>
        <v>456.76</v>
      </c>
      <c r="L229">
        <v>303958</v>
      </c>
      <c r="M229" s="146">
        <f t="shared" si="19"/>
        <v>456.76</v>
      </c>
    </row>
    <row r="230" spans="1:13" x14ac:dyDescent="0.2">
      <c r="A230" s="177">
        <f t="shared" ca="1" si="15"/>
        <v>2027</v>
      </c>
      <c r="B230" s="177">
        <v>5166</v>
      </c>
      <c r="C230" s="177">
        <v>5166</v>
      </c>
      <c r="D230" t="s">
        <v>212</v>
      </c>
      <c r="E230">
        <v>2025</v>
      </c>
      <c r="F230" s="145">
        <v>795647.25</v>
      </c>
      <c r="G230">
        <v>2135.6999999999998</v>
      </c>
      <c r="H230">
        <v>1.4</v>
      </c>
      <c r="I230">
        <f t="shared" si="16"/>
        <v>2134.2999999999997</v>
      </c>
      <c r="J230" s="84">
        <f t="shared" si="17"/>
        <v>372.79</v>
      </c>
      <c r="K230" s="146">
        <f t="shared" si="18"/>
        <v>456.76</v>
      </c>
      <c r="L230">
        <v>0</v>
      </c>
      <c r="M230" s="146">
        <f t="shared" si="19"/>
        <v>372.79</v>
      </c>
    </row>
    <row r="231" spans="1:13" x14ac:dyDescent="0.2">
      <c r="A231" s="177">
        <f t="shared" ca="1" si="15"/>
        <v>2027</v>
      </c>
      <c r="B231" s="177">
        <v>5184</v>
      </c>
      <c r="C231" s="177">
        <v>5184</v>
      </c>
      <c r="D231" t="s">
        <v>213</v>
      </c>
      <c r="E231">
        <v>2025</v>
      </c>
      <c r="F231" s="145">
        <v>801541.68</v>
      </c>
      <c r="G231">
        <v>1809.4</v>
      </c>
      <c r="H231">
        <v>7.2</v>
      </c>
      <c r="I231">
        <f t="shared" si="16"/>
        <v>1802.2</v>
      </c>
      <c r="J231" s="84">
        <f t="shared" si="17"/>
        <v>444.76</v>
      </c>
      <c r="K231" s="146">
        <f t="shared" si="18"/>
        <v>456.76</v>
      </c>
      <c r="L231">
        <v>0</v>
      </c>
      <c r="M231" s="146">
        <f t="shared" si="19"/>
        <v>444.76</v>
      </c>
    </row>
    <row r="232" spans="1:13" x14ac:dyDescent="0.2">
      <c r="A232" s="177">
        <f t="shared" ca="1" si="15"/>
        <v>2027</v>
      </c>
      <c r="B232" s="177">
        <v>5250</v>
      </c>
      <c r="C232" s="177">
        <v>5250</v>
      </c>
      <c r="D232" t="s">
        <v>214</v>
      </c>
      <c r="E232">
        <v>2025</v>
      </c>
      <c r="F232" s="145">
        <v>1937935.54</v>
      </c>
      <c r="G232">
        <v>5497.5</v>
      </c>
      <c r="H232">
        <v>0</v>
      </c>
      <c r="I232">
        <f t="shared" si="16"/>
        <v>5497.5</v>
      </c>
      <c r="J232" s="84">
        <f t="shared" si="17"/>
        <v>352.51</v>
      </c>
      <c r="K232" s="146">
        <f t="shared" si="18"/>
        <v>456.76</v>
      </c>
      <c r="L232">
        <v>0</v>
      </c>
      <c r="M232" s="146">
        <f t="shared" si="19"/>
        <v>352.51</v>
      </c>
    </row>
    <row r="233" spans="1:13" x14ac:dyDescent="0.2">
      <c r="A233" s="177">
        <f t="shared" ca="1" si="15"/>
        <v>2027</v>
      </c>
      <c r="B233" s="177">
        <v>5256</v>
      </c>
      <c r="C233" s="177">
        <v>5256</v>
      </c>
      <c r="D233" t="s">
        <v>215</v>
      </c>
      <c r="E233">
        <v>2025</v>
      </c>
      <c r="F233" s="145">
        <v>210625.97</v>
      </c>
      <c r="G233">
        <v>699.9</v>
      </c>
      <c r="H233">
        <v>0</v>
      </c>
      <c r="I233">
        <f t="shared" si="16"/>
        <v>699.9</v>
      </c>
      <c r="J233" s="84">
        <f t="shared" si="17"/>
        <v>300.94</v>
      </c>
      <c r="K233" s="146">
        <f t="shared" si="18"/>
        <v>456.76</v>
      </c>
      <c r="L233">
        <v>0</v>
      </c>
      <c r="M233" s="146">
        <f t="shared" si="19"/>
        <v>300.94</v>
      </c>
    </row>
    <row r="234" spans="1:13" x14ac:dyDescent="0.2">
      <c r="A234" s="177">
        <f t="shared" ca="1" si="15"/>
        <v>2027</v>
      </c>
      <c r="B234" s="177">
        <v>5283</v>
      </c>
      <c r="C234" s="177">
        <v>5283</v>
      </c>
      <c r="D234" t="s">
        <v>216</v>
      </c>
      <c r="E234">
        <v>2025</v>
      </c>
      <c r="F234" s="145">
        <v>507100.21</v>
      </c>
      <c r="G234">
        <v>659.8</v>
      </c>
      <c r="H234">
        <v>6.7</v>
      </c>
      <c r="I234">
        <f t="shared" si="16"/>
        <v>653.09999999999991</v>
      </c>
      <c r="J234" s="84">
        <f t="shared" si="17"/>
        <v>776.45</v>
      </c>
      <c r="K234" s="146">
        <f t="shared" si="18"/>
        <v>456.76</v>
      </c>
      <c r="L234">
        <v>210932</v>
      </c>
      <c r="M234" s="146">
        <f t="shared" si="19"/>
        <v>453.48</v>
      </c>
    </row>
    <row r="235" spans="1:13" x14ac:dyDescent="0.2">
      <c r="A235" s="177">
        <f t="shared" ca="1" si="15"/>
        <v>2027</v>
      </c>
      <c r="B235" s="177">
        <v>5310</v>
      </c>
      <c r="C235" s="177">
        <v>5310</v>
      </c>
      <c r="D235" t="s">
        <v>217</v>
      </c>
      <c r="E235">
        <v>2025</v>
      </c>
      <c r="F235" s="145">
        <v>232916.31</v>
      </c>
      <c r="G235">
        <v>738.5</v>
      </c>
      <c r="H235">
        <v>0</v>
      </c>
      <c r="I235">
        <f t="shared" si="16"/>
        <v>738.5</v>
      </c>
      <c r="J235" s="84">
        <f t="shared" si="17"/>
        <v>315.39</v>
      </c>
      <c r="K235" s="146">
        <f t="shared" si="18"/>
        <v>456.76</v>
      </c>
      <c r="L235">
        <v>0</v>
      </c>
      <c r="M235" s="146">
        <f t="shared" si="19"/>
        <v>315.39</v>
      </c>
    </row>
    <row r="236" spans="1:13" x14ac:dyDescent="0.2">
      <c r="A236" s="177">
        <f t="shared" ca="1" si="15"/>
        <v>2027</v>
      </c>
      <c r="B236" s="177">
        <v>5463</v>
      </c>
      <c r="C236" s="177">
        <v>5463</v>
      </c>
      <c r="D236" t="s">
        <v>218</v>
      </c>
      <c r="E236">
        <v>2025</v>
      </c>
      <c r="F236" s="145">
        <v>194025.73</v>
      </c>
      <c r="G236">
        <v>972.9</v>
      </c>
      <c r="H236">
        <v>0</v>
      </c>
      <c r="I236">
        <f t="shared" si="16"/>
        <v>972.9</v>
      </c>
      <c r="J236" s="84">
        <f t="shared" si="17"/>
        <v>199.43</v>
      </c>
      <c r="K236" s="146">
        <f t="shared" si="18"/>
        <v>456.76</v>
      </c>
      <c r="L236">
        <v>0</v>
      </c>
      <c r="M236" s="146">
        <f t="shared" si="19"/>
        <v>199.43</v>
      </c>
    </row>
    <row r="237" spans="1:13" x14ac:dyDescent="0.2">
      <c r="A237" s="177">
        <f t="shared" ca="1" si="15"/>
        <v>2027</v>
      </c>
      <c r="B237" s="177">
        <v>5486</v>
      </c>
      <c r="C237" s="177">
        <v>5486</v>
      </c>
      <c r="D237" t="s">
        <v>219</v>
      </c>
      <c r="E237">
        <v>2025</v>
      </c>
      <c r="F237" s="145">
        <v>145183.07999999999</v>
      </c>
      <c r="G237">
        <v>331.1</v>
      </c>
      <c r="H237">
        <v>2.9</v>
      </c>
      <c r="I237">
        <f t="shared" si="16"/>
        <v>328.20000000000005</v>
      </c>
      <c r="J237" s="84">
        <f t="shared" si="17"/>
        <v>442.36</v>
      </c>
      <c r="K237" s="146">
        <f t="shared" si="18"/>
        <v>456.76</v>
      </c>
      <c r="L237">
        <v>0</v>
      </c>
      <c r="M237" s="146">
        <f t="shared" si="19"/>
        <v>442.36</v>
      </c>
    </row>
    <row r="238" spans="1:13" x14ac:dyDescent="0.2">
      <c r="A238" s="177">
        <f t="shared" ca="1" si="15"/>
        <v>2027</v>
      </c>
      <c r="B238" s="177">
        <v>5508</v>
      </c>
      <c r="C238" s="177">
        <v>5508</v>
      </c>
      <c r="D238" t="s">
        <v>220</v>
      </c>
      <c r="E238">
        <v>2025</v>
      </c>
      <c r="F238" s="145">
        <v>226375.23</v>
      </c>
      <c r="G238">
        <v>354.1</v>
      </c>
      <c r="H238">
        <v>0</v>
      </c>
      <c r="I238">
        <f t="shared" si="16"/>
        <v>354.1</v>
      </c>
      <c r="J238" s="84">
        <f t="shared" si="17"/>
        <v>639.29999999999995</v>
      </c>
      <c r="K238" s="146">
        <f t="shared" si="18"/>
        <v>456.76</v>
      </c>
      <c r="L238">
        <v>64638</v>
      </c>
      <c r="M238" s="146">
        <f t="shared" si="19"/>
        <v>456.76</v>
      </c>
    </row>
    <row r="239" spans="1:13" x14ac:dyDescent="0.2">
      <c r="A239" s="177">
        <f t="shared" ca="1" si="15"/>
        <v>2027</v>
      </c>
      <c r="B239" s="177">
        <v>1975</v>
      </c>
      <c r="C239" s="177">
        <v>1975</v>
      </c>
      <c r="D239" t="s">
        <v>98</v>
      </c>
      <c r="E239">
        <v>2025</v>
      </c>
      <c r="F239" s="145">
        <v>194143.34</v>
      </c>
      <c r="G239">
        <v>362.1</v>
      </c>
      <c r="H239">
        <v>0</v>
      </c>
      <c r="I239">
        <f t="shared" si="16"/>
        <v>362.1</v>
      </c>
      <c r="J239" s="84">
        <f t="shared" si="17"/>
        <v>536.16</v>
      </c>
      <c r="K239" s="146">
        <f t="shared" si="18"/>
        <v>456.76</v>
      </c>
      <c r="L239">
        <v>28751</v>
      </c>
      <c r="M239" s="146">
        <f t="shared" si="19"/>
        <v>456.76</v>
      </c>
    </row>
    <row r="240" spans="1:13" x14ac:dyDescent="0.2">
      <c r="A240" s="177">
        <f t="shared" ca="1" si="15"/>
        <v>2027</v>
      </c>
      <c r="B240" s="177">
        <v>5510</v>
      </c>
      <c r="C240" s="177">
        <v>4824</v>
      </c>
      <c r="D240" t="s">
        <v>221</v>
      </c>
      <c r="E240">
        <v>2025</v>
      </c>
      <c r="F240" s="145">
        <v>494642.86</v>
      </c>
      <c r="G240">
        <v>727</v>
      </c>
      <c r="H240">
        <v>0</v>
      </c>
      <c r="I240">
        <f t="shared" si="16"/>
        <v>727</v>
      </c>
      <c r="J240" s="84">
        <f t="shared" si="17"/>
        <v>680.39</v>
      </c>
      <c r="K240" s="146">
        <f t="shared" si="18"/>
        <v>456.76</v>
      </c>
      <c r="L240">
        <v>162580</v>
      </c>
      <c r="M240" s="146">
        <f t="shared" si="19"/>
        <v>456.76</v>
      </c>
    </row>
    <row r="241" spans="1:13" x14ac:dyDescent="0.2">
      <c r="A241" s="177">
        <f t="shared" ca="1" si="15"/>
        <v>2027</v>
      </c>
      <c r="B241" s="177">
        <v>5607</v>
      </c>
      <c r="C241" s="177">
        <v>5607</v>
      </c>
      <c r="D241" t="s">
        <v>222</v>
      </c>
      <c r="E241">
        <v>2025</v>
      </c>
      <c r="F241" s="145">
        <v>195060.17</v>
      </c>
      <c r="G241">
        <v>788.7</v>
      </c>
      <c r="H241">
        <v>1.4</v>
      </c>
      <c r="I241">
        <f t="shared" si="16"/>
        <v>787.30000000000007</v>
      </c>
      <c r="J241" s="84">
        <f t="shared" si="17"/>
        <v>247.76</v>
      </c>
      <c r="K241" s="146">
        <f t="shared" si="18"/>
        <v>456.76</v>
      </c>
      <c r="L241">
        <v>0</v>
      </c>
      <c r="M241" s="146">
        <f t="shared" si="19"/>
        <v>247.76</v>
      </c>
    </row>
    <row r="242" spans="1:13" x14ac:dyDescent="0.2">
      <c r="A242" s="177">
        <f t="shared" ca="1" si="15"/>
        <v>2027</v>
      </c>
      <c r="B242" s="177">
        <v>5643</v>
      </c>
      <c r="C242" s="177">
        <v>5643</v>
      </c>
      <c r="D242" t="s">
        <v>223</v>
      </c>
      <c r="E242">
        <v>2025</v>
      </c>
      <c r="F242" s="145">
        <v>385752.16</v>
      </c>
      <c r="G242">
        <v>1007.6</v>
      </c>
      <c r="H242">
        <v>0</v>
      </c>
      <c r="I242">
        <f t="shared" si="16"/>
        <v>1007.6</v>
      </c>
      <c r="J242" s="84">
        <f t="shared" si="17"/>
        <v>382.84</v>
      </c>
      <c r="K242" s="146">
        <f t="shared" si="18"/>
        <v>456.76</v>
      </c>
      <c r="L242">
        <v>0</v>
      </c>
      <c r="M242" s="146">
        <f t="shared" si="19"/>
        <v>382.84</v>
      </c>
    </row>
    <row r="243" spans="1:13" x14ac:dyDescent="0.2">
      <c r="A243" s="177">
        <f t="shared" ca="1" si="15"/>
        <v>2027</v>
      </c>
      <c r="B243" s="177">
        <v>5697</v>
      </c>
      <c r="C243" s="177">
        <v>5697</v>
      </c>
      <c r="D243" t="s">
        <v>346</v>
      </c>
      <c r="E243">
        <v>2025</v>
      </c>
      <c r="F243" s="145">
        <v>317507.83</v>
      </c>
      <c r="G243">
        <v>403</v>
      </c>
      <c r="H243">
        <v>0</v>
      </c>
      <c r="I243">
        <f t="shared" si="16"/>
        <v>403</v>
      </c>
      <c r="J243" s="84">
        <f t="shared" si="17"/>
        <v>787.86</v>
      </c>
      <c r="K243" s="146">
        <f t="shared" si="18"/>
        <v>456.76</v>
      </c>
      <c r="L243">
        <v>133434</v>
      </c>
      <c r="M243" s="146">
        <f t="shared" si="19"/>
        <v>456.76</v>
      </c>
    </row>
    <row r="244" spans="1:13" x14ac:dyDescent="0.2">
      <c r="A244" s="177">
        <f t="shared" ca="1" si="15"/>
        <v>2027</v>
      </c>
      <c r="B244" s="177">
        <v>5724</v>
      </c>
      <c r="C244" s="177">
        <v>5724</v>
      </c>
      <c r="D244" t="s">
        <v>224</v>
      </c>
      <c r="E244">
        <v>2025</v>
      </c>
      <c r="F244" s="145">
        <v>135449.51</v>
      </c>
      <c r="G244">
        <v>185</v>
      </c>
      <c r="H244">
        <v>0</v>
      </c>
      <c r="I244">
        <f t="shared" si="16"/>
        <v>185</v>
      </c>
      <c r="J244" s="84">
        <f t="shared" si="17"/>
        <v>732.16</v>
      </c>
      <c r="K244" s="146">
        <f t="shared" si="18"/>
        <v>456.76</v>
      </c>
      <c r="L244">
        <v>50949</v>
      </c>
      <c r="M244" s="146">
        <f t="shared" si="19"/>
        <v>456.76</v>
      </c>
    </row>
    <row r="245" spans="1:13" x14ac:dyDescent="0.2">
      <c r="A245" s="177">
        <f t="shared" ca="1" si="15"/>
        <v>2027</v>
      </c>
      <c r="B245" s="177">
        <v>5805</v>
      </c>
      <c r="C245" s="177">
        <v>5805</v>
      </c>
      <c r="D245" t="s">
        <v>226</v>
      </c>
      <c r="E245">
        <v>2025</v>
      </c>
      <c r="F245" s="145">
        <v>873651.63</v>
      </c>
      <c r="G245">
        <v>1016.4</v>
      </c>
      <c r="H245">
        <v>0</v>
      </c>
      <c r="I245">
        <f t="shared" si="16"/>
        <v>1016.4</v>
      </c>
      <c r="J245" s="84">
        <f t="shared" si="17"/>
        <v>859.55</v>
      </c>
      <c r="K245" s="146">
        <f t="shared" si="18"/>
        <v>456.76</v>
      </c>
      <c r="L245">
        <v>409397</v>
      </c>
      <c r="M245" s="146">
        <f t="shared" si="19"/>
        <v>456.76</v>
      </c>
    </row>
    <row r="246" spans="1:13" x14ac:dyDescent="0.2">
      <c r="A246" s="177">
        <f t="shared" ca="1" si="15"/>
        <v>2027</v>
      </c>
      <c r="B246" s="177">
        <v>5823</v>
      </c>
      <c r="C246" s="177">
        <v>5823</v>
      </c>
      <c r="D246" t="s">
        <v>227</v>
      </c>
      <c r="E246">
        <v>2025</v>
      </c>
      <c r="F246" s="145">
        <v>289245.82</v>
      </c>
      <c r="G246">
        <v>351</v>
      </c>
      <c r="H246">
        <v>0</v>
      </c>
      <c r="I246">
        <f t="shared" si="16"/>
        <v>351</v>
      </c>
      <c r="J246" s="84">
        <f t="shared" si="17"/>
        <v>824.06</v>
      </c>
      <c r="K246" s="146">
        <f t="shared" si="18"/>
        <v>456.76</v>
      </c>
      <c r="L246">
        <v>128923</v>
      </c>
      <c r="M246" s="146">
        <f t="shared" si="19"/>
        <v>456.76</v>
      </c>
    </row>
    <row r="247" spans="1:13" x14ac:dyDescent="0.2">
      <c r="A247" s="177">
        <f t="shared" ca="1" si="15"/>
        <v>2027</v>
      </c>
      <c r="B247" s="177">
        <v>5832</v>
      </c>
      <c r="C247" s="177">
        <v>5832</v>
      </c>
      <c r="D247" t="s">
        <v>228</v>
      </c>
      <c r="E247">
        <v>2025</v>
      </c>
      <c r="F247" s="145">
        <v>284270.78000000003</v>
      </c>
      <c r="G247">
        <v>231.1</v>
      </c>
      <c r="H247">
        <v>0</v>
      </c>
      <c r="I247">
        <f t="shared" si="16"/>
        <v>231.1</v>
      </c>
      <c r="J247" s="84">
        <f t="shared" si="17"/>
        <v>1230.08</v>
      </c>
      <c r="K247" s="146">
        <f t="shared" si="18"/>
        <v>456.76</v>
      </c>
      <c r="L247">
        <v>178715</v>
      </c>
      <c r="M247" s="146">
        <f t="shared" si="19"/>
        <v>456.75</v>
      </c>
    </row>
    <row r="248" spans="1:13" x14ac:dyDescent="0.2">
      <c r="A248" s="177">
        <f t="shared" ca="1" si="15"/>
        <v>2027</v>
      </c>
      <c r="B248" s="177">
        <v>5877</v>
      </c>
      <c r="C248" s="177">
        <v>5877</v>
      </c>
      <c r="D248" t="s">
        <v>229</v>
      </c>
      <c r="E248">
        <v>2025</v>
      </c>
      <c r="F248" s="145">
        <v>598579.86</v>
      </c>
      <c r="G248">
        <v>1420.1</v>
      </c>
      <c r="H248">
        <v>0</v>
      </c>
      <c r="I248">
        <f t="shared" si="16"/>
        <v>1420.1</v>
      </c>
      <c r="J248" s="84">
        <f t="shared" si="17"/>
        <v>421.51</v>
      </c>
      <c r="K248" s="146">
        <f t="shared" si="18"/>
        <v>456.76</v>
      </c>
      <c r="L248">
        <v>0</v>
      </c>
      <c r="M248" s="146">
        <f t="shared" si="19"/>
        <v>421.51</v>
      </c>
    </row>
    <row r="249" spans="1:13" x14ac:dyDescent="0.2">
      <c r="A249" s="177">
        <f t="shared" ca="1" si="15"/>
        <v>2027</v>
      </c>
      <c r="B249" s="177">
        <v>5895</v>
      </c>
      <c r="C249" s="177">
        <v>5895</v>
      </c>
      <c r="D249" t="s">
        <v>230</v>
      </c>
      <c r="E249">
        <v>2025</v>
      </c>
      <c r="F249" s="145">
        <v>108231.67</v>
      </c>
      <c r="G249">
        <v>222</v>
      </c>
      <c r="H249">
        <v>0</v>
      </c>
      <c r="I249">
        <f t="shared" si="16"/>
        <v>222</v>
      </c>
      <c r="J249" s="84">
        <f t="shared" si="17"/>
        <v>487.53</v>
      </c>
      <c r="K249" s="146">
        <f t="shared" si="18"/>
        <v>456.76</v>
      </c>
      <c r="L249">
        <v>6831</v>
      </c>
      <c r="M249" s="146">
        <f t="shared" si="19"/>
        <v>456.76</v>
      </c>
    </row>
    <row r="250" spans="1:13" x14ac:dyDescent="0.2">
      <c r="A250" s="177">
        <f t="shared" ca="1" si="15"/>
        <v>2027</v>
      </c>
      <c r="B250" s="177">
        <v>5949</v>
      </c>
      <c r="C250" s="177">
        <v>5949</v>
      </c>
      <c r="D250" t="s">
        <v>231</v>
      </c>
      <c r="E250">
        <v>2025</v>
      </c>
      <c r="F250" s="145">
        <v>497583.08</v>
      </c>
      <c r="G250">
        <v>1141.3</v>
      </c>
      <c r="H250">
        <v>2.1</v>
      </c>
      <c r="I250">
        <f t="shared" si="16"/>
        <v>1139.2</v>
      </c>
      <c r="J250" s="84">
        <f t="shared" si="17"/>
        <v>436.78</v>
      </c>
      <c r="K250" s="146">
        <f t="shared" si="18"/>
        <v>456.76</v>
      </c>
      <c r="L250">
        <v>0</v>
      </c>
      <c r="M250" s="146">
        <f t="shared" si="19"/>
        <v>436.78</v>
      </c>
    </row>
    <row r="251" spans="1:13" x14ac:dyDescent="0.2">
      <c r="A251" s="177">
        <f t="shared" ca="1" si="15"/>
        <v>2027</v>
      </c>
      <c r="B251" s="177">
        <v>5976</v>
      </c>
      <c r="C251" s="177">
        <v>5976</v>
      </c>
      <c r="D251" t="s">
        <v>232</v>
      </c>
      <c r="E251">
        <v>2025</v>
      </c>
      <c r="F251" s="145">
        <v>378691.74</v>
      </c>
      <c r="G251">
        <v>1060.0999999999999</v>
      </c>
      <c r="H251">
        <v>0</v>
      </c>
      <c r="I251">
        <f t="shared" si="16"/>
        <v>1060.0999999999999</v>
      </c>
      <c r="J251" s="84">
        <f t="shared" si="17"/>
        <v>357.22</v>
      </c>
      <c r="K251" s="146">
        <f t="shared" si="18"/>
        <v>456.76</v>
      </c>
      <c r="L251">
        <v>0</v>
      </c>
      <c r="M251" s="146">
        <f t="shared" si="19"/>
        <v>357.22</v>
      </c>
    </row>
    <row r="252" spans="1:13" x14ac:dyDescent="0.2">
      <c r="A252" s="177">
        <f t="shared" ca="1" si="15"/>
        <v>2027</v>
      </c>
      <c r="B252" s="177">
        <v>5994</v>
      </c>
      <c r="C252" s="177">
        <v>5994</v>
      </c>
      <c r="D252" t="s">
        <v>233</v>
      </c>
      <c r="E252">
        <v>2025</v>
      </c>
      <c r="F252" s="145">
        <v>547057.97</v>
      </c>
      <c r="G252">
        <v>669.3</v>
      </c>
      <c r="H252">
        <v>0</v>
      </c>
      <c r="I252">
        <f t="shared" si="16"/>
        <v>669.3</v>
      </c>
      <c r="J252" s="84">
        <f t="shared" si="17"/>
        <v>817.36</v>
      </c>
      <c r="K252" s="146">
        <f t="shared" si="18"/>
        <v>456.76</v>
      </c>
      <c r="L252">
        <v>241351</v>
      </c>
      <c r="M252" s="146">
        <f t="shared" si="19"/>
        <v>456.76</v>
      </c>
    </row>
    <row r="253" spans="1:13" x14ac:dyDescent="0.2">
      <c r="A253" s="177">
        <f t="shared" ca="1" si="15"/>
        <v>2027</v>
      </c>
      <c r="B253" s="177">
        <v>6003</v>
      </c>
      <c r="C253" s="177">
        <v>6003</v>
      </c>
      <c r="D253" t="s">
        <v>234</v>
      </c>
      <c r="E253">
        <v>2025</v>
      </c>
      <c r="F253" s="145">
        <v>467715.63</v>
      </c>
      <c r="G253">
        <v>367.2</v>
      </c>
      <c r="H253">
        <v>0</v>
      </c>
      <c r="I253">
        <f t="shared" si="16"/>
        <v>367.2</v>
      </c>
      <c r="J253" s="84">
        <f t="shared" si="17"/>
        <v>1273.74</v>
      </c>
      <c r="K253" s="146">
        <f t="shared" si="18"/>
        <v>456.76</v>
      </c>
      <c r="L253">
        <v>299996</v>
      </c>
      <c r="M253" s="146">
        <f t="shared" si="19"/>
        <v>456.75</v>
      </c>
    </row>
    <row r="254" spans="1:13" x14ac:dyDescent="0.2">
      <c r="A254" s="177">
        <f t="shared" ca="1" si="15"/>
        <v>2027</v>
      </c>
      <c r="B254" s="177">
        <v>6012</v>
      </c>
      <c r="C254" s="177">
        <v>6012</v>
      </c>
      <c r="D254" t="s">
        <v>235</v>
      </c>
      <c r="E254">
        <v>2025</v>
      </c>
      <c r="F254" s="145">
        <v>269489.13</v>
      </c>
      <c r="G254">
        <v>559</v>
      </c>
      <c r="H254">
        <v>0</v>
      </c>
      <c r="I254">
        <f t="shared" si="16"/>
        <v>559</v>
      </c>
      <c r="J254" s="84">
        <f t="shared" si="17"/>
        <v>482.09</v>
      </c>
      <c r="K254" s="146">
        <f t="shared" si="18"/>
        <v>456.76</v>
      </c>
      <c r="L254">
        <v>14160</v>
      </c>
      <c r="M254" s="146">
        <f t="shared" si="19"/>
        <v>456.76</v>
      </c>
    </row>
    <row r="255" spans="1:13" x14ac:dyDescent="0.2">
      <c r="A255" s="177">
        <f t="shared" ca="1" si="15"/>
        <v>2027</v>
      </c>
      <c r="B255" s="177">
        <v>6030</v>
      </c>
      <c r="C255" s="177">
        <v>6030</v>
      </c>
      <c r="D255" t="s">
        <v>236</v>
      </c>
      <c r="E255">
        <v>2025</v>
      </c>
      <c r="F255" s="145">
        <v>403550.68</v>
      </c>
      <c r="G255">
        <v>1538</v>
      </c>
      <c r="H255">
        <v>1</v>
      </c>
      <c r="I255">
        <f t="shared" si="16"/>
        <v>1537</v>
      </c>
      <c r="J255" s="84">
        <f t="shared" si="17"/>
        <v>262.56</v>
      </c>
      <c r="K255" s="146">
        <f t="shared" si="18"/>
        <v>456.76</v>
      </c>
      <c r="L255">
        <v>0</v>
      </c>
      <c r="M255" s="146">
        <f t="shared" si="19"/>
        <v>262.56</v>
      </c>
    </row>
    <row r="256" spans="1:13" x14ac:dyDescent="0.2">
      <c r="A256" s="177">
        <f t="shared" ca="1" si="15"/>
        <v>2027</v>
      </c>
      <c r="B256" s="177">
        <v>6035</v>
      </c>
      <c r="C256" s="177">
        <v>6048</v>
      </c>
      <c r="D256" t="s">
        <v>237</v>
      </c>
      <c r="E256">
        <v>2025</v>
      </c>
      <c r="F256" s="145">
        <v>324837.45</v>
      </c>
      <c r="G256">
        <v>422.5</v>
      </c>
      <c r="H256">
        <v>0</v>
      </c>
      <c r="I256">
        <f t="shared" si="16"/>
        <v>422.5</v>
      </c>
      <c r="J256" s="84">
        <f t="shared" si="17"/>
        <v>768.85</v>
      </c>
      <c r="K256" s="146">
        <f t="shared" si="18"/>
        <v>456.76</v>
      </c>
      <c r="L256">
        <v>131859</v>
      </c>
      <c r="M256" s="146">
        <f t="shared" si="19"/>
        <v>456.75</v>
      </c>
    </row>
    <row r="257" spans="1:13" x14ac:dyDescent="0.2">
      <c r="A257" s="177">
        <f t="shared" ca="1" si="15"/>
        <v>2027</v>
      </c>
      <c r="B257" s="177">
        <v>6039</v>
      </c>
      <c r="C257" s="177">
        <v>6039</v>
      </c>
      <c r="D257" t="s">
        <v>238</v>
      </c>
      <c r="E257">
        <v>2025</v>
      </c>
      <c r="F257" s="145">
        <v>3366733.81</v>
      </c>
      <c r="G257">
        <v>14482.1</v>
      </c>
      <c r="H257">
        <v>15.8</v>
      </c>
      <c r="I257">
        <f t="shared" si="16"/>
        <v>14466.300000000001</v>
      </c>
      <c r="J257" s="84">
        <f t="shared" si="17"/>
        <v>232.73</v>
      </c>
      <c r="K257" s="146">
        <f t="shared" si="18"/>
        <v>456.76</v>
      </c>
      <c r="L257">
        <v>0</v>
      </c>
      <c r="M257" s="146">
        <f t="shared" si="19"/>
        <v>232.73</v>
      </c>
    </row>
    <row r="258" spans="1:13" x14ac:dyDescent="0.2">
      <c r="A258" s="177">
        <f t="shared" ref="A258:A326" ca="1" si="20">MAX($A$3:$A$18)</f>
        <v>2027</v>
      </c>
      <c r="B258" s="177">
        <v>6093</v>
      </c>
      <c r="C258" s="177">
        <v>6093</v>
      </c>
      <c r="D258" t="s">
        <v>240</v>
      </c>
      <c r="E258">
        <v>2025</v>
      </c>
      <c r="F258" s="145">
        <v>415408.45</v>
      </c>
      <c r="G258">
        <v>1427.7</v>
      </c>
      <c r="H258">
        <v>0</v>
      </c>
      <c r="I258">
        <f t="shared" si="16"/>
        <v>1427.7</v>
      </c>
      <c r="J258" s="84">
        <f t="shared" si="17"/>
        <v>290.95999999999998</v>
      </c>
      <c r="K258" s="146">
        <f t="shared" si="18"/>
        <v>456.76</v>
      </c>
      <c r="L258">
        <v>0</v>
      </c>
      <c r="M258" s="146">
        <f t="shared" si="19"/>
        <v>290.95999999999998</v>
      </c>
    </row>
    <row r="259" spans="1:13" x14ac:dyDescent="0.2">
      <c r="A259" s="177">
        <f t="shared" ca="1" si="20"/>
        <v>2027</v>
      </c>
      <c r="B259" s="177">
        <v>6091</v>
      </c>
      <c r="C259" s="177">
        <v>6091</v>
      </c>
      <c r="D259" t="s">
        <v>239</v>
      </c>
      <c r="E259">
        <v>2025</v>
      </c>
      <c r="F259" s="145">
        <v>598197.71</v>
      </c>
      <c r="G259">
        <v>888.3</v>
      </c>
      <c r="H259">
        <v>0</v>
      </c>
      <c r="I259">
        <f t="shared" ref="I259:I322" si="21">G259-H259</f>
        <v>888.3</v>
      </c>
      <c r="J259" s="84">
        <f t="shared" ref="J259:J322" si="22">ROUND(F259/I259,2)</f>
        <v>673.42</v>
      </c>
      <c r="K259" s="146">
        <f t="shared" ref="K259:K322" si="23">$K$332</f>
        <v>456.76</v>
      </c>
      <c r="L259">
        <v>192460</v>
      </c>
      <c r="M259" s="146">
        <f t="shared" ref="M259:M322" si="24">ROUND((F259-L259)/I259,2)</f>
        <v>456.76</v>
      </c>
    </row>
    <row r="260" spans="1:13" x14ac:dyDescent="0.2">
      <c r="A260" s="177">
        <f t="shared" ca="1" si="20"/>
        <v>2027</v>
      </c>
      <c r="B260" s="177">
        <v>6095</v>
      </c>
      <c r="C260" s="177">
        <v>6095</v>
      </c>
      <c r="D260" t="s">
        <v>242</v>
      </c>
      <c r="E260">
        <v>2025</v>
      </c>
      <c r="F260" s="145">
        <v>384622.23</v>
      </c>
      <c r="G260">
        <v>609.6</v>
      </c>
      <c r="H260">
        <v>0</v>
      </c>
      <c r="I260">
        <f t="shared" si="21"/>
        <v>609.6</v>
      </c>
      <c r="J260" s="84">
        <f t="shared" si="22"/>
        <v>630.94000000000005</v>
      </c>
      <c r="K260" s="146">
        <f t="shared" si="23"/>
        <v>456.76</v>
      </c>
      <c r="L260">
        <v>106181</v>
      </c>
      <c r="M260" s="146">
        <f t="shared" si="24"/>
        <v>456.76</v>
      </c>
    </row>
    <row r="261" spans="1:13" x14ac:dyDescent="0.2">
      <c r="A261" s="177">
        <f t="shared" ca="1" si="20"/>
        <v>2027</v>
      </c>
      <c r="B261" s="177">
        <v>6099</v>
      </c>
      <c r="C261" s="177">
        <v>5157</v>
      </c>
      <c r="D261" t="s">
        <v>244</v>
      </c>
      <c r="E261">
        <v>2025</v>
      </c>
      <c r="F261" s="145">
        <v>317057.59000000003</v>
      </c>
      <c r="G261">
        <v>575.79999999999995</v>
      </c>
      <c r="H261">
        <v>2.7</v>
      </c>
      <c r="I261">
        <f t="shared" si="21"/>
        <v>573.09999999999991</v>
      </c>
      <c r="J261" s="84">
        <f t="shared" si="22"/>
        <v>553.23</v>
      </c>
      <c r="K261" s="146">
        <f t="shared" si="23"/>
        <v>456.76</v>
      </c>
      <c r="L261">
        <v>55548</v>
      </c>
      <c r="M261" s="146">
        <f t="shared" si="24"/>
        <v>456.31</v>
      </c>
    </row>
    <row r="262" spans="1:13" x14ac:dyDescent="0.2">
      <c r="A262" s="177">
        <f t="shared" ca="1" si="20"/>
        <v>2027</v>
      </c>
      <c r="B262" s="177">
        <v>6097</v>
      </c>
      <c r="C262" s="177">
        <v>6097</v>
      </c>
      <c r="D262" t="s">
        <v>243</v>
      </c>
      <c r="E262">
        <v>2025</v>
      </c>
      <c r="F262" s="145">
        <v>127812.93</v>
      </c>
      <c r="G262">
        <v>188.3</v>
      </c>
      <c r="H262">
        <v>0</v>
      </c>
      <c r="I262">
        <f t="shared" si="21"/>
        <v>188.3</v>
      </c>
      <c r="J262" s="84">
        <f t="shared" si="22"/>
        <v>678.77</v>
      </c>
      <c r="K262" s="146">
        <f t="shared" si="23"/>
        <v>456.76</v>
      </c>
      <c r="L262">
        <v>41805</v>
      </c>
      <c r="M262" s="146">
        <f t="shared" si="24"/>
        <v>456.76</v>
      </c>
    </row>
    <row r="263" spans="1:13" x14ac:dyDescent="0.2">
      <c r="A263" s="177">
        <f t="shared" ca="1" si="20"/>
        <v>2027</v>
      </c>
      <c r="B263" s="177">
        <v>6098</v>
      </c>
      <c r="C263" s="177">
        <v>6098</v>
      </c>
      <c r="D263" t="s">
        <v>333</v>
      </c>
      <c r="E263">
        <v>2025</v>
      </c>
      <c r="F263" s="145">
        <v>819270.25</v>
      </c>
      <c r="G263">
        <v>1365.4</v>
      </c>
      <c r="H263">
        <v>0</v>
      </c>
      <c r="I263">
        <f t="shared" si="21"/>
        <v>1365.4</v>
      </c>
      <c r="J263" s="84">
        <f t="shared" si="22"/>
        <v>600.02</v>
      </c>
      <c r="K263" s="146">
        <f t="shared" si="23"/>
        <v>456.76</v>
      </c>
      <c r="L263">
        <v>195609</v>
      </c>
      <c r="M263" s="146">
        <f t="shared" si="24"/>
        <v>456.76</v>
      </c>
    </row>
    <row r="264" spans="1:13" x14ac:dyDescent="0.2">
      <c r="A264" s="177">
        <f t="shared" ca="1" si="20"/>
        <v>2027</v>
      </c>
      <c r="B264" s="177">
        <v>6100</v>
      </c>
      <c r="C264" s="177">
        <v>6100</v>
      </c>
      <c r="D264" t="s">
        <v>245</v>
      </c>
      <c r="E264">
        <v>2025</v>
      </c>
      <c r="F264" s="145">
        <v>354007.98</v>
      </c>
      <c r="G264">
        <v>538.79999999999995</v>
      </c>
      <c r="H264">
        <v>3.7</v>
      </c>
      <c r="I264">
        <f t="shared" si="21"/>
        <v>535.09999999999991</v>
      </c>
      <c r="J264" s="84">
        <f t="shared" si="22"/>
        <v>661.57</v>
      </c>
      <c r="K264" s="146">
        <f t="shared" si="23"/>
        <v>456.76</v>
      </c>
      <c r="L264">
        <v>110352</v>
      </c>
      <c r="M264" s="146">
        <f t="shared" si="24"/>
        <v>455.35</v>
      </c>
    </row>
    <row r="265" spans="1:13" x14ac:dyDescent="0.2">
      <c r="A265" s="177">
        <f t="shared" ca="1" si="20"/>
        <v>2027</v>
      </c>
      <c r="B265" s="177">
        <v>6101</v>
      </c>
      <c r="C265" s="177">
        <v>6101</v>
      </c>
      <c r="D265" t="s">
        <v>246</v>
      </c>
      <c r="E265">
        <v>2025</v>
      </c>
      <c r="F265" s="145">
        <v>3366965.9</v>
      </c>
      <c r="G265">
        <v>7288.6</v>
      </c>
      <c r="H265">
        <v>0</v>
      </c>
      <c r="I265">
        <f t="shared" si="21"/>
        <v>7288.6</v>
      </c>
      <c r="J265" s="84">
        <f t="shared" si="22"/>
        <v>461.95</v>
      </c>
      <c r="K265" s="146">
        <f t="shared" si="23"/>
        <v>456.76</v>
      </c>
      <c r="L265">
        <v>37838</v>
      </c>
      <c r="M265" s="146">
        <f t="shared" si="24"/>
        <v>456.76</v>
      </c>
    </row>
    <row r="266" spans="1:13" x14ac:dyDescent="0.2">
      <c r="A266" s="177">
        <f t="shared" ca="1" si="20"/>
        <v>2027</v>
      </c>
      <c r="B266" s="177">
        <v>6096</v>
      </c>
      <c r="C266" s="177">
        <v>6096</v>
      </c>
      <c r="D266" t="s">
        <v>442</v>
      </c>
      <c r="E266">
        <v>2025</v>
      </c>
      <c r="F266" s="145">
        <v>837628.04</v>
      </c>
      <c r="G266">
        <v>1105.0999999999999</v>
      </c>
      <c r="H266">
        <v>0</v>
      </c>
      <c r="I266">
        <f t="shared" si="21"/>
        <v>1105.0999999999999</v>
      </c>
      <c r="J266" s="84">
        <f t="shared" si="22"/>
        <v>757.97</v>
      </c>
      <c r="K266" s="146">
        <f t="shared" si="23"/>
        <v>456.76</v>
      </c>
      <c r="L266">
        <v>332869</v>
      </c>
      <c r="M266" s="146">
        <f t="shared" si="24"/>
        <v>456.75</v>
      </c>
    </row>
    <row r="267" spans="1:13" x14ac:dyDescent="0.2">
      <c r="A267" s="177">
        <f t="shared" ca="1" si="20"/>
        <v>2027</v>
      </c>
      <c r="B267" s="177">
        <v>6094</v>
      </c>
      <c r="C267" s="177">
        <v>6094</v>
      </c>
      <c r="D267" t="s">
        <v>241</v>
      </c>
      <c r="E267">
        <v>2025</v>
      </c>
      <c r="F267" s="145">
        <v>338354.44</v>
      </c>
      <c r="G267">
        <v>488.9</v>
      </c>
      <c r="H267">
        <v>0</v>
      </c>
      <c r="I267">
        <f t="shared" si="21"/>
        <v>488.9</v>
      </c>
      <c r="J267" s="84">
        <f t="shared" si="22"/>
        <v>692.07</v>
      </c>
      <c r="K267" s="146">
        <f t="shared" si="23"/>
        <v>456.76</v>
      </c>
      <c r="L267">
        <v>115044</v>
      </c>
      <c r="M267" s="146">
        <f t="shared" si="24"/>
        <v>456.76</v>
      </c>
    </row>
    <row r="268" spans="1:13" x14ac:dyDescent="0.2">
      <c r="A268" s="177">
        <f t="shared" ca="1" si="20"/>
        <v>2027</v>
      </c>
      <c r="B268" s="177">
        <v>6102</v>
      </c>
      <c r="C268" s="177">
        <v>6102</v>
      </c>
      <c r="D268" t="s">
        <v>247</v>
      </c>
      <c r="E268">
        <v>2025</v>
      </c>
      <c r="F268" s="145">
        <v>631320.73</v>
      </c>
      <c r="G268">
        <v>1947.2</v>
      </c>
      <c r="H268">
        <v>0.6</v>
      </c>
      <c r="I268">
        <f t="shared" si="21"/>
        <v>1946.6000000000001</v>
      </c>
      <c r="J268" s="84">
        <f t="shared" si="22"/>
        <v>324.32</v>
      </c>
      <c r="K268" s="146">
        <f t="shared" si="23"/>
        <v>456.76</v>
      </c>
      <c r="L268">
        <v>0</v>
      </c>
      <c r="M268" s="146">
        <f t="shared" si="24"/>
        <v>324.32</v>
      </c>
    </row>
    <row r="269" spans="1:13" x14ac:dyDescent="0.2">
      <c r="A269" s="177">
        <f t="shared" ca="1" si="20"/>
        <v>2027</v>
      </c>
      <c r="B269" s="177">
        <v>6120</v>
      </c>
      <c r="C269" s="177">
        <v>6120</v>
      </c>
      <c r="D269" t="s">
        <v>248</v>
      </c>
      <c r="E269">
        <v>2025</v>
      </c>
      <c r="F269" s="145">
        <v>250552.84</v>
      </c>
      <c r="G269">
        <v>1149.9000000000001</v>
      </c>
      <c r="H269">
        <v>0</v>
      </c>
      <c r="I269">
        <f t="shared" si="21"/>
        <v>1149.9000000000001</v>
      </c>
      <c r="J269" s="84">
        <f t="shared" si="22"/>
        <v>217.89</v>
      </c>
      <c r="K269" s="146">
        <f t="shared" si="23"/>
        <v>456.76</v>
      </c>
      <c r="L269">
        <v>0</v>
      </c>
      <c r="M269" s="146">
        <f t="shared" si="24"/>
        <v>217.89</v>
      </c>
    </row>
    <row r="270" spans="1:13" x14ac:dyDescent="0.2">
      <c r="A270" s="177">
        <f t="shared" ca="1" si="20"/>
        <v>2027</v>
      </c>
      <c r="B270" s="177">
        <v>6138</v>
      </c>
      <c r="C270" s="177">
        <v>6138</v>
      </c>
      <c r="D270" t="s">
        <v>249</v>
      </c>
      <c r="E270">
        <v>2025</v>
      </c>
      <c r="F270" s="145">
        <v>183713.73</v>
      </c>
      <c r="G270">
        <v>404</v>
      </c>
      <c r="H270">
        <v>0</v>
      </c>
      <c r="I270">
        <f t="shared" si="21"/>
        <v>404</v>
      </c>
      <c r="J270" s="84">
        <f t="shared" si="22"/>
        <v>454.74</v>
      </c>
      <c r="K270" s="146">
        <f t="shared" si="23"/>
        <v>456.76</v>
      </c>
      <c r="L270">
        <v>0</v>
      </c>
      <c r="M270" s="146">
        <f t="shared" si="24"/>
        <v>454.74</v>
      </c>
    </row>
    <row r="271" spans="1:13" x14ac:dyDescent="0.2">
      <c r="A271" s="177">
        <f t="shared" ca="1" si="20"/>
        <v>2027</v>
      </c>
      <c r="B271" s="177">
        <v>5751</v>
      </c>
      <c r="C271" s="177">
        <v>5751</v>
      </c>
      <c r="D271" t="s">
        <v>225</v>
      </c>
      <c r="E271">
        <v>2025</v>
      </c>
      <c r="F271" s="145">
        <v>341494.76</v>
      </c>
      <c r="G271">
        <v>612.29999999999995</v>
      </c>
      <c r="H271">
        <v>0</v>
      </c>
      <c r="I271">
        <f t="shared" si="21"/>
        <v>612.29999999999995</v>
      </c>
      <c r="J271" s="84">
        <f t="shared" si="22"/>
        <v>557.72</v>
      </c>
      <c r="K271" s="146">
        <f t="shared" si="23"/>
        <v>456.76</v>
      </c>
      <c r="L271">
        <v>61819</v>
      </c>
      <c r="M271" s="146">
        <f t="shared" si="24"/>
        <v>456.76</v>
      </c>
    </row>
    <row r="272" spans="1:13" x14ac:dyDescent="0.2">
      <c r="A272" s="177">
        <f t="shared" ca="1" si="20"/>
        <v>2027</v>
      </c>
      <c r="B272" s="177">
        <v>6165</v>
      </c>
      <c r="C272" s="177">
        <v>6165</v>
      </c>
      <c r="D272" t="s">
        <v>250</v>
      </c>
      <c r="E272">
        <v>2025</v>
      </c>
      <c r="F272" s="145">
        <v>106001.68</v>
      </c>
      <c r="G272">
        <v>198.1</v>
      </c>
      <c r="H272">
        <v>0</v>
      </c>
      <c r="I272">
        <f t="shared" si="21"/>
        <v>198.1</v>
      </c>
      <c r="J272" s="84">
        <f t="shared" si="22"/>
        <v>535.09</v>
      </c>
      <c r="K272" s="146">
        <f t="shared" si="23"/>
        <v>456.76</v>
      </c>
      <c r="L272">
        <v>15517</v>
      </c>
      <c r="M272" s="146">
        <f t="shared" si="24"/>
        <v>456.76</v>
      </c>
    </row>
    <row r="273" spans="1:13" x14ac:dyDescent="0.2">
      <c r="A273" s="177">
        <f t="shared" ca="1" si="20"/>
        <v>2027</v>
      </c>
      <c r="B273" s="177">
        <v>6175</v>
      </c>
      <c r="C273" s="177">
        <v>6175</v>
      </c>
      <c r="D273" t="s">
        <v>251</v>
      </c>
      <c r="E273">
        <v>2025</v>
      </c>
      <c r="F273" s="145">
        <v>270344.11</v>
      </c>
      <c r="G273">
        <v>540</v>
      </c>
      <c r="H273">
        <v>0</v>
      </c>
      <c r="I273">
        <f t="shared" si="21"/>
        <v>540</v>
      </c>
      <c r="J273" s="84">
        <f t="shared" si="22"/>
        <v>500.64</v>
      </c>
      <c r="K273" s="146">
        <f t="shared" si="23"/>
        <v>456.76</v>
      </c>
      <c r="L273">
        <v>23696</v>
      </c>
      <c r="M273" s="146">
        <f t="shared" si="24"/>
        <v>456.76</v>
      </c>
    </row>
    <row r="274" spans="1:13" x14ac:dyDescent="0.2">
      <c r="A274" s="177">
        <f t="shared" ca="1" si="20"/>
        <v>2027</v>
      </c>
      <c r="B274" s="177">
        <v>6219</v>
      </c>
      <c r="C274" s="177">
        <v>6219</v>
      </c>
      <c r="D274" t="s">
        <v>252</v>
      </c>
      <c r="E274">
        <v>2025</v>
      </c>
      <c r="F274" s="145">
        <v>822737.46</v>
      </c>
      <c r="G274">
        <v>2662</v>
      </c>
      <c r="H274">
        <v>1.9</v>
      </c>
      <c r="I274">
        <f t="shared" si="21"/>
        <v>2660.1</v>
      </c>
      <c r="J274" s="84">
        <f t="shared" si="22"/>
        <v>309.29000000000002</v>
      </c>
      <c r="K274" s="146">
        <f t="shared" si="23"/>
        <v>456.76</v>
      </c>
      <c r="L274">
        <v>0</v>
      </c>
      <c r="M274" s="146">
        <f t="shared" si="24"/>
        <v>309.29000000000002</v>
      </c>
    </row>
    <row r="275" spans="1:13" x14ac:dyDescent="0.2">
      <c r="A275" s="177">
        <f t="shared" ca="1" si="20"/>
        <v>2027</v>
      </c>
      <c r="B275" s="177">
        <v>6246</v>
      </c>
      <c r="C275" s="177">
        <v>6246</v>
      </c>
      <c r="D275" t="s">
        <v>253</v>
      </c>
      <c r="E275">
        <v>2025</v>
      </c>
      <c r="F275" s="145">
        <v>119300.54</v>
      </c>
      <c r="G275">
        <v>137.1</v>
      </c>
      <c r="H275">
        <v>0</v>
      </c>
      <c r="I275">
        <f t="shared" si="21"/>
        <v>137.1</v>
      </c>
      <c r="J275" s="84">
        <f t="shared" si="22"/>
        <v>870.17</v>
      </c>
      <c r="K275" s="146">
        <f t="shared" si="23"/>
        <v>456.76</v>
      </c>
      <c r="L275">
        <v>56679</v>
      </c>
      <c r="M275" s="146">
        <f t="shared" si="24"/>
        <v>456.76</v>
      </c>
    </row>
    <row r="276" spans="1:13" x14ac:dyDescent="0.2">
      <c r="A276" s="177">
        <f t="shared" ca="1" si="20"/>
        <v>2027</v>
      </c>
      <c r="B276" s="177">
        <v>6273</v>
      </c>
      <c r="C276" s="177">
        <v>6273</v>
      </c>
      <c r="D276" t="s">
        <v>255</v>
      </c>
      <c r="E276">
        <v>2025</v>
      </c>
      <c r="F276" s="145">
        <v>502823.58</v>
      </c>
      <c r="G276">
        <v>759</v>
      </c>
      <c r="H276">
        <v>0</v>
      </c>
      <c r="I276">
        <f t="shared" si="21"/>
        <v>759</v>
      </c>
      <c r="J276" s="84">
        <f t="shared" si="22"/>
        <v>662.48</v>
      </c>
      <c r="K276" s="146">
        <f t="shared" si="23"/>
        <v>456.76</v>
      </c>
      <c r="L276">
        <v>156143</v>
      </c>
      <c r="M276" s="146">
        <f t="shared" si="24"/>
        <v>456.76</v>
      </c>
    </row>
    <row r="277" spans="1:13" x14ac:dyDescent="0.2">
      <c r="A277" s="177">
        <f t="shared" ca="1" si="20"/>
        <v>2027</v>
      </c>
      <c r="B277" s="177">
        <v>6408</v>
      </c>
      <c r="C277" s="177">
        <v>6408</v>
      </c>
      <c r="D277" t="s">
        <v>256</v>
      </c>
      <c r="E277">
        <v>2025</v>
      </c>
      <c r="F277" s="145">
        <v>332102.93</v>
      </c>
      <c r="G277">
        <v>756.5</v>
      </c>
      <c r="H277">
        <v>0</v>
      </c>
      <c r="I277">
        <f t="shared" si="21"/>
        <v>756.5</v>
      </c>
      <c r="J277" s="84">
        <f t="shared" si="22"/>
        <v>439</v>
      </c>
      <c r="K277" s="146">
        <f t="shared" si="23"/>
        <v>456.76</v>
      </c>
      <c r="L277">
        <v>0</v>
      </c>
      <c r="M277" s="146">
        <f t="shared" si="24"/>
        <v>439</v>
      </c>
    </row>
    <row r="278" spans="1:13" x14ac:dyDescent="0.2">
      <c r="A278" s="177">
        <f t="shared" ca="1" si="20"/>
        <v>2027</v>
      </c>
      <c r="B278" s="177">
        <v>6453</v>
      </c>
      <c r="C278" s="177">
        <v>6453</v>
      </c>
      <c r="D278" t="s">
        <v>257</v>
      </c>
      <c r="E278">
        <v>2025</v>
      </c>
      <c r="F278" s="145">
        <v>374251.59</v>
      </c>
      <c r="G278">
        <v>578.70000000000005</v>
      </c>
      <c r="H278">
        <v>0</v>
      </c>
      <c r="I278">
        <f t="shared" si="21"/>
        <v>578.70000000000005</v>
      </c>
      <c r="J278" s="84">
        <f t="shared" si="22"/>
        <v>646.71</v>
      </c>
      <c r="K278" s="146">
        <f t="shared" si="23"/>
        <v>456.76</v>
      </c>
      <c r="L278">
        <v>109925</v>
      </c>
      <c r="M278" s="146">
        <f t="shared" si="24"/>
        <v>456.76</v>
      </c>
    </row>
    <row r="279" spans="1:13" x14ac:dyDescent="0.2">
      <c r="A279" s="177">
        <f t="shared" ca="1" si="20"/>
        <v>2027</v>
      </c>
      <c r="B279" s="177">
        <v>6460</v>
      </c>
      <c r="C279" s="177">
        <v>6460</v>
      </c>
      <c r="D279" t="s">
        <v>258</v>
      </c>
      <c r="E279">
        <v>2025</v>
      </c>
      <c r="F279" s="145">
        <v>524022.59</v>
      </c>
      <c r="G279">
        <v>665.7</v>
      </c>
      <c r="H279">
        <v>0</v>
      </c>
      <c r="I279">
        <f t="shared" si="21"/>
        <v>665.7</v>
      </c>
      <c r="J279" s="84">
        <f t="shared" si="22"/>
        <v>787.18</v>
      </c>
      <c r="K279" s="146">
        <f t="shared" si="23"/>
        <v>456.76</v>
      </c>
      <c r="L279">
        <v>219962</v>
      </c>
      <c r="M279" s="146">
        <f t="shared" si="24"/>
        <v>456.75</v>
      </c>
    </row>
    <row r="280" spans="1:13" x14ac:dyDescent="0.2">
      <c r="A280" s="177">
        <f t="shared" ca="1" si="20"/>
        <v>2027</v>
      </c>
      <c r="B280" s="177">
        <v>6462</v>
      </c>
      <c r="C280" s="177">
        <v>6462</v>
      </c>
      <c r="D280" t="s">
        <v>259</v>
      </c>
      <c r="E280">
        <v>2025</v>
      </c>
      <c r="F280" s="145">
        <v>139519.32999999999</v>
      </c>
      <c r="G280">
        <v>239.8</v>
      </c>
      <c r="H280">
        <v>0</v>
      </c>
      <c r="I280">
        <f t="shared" si="21"/>
        <v>239.8</v>
      </c>
      <c r="J280" s="84">
        <f t="shared" si="22"/>
        <v>581.82000000000005</v>
      </c>
      <c r="K280" s="146">
        <f t="shared" si="23"/>
        <v>456.76</v>
      </c>
      <c r="L280">
        <v>29990</v>
      </c>
      <c r="M280" s="146">
        <f t="shared" si="24"/>
        <v>456.75</v>
      </c>
    </row>
    <row r="281" spans="1:13" x14ac:dyDescent="0.2">
      <c r="A281" s="177">
        <f t="shared" ca="1" si="20"/>
        <v>2027</v>
      </c>
      <c r="B281" s="177">
        <v>6471</v>
      </c>
      <c r="C281" s="177">
        <v>6471</v>
      </c>
      <c r="D281" t="s">
        <v>260</v>
      </c>
      <c r="E281">
        <v>2025</v>
      </c>
      <c r="F281" s="145">
        <v>171504.9</v>
      </c>
      <c r="G281">
        <v>383</v>
      </c>
      <c r="H281">
        <v>0</v>
      </c>
      <c r="I281">
        <f t="shared" si="21"/>
        <v>383</v>
      </c>
      <c r="J281" s="84">
        <f t="shared" si="22"/>
        <v>447.79</v>
      </c>
      <c r="K281" s="146">
        <f t="shared" si="23"/>
        <v>456.76</v>
      </c>
      <c r="L281">
        <v>0</v>
      </c>
      <c r="M281" s="146">
        <f t="shared" si="24"/>
        <v>447.79</v>
      </c>
    </row>
    <row r="282" spans="1:13" x14ac:dyDescent="0.2">
      <c r="A282" s="177">
        <f t="shared" ca="1" si="20"/>
        <v>2027</v>
      </c>
      <c r="B282" s="177">
        <v>6509</v>
      </c>
      <c r="C282" s="177">
        <v>6509</v>
      </c>
      <c r="D282" t="s">
        <v>261</v>
      </c>
      <c r="E282">
        <v>2025</v>
      </c>
      <c r="F282" s="145">
        <v>281954.08</v>
      </c>
      <c r="G282">
        <v>356.9</v>
      </c>
      <c r="H282">
        <v>0.2</v>
      </c>
      <c r="I282">
        <f t="shared" si="21"/>
        <v>356.7</v>
      </c>
      <c r="J282" s="84">
        <f t="shared" si="22"/>
        <v>790.45</v>
      </c>
      <c r="K282" s="146">
        <f t="shared" si="23"/>
        <v>456.76</v>
      </c>
      <c r="L282">
        <v>119094</v>
      </c>
      <c r="M282" s="146">
        <f t="shared" si="24"/>
        <v>456.57</v>
      </c>
    </row>
    <row r="283" spans="1:13" x14ac:dyDescent="0.2">
      <c r="A283" s="177">
        <f t="shared" ca="1" si="20"/>
        <v>2027</v>
      </c>
      <c r="B283" s="177">
        <v>6512</v>
      </c>
      <c r="C283" s="177">
        <v>6512</v>
      </c>
      <c r="D283" t="s">
        <v>262</v>
      </c>
      <c r="E283">
        <v>2025</v>
      </c>
      <c r="F283" s="145">
        <v>395091.72</v>
      </c>
      <c r="G283">
        <v>291.8</v>
      </c>
      <c r="H283">
        <v>0</v>
      </c>
      <c r="I283">
        <f t="shared" si="21"/>
        <v>291.8</v>
      </c>
      <c r="J283" s="84">
        <f t="shared" si="22"/>
        <v>1353.98</v>
      </c>
      <c r="K283" s="146">
        <f t="shared" si="23"/>
        <v>456.76</v>
      </c>
      <c r="L283">
        <v>261809</v>
      </c>
      <c r="M283" s="146">
        <f t="shared" si="24"/>
        <v>456.76</v>
      </c>
    </row>
    <row r="284" spans="1:13" x14ac:dyDescent="0.2">
      <c r="A284" s="177">
        <f t="shared" ca="1" si="20"/>
        <v>2027</v>
      </c>
      <c r="B284" s="177">
        <v>6516</v>
      </c>
      <c r="C284" s="177">
        <v>6516</v>
      </c>
      <c r="D284" t="s">
        <v>263</v>
      </c>
      <c r="E284">
        <v>2025</v>
      </c>
      <c r="F284" s="145">
        <v>200641.19</v>
      </c>
      <c r="G284">
        <v>162</v>
      </c>
      <c r="H284">
        <v>0</v>
      </c>
      <c r="I284">
        <f t="shared" si="21"/>
        <v>162</v>
      </c>
      <c r="J284" s="84">
        <f t="shared" si="22"/>
        <v>1238.53</v>
      </c>
      <c r="K284" s="146">
        <f t="shared" si="23"/>
        <v>456.76</v>
      </c>
      <c r="L284">
        <v>126647</v>
      </c>
      <c r="M284" s="146">
        <f t="shared" si="24"/>
        <v>456.75</v>
      </c>
    </row>
    <row r="285" spans="1:13" x14ac:dyDescent="0.2">
      <c r="A285" s="177">
        <f t="shared" ca="1" si="20"/>
        <v>2027</v>
      </c>
      <c r="B285" s="177">
        <v>6534</v>
      </c>
      <c r="C285" s="177">
        <v>6534</v>
      </c>
      <c r="D285" t="s">
        <v>264</v>
      </c>
      <c r="E285">
        <v>2025</v>
      </c>
      <c r="F285" s="145">
        <v>436459.45</v>
      </c>
      <c r="G285">
        <v>725.2</v>
      </c>
      <c r="H285">
        <v>0</v>
      </c>
      <c r="I285">
        <f t="shared" si="21"/>
        <v>725.2</v>
      </c>
      <c r="J285" s="84">
        <f t="shared" si="22"/>
        <v>601.85</v>
      </c>
      <c r="K285" s="146">
        <f t="shared" si="23"/>
        <v>456.76</v>
      </c>
      <c r="L285">
        <v>105220</v>
      </c>
      <c r="M285" s="146">
        <f t="shared" si="24"/>
        <v>456.76</v>
      </c>
    </row>
    <row r="286" spans="1:13" x14ac:dyDescent="0.2">
      <c r="A286" s="177">
        <f t="shared" ca="1" si="20"/>
        <v>2027</v>
      </c>
      <c r="B286" s="177">
        <v>6536</v>
      </c>
      <c r="C286" s="177">
        <v>1935</v>
      </c>
      <c r="D286" t="s">
        <v>265</v>
      </c>
      <c r="E286">
        <v>2025</v>
      </c>
      <c r="F286" s="145">
        <v>702672.52</v>
      </c>
      <c r="G286">
        <v>908.9</v>
      </c>
      <c r="H286">
        <v>0</v>
      </c>
      <c r="I286">
        <f t="shared" si="21"/>
        <v>908.9</v>
      </c>
      <c r="J286" s="84">
        <f t="shared" si="22"/>
        <v>773.1</v>
      </c>
      <c r="K286" s="146">
        <f t="shared" si="23"/>
        <v>456.76</v>
      </c>
      <c r="L286">
        <v>287523</v>
      </c>
      <c r="M286" s="146">
        <f t="shared" si="24"/>
        <v>456.76</v>
      </c>
    </row>
    <row r="287" spans="1:13" x14ac:dyDescent="0.2">
      <c r="A287" s="177">
        <f t="shared" ca="1" si="20"/>
        <v>2027</v>
      </c>
      <c r="B287" s="177">
        <v>6561</v>
      </c>
      <c r="C287" s="177">
        <v>6561</v>
      </c>
      <c r="D287" t="s">
        <v>266</v>
      </c>
      <c r="E287">
        <v>2025</v>
      </c>
      <c r="F287" s="145">
        <v>300775.40999999997</v>
      </c>
      <c r="G287">
        <v>364.7</v>
      </c>
      <c r="H287">
        <v>0</v>
      </c>
      <c r="I287">
        <f t="shared" si="21"/>
        <v>364.7</v>
      </c>
      <c r="J287" s="84">
        <f t="shared" si="22"/>
        <v>824.72</v>
      </c>
      <c r="K287" s="146">
        <f t="shared" si="23"/>
        <v>456.76</v>
      </c>
      <c r="L287">
        <v>134196</v>
      </c>
      <c r="M287" s="146">
        <f t="shared" si="24"/>
        <v>456.76</v>
      </c>
    </row>
    <row r="288" spans="1:13" x14ac:dyDescent="0.2">
      <c r="A288" s="177">
        <f t="shared" ca="1" si="20"/>
        <v>2027</v>
      </c>
      <c r="B288" s="177">
        <v>6579</v>
      </c>
      <c r="C288" s="177">
        <v>6579</v>
      </c>
      <c r="D288" t="s">
        <v>267</v>
      </c>
      <c r="E288">
        <v>2025</v>
      </c>
      <c r="F288" s="145">
        <v>1365324.1</v>
      </c>
      <c r="G288">
        <v>3457.3</v>
      </c>
      <c r="H288">
        <v>3.5</v>
      </c>
      <c r="I288">
        <f t="shared" si="21"/>
        <v>3453.8</v>
      </c>
      <c r="J288" s="84">
        <f t="shared" si="22"/>
        <v>395.31</v>
      </c>
      <c r="K288" s="146">
        <f t="shared" si="23"/>
        <v>456.76</v>
      </c>
      <c r="L288">
        <v>0</v>
      </c>
      <c r="M288" s="146">
        <f t="shared" si="24"/>
        <v>395.31</v>
      </c>
    </row>
    <row r="289" spans="1:13" x14ac:dyDescent="0.2">
      <c r="A289" s="177">
        <f t="shared" ca="1" si="20"/>
        <v>2027</v>
      </c>
      <c r="B289" s="177">
        <v>6592</v>
      </c>
      <c r="C289" s="177">
        <v>6592</v>
      </c>
      <c r="D289" t="s">
        <v>388</v>
      </c>
      <c r="E289">
        <v>2025</v>
      </c>
      <c r="F289" s="145">
        <v>973451.72</v>
      </c>
      <c r="G289">
        <v>952.3</v>
      </c>
      <c r="H289">
        <v>0</v>
      </c>
      <c r="I289">
        <f t="shared" si="21"/>
        <v>952.3</v>
      </c>
      <c r="J289" s="84">
        <f t="shared" si="22"/>
        <v>1022.21</v>
      </c>
      <c r="K289" s="146">
        <f t="shared" si="23"/>
        <v>456.76</v>
      </c>
      <c r="L289">
        <v>538479</v>
      </c>
      <c r="M289" s="146">
        <f t="shared" si="24"/>
        <v>456.76</v>
      </c>
    </row>
    <row r="290" spans="1:13" x14ac:dyDescent="0.2">
      <c r="A290" s="177">
        <f t="shared" ca="1" si="20"/>
        <v>2027</v>
      </c>
      <c r="B290" s="177">
        <v>6615</v>
      </c>
      <c r="C290" s="177">
        <v>6615</v>
      </c>
      <c r="D290" t="s">
        <v>268</v>
      </c>
      <c r="E290">
        <v>2025</v>
      </c>
      <c r="F290" s="145">
        <v>413509.95</v>
      </c>
      <c r="G290">
        <v>960.5</v>
      </c>
      <c r="H290">
        <v>0</v>
      </c>
      <c r="I290">
        <f t="shared" si="21"/>
        <v>960.5</v>
      </c>
      <c r="J290" s="84">
        <f t="shared" si="22"/>
        <v>430.52</v>
      </c>
      <c r="K290" s="146">
        <f t="shared" si="23"/>
        <v>456.76</v>
      </c>
      <c r="L290">
        <v>0</v>
      </c>
      <c r="M290" s="146">
        <f t="shared" si="24"/>
        <v>430.52</v>
      </c>
    </row>
    <row r="291" spans="1:13" x14ac:dyDescent="0.2">
      <c r="A291" s="177">
        <f t="shared" ca="1" si="20"/>
        <v>2027</v>
      </c>
      <c r="B291" s="177">
        <v>6651</v>
      </c>
      <c r="C291" s="177">
        <v>6651</v>
      </c>
      <c r="D291" t="s">
        <v>269</v>
      </c>
      <c r="E291">
        <v>2025</v>
      </c>
      <c r="F291" s="145">
        <v>214857.76</v>
      </c>
      <c r="G291">
        <v>272</v>
      </c>
      <c r="H291">
        <v>0</v>
      </c>
      <c r="I291">
        <f t="shared" si="21"/>
        <v>272</v>
      </c>
      <c r="J291" s="84">
        <f t="shared" si="22"/>
        <v>789.92</v>
      </c>
      <c r="K291" s="146">
        <f t="shared" si="23"/>
        <v>456.76</v>
      </c>
      <c r="L291">
        <v>90620</v>
      </c>
      <c r="M291" s="146">
        <f t="shared" si="24"/>
        <v>456.76</v>
      </c>
    </row>
    <row r="292" spans="1:13" x14ac:dyDescent="0.2">
      <c r="A292" s="177">
        <f t="shared" ca="1" si="20"/>
        <v>2027</v>
      </c>
      <c r="B292" s="177">
        <v>6660</v>
      </c>
      <c r="C292" s="177">
        <v>6660</v>
      </c>
      <c r="D292" t="s">
        <v>270</v>
      </c>
      <c r="E292">
        <v>2025</v>
      </c>
      <c r="F292" s="145">
        <v>682270.43</v>
      </c>
      <c r="G292">
        <v>1625</v>
      </c>
      <c r="H292">
        <v>0</v>
      </c>
      <c r="I292">
        <f t="shared" si="21"/>
        <v>1625</v>
      </c>
      <c r="J292" s="84">
        <f t="shared" si="22"/>
        <v>419.86</v>
      </c>
      <c r="K292" s="146">
        <f t="shared" si="23"/>
        <v>456.76</v>
      </c>
      <c r="L292">
        <v>0</v>
      </c>
      <c r="M292" s="146">
        <f t="shared" si="24"/>
        <v>419.86</v>
      </c>
    </row>
    <row r="293" spans="1:13" x14ac:dyDescent="0.2">
      <c r="A293" s="177">
        <f t="shared" ca="1" si="20"/>
        <v>2027</v>
      </c>
      <c r="B293" s="177">
        <v>6700</v>
      </c>
      <c r="C293" s="177">
        <v>6700</v>
      </c>
      <c r="D293" t="s">
        <v>271</v>
      </c>
      <c r="E293">
        <v>2025</v>
      </c>
      <c r="F293" s="145">
        <v>232935.16</v>
      </c>
      <c r="G293">
        <v>482.9</v>
      </c>
      <c r="H293">
        <v>0</v>
      </c>
      <c r="I293">
        <f t="shared" si="21"/>
        <v>482.9</v>
      </c>
      <c r="J293" s="84">
        <f t="shared" si="22"/>
        <v>482.37</v>
      </c>
      <c r="K293" s="146">
        <f t="shared" si="23"/>
        <v>456.76</v>
      </c>
      <c r="L293">
        <v>12368</v>
      </c>
      <c r="M293" s="146">
        <f t="shared" si="24"/>
        <v>456.76</v>
      </c>
    </row>
    <row r="294" spans="1:13" x14ac:dyDescent="0.2">
      <c r="A294" s="177">
        <f t="shared" ca="1" si="20"/>
        <v>2027</v>
      </c>
      <c r="B294" s="177">
        <v>6759</v>
      </c>
      <c r="C294" s="177">
        <v>6759</v>
      </c>
      <c r="D294" t="s">
        <v>273</v>
      </c>
      <c r="E294">
        <v>2025</v>
      </c>
      <c r="F294" s="145">
        <v>222328.36</v>
      </c>
      <c r="G294">
        <v>523.29999999999995</v>
      </c>
      <c r="H294">
        <v>0</v>
      </c>
      <c r="I294">
        <f t="shared" si="21"/>
        <v>523.29999999999995</v>
      </c>
      <c r="J294" s="84">
        <f t="shared" si="22"/>
        <v>424.86</v>
      </c>
      <c r="K294" s="146">
        <f t="shared" si="23"/>
        <v>456.76</v>
      </c>
      <c r="L294">
        <v>0</v>
      </c>
      <c r="M294" s="146">
        <f t="shared" si="24"/>
        <v>424.86</v>
      </c>
    </row>
    <row r="295" spans="1:13" x14ac:dyDescent="0.2">
      <c r="A295" s="177">
        <f t="shared" ca="1" si="20"/>
        <v>2027</v>
      </c>
      <c r="B295" s="177">
        <v>6762</v>
      </c>
      <c r="C295" s="177">
        <v>6762</v>
      </c>
      <c r="D295" t="s">
        <v>274</v>
      </c>
      <c r="E295">
        <v>2025</v>
      </c>
      <c r="F295" s="145">
        <v>221245.84</v>
      </c>
      <c r="G295">
        <v>586.1</v>
      </c>
      <c r="H295">
        <v>0.1</v>
      </c>
      <c r="I295">
        <f t="shared" si="21"/>
        <v>586</v>
      </c>
      <c r="J295" s="84">
        <f t="shared" si="22"/>
        <v>377.55</v>
      </c>
      <c r="K295" s="146">
        <f t="shared" si="23"/>
        <v>456.76</v>
      </c>
      <c r="L295">
        <v>0</v>
      </c>
      <c r="M295" s="146">
        <f t="shared" si="24"/>
        <v>377.55</v>
      </c>
    </row>
    <row r="296" spans="1:13" x14ac:dyDescent="0.2">
      <c r="A296" s="177">
        <f t="shared" ca="1" si="20"/>
        <v>2027</v>
      </c>
      <c r="B296" s="177">
        <v>6768</v>
      </c>
      <c r="C296" s="177">
        <v>6768</v>
      </c>
      <c r="D296" t="s">
        <v>275</v>
      </c>
      <c r="E296">
        <v>2025</v>
      </c>
      <c r="F296" s="145">
        <v>725053.06</v>
      </c>
      <c r="G296">
        <v>1610.1</v>
      </c>
      <c r="H296">
        <v>0.3</v>
      </c>
      <c r="I296">
        <f t="shared" si="21"/>
        <v>1609.8</v>
      </c>
      <c r="J296" s="84">
        <f t="shared" si="22"/>
        <v>450.4</v>
      </c>
      <c r="K296" s="146">
        <f t="shared" si="23"/>
        <v>456.76</v>
      </c>
      <c r="L296">
        <v>0</v>
      </c>
      <c r="M296" s="146">
        <f t="shared" si="24"/>
        <v>450.4</v>
      </c>
    </row>
    <row r="297" spans="1:13" x14ac:dyDescent="0.2">
      <c r="A297" s="177">
        <f t="shared" ca="1" si="20"/>
        <v>2027</v>
      </c>
      <c r="B297" s="177">
        <v>6795</v>
      </c>
      <c r="C297" s="177">
        <v>6795</v>
      </c>
      <c r="D297" t="s">
        <v>276</v>
      </c>
      <c r="E297">
        <v>2025</v>
      </c>
      <c r="F297" s="145">
        <v>8326536.5300000003</v>
      </c>
      <c r="G297">
        <v>10812.4</v>
      </c>
      <c r="H297">
        <v>23.6</v>
      </c>
      <c r="I297">
        <f t="shared" si="21"/>
        <v>10788.8</v>
      </c>
      <c r="J297" s="84">
        <f t="shared" si="22"/>
        <v>771.78</v>
      </c>
      <c r="K297" s="146">
        <f t="shared" si="23"/>
        <v>456.76</v>
      </c>
      <c r="L297">
        <v>1000000</v>
      </c>
      <c r="M297" s="146">
        <f t="shared" si="24"/>
        <v>679.09</v>
      </c>
    </row>
    <row r="298" spans="1:13" x14ac:dyDescent="0.2">
      <c r="A298" s="177">
        <f t="shared" ca="1" si="20"/>
        <v>2027</v>
      </c>
      <c r="B298" s="177">
        <v>6822</v>
      </c>
      <c r="C298" s="177">
        <v>6822</v>
      </c>
      <c r="D298" t="s">
        <v>277</v>
      </c>
      <c r="E298">
        <v>2025</v>
      </c>
      <c r="F298" s="145">
        <v>5000736.51</v>
      </c>
      <c r="G298">
        <v>14016.7</v>
      </c>
      <c r="H298">
        <v>0.2</v>
      </c>
      <c r="I298">
        <f t="shared" si="21"/>
        <v>14016.5</v>
      </c>
      <c r="J298" s="84">
        <f t="shared" si="22"/>
        <v>356.77</v>
      </c>
      <c r="K298" s="146">
        <f t="shared" si="23"/>
        <v>456.76</v>
      </c>
      <c r="L298">
        <v>0</v>
      </c>
      <c r="M298" s="146">
        <f t="shared" si="24"/>
        <v>356.77</v>
      </c>
    </row>
    <row r="299" spans="1:13" x14ac:dyDescent="0.2">
      <c r="A299" s="177">
        <f t="shared" ca="1" si="20"/>
        <v>2027</v>
      </c>
      <c r="B299" s="177">
        <v>6840</v>
      </c>
      <c r="C299" s="177">
        <v>6840</v>
      </c>
      <c r="D299" t="s">
        <v>278</v>
      </c>
      <c r="E299">
        <v>2025</v>
      </c>
      <c r="F299" s="145">
        <v>624825.92000000004</v>
      </c>
      <c r="G299">
        <v>2167.6</v>
      </c>
      <c r="H299">
        <v>1.8</v>
      </c>
      <c r="I299">
        <f t="shared" si="21"/>
        <v>2165.7999999999997</v>
      </c>
      <c r="J299" s="84">
        <f t="shared" si="22"/>
        <v>288.5</v>
      </c>
      <c r="K299" s="146">
        <f t="shared" si="23"/>
        <v>456.76</v>
      </c>
      <c r="L299">
        <v>0</v>
      </c>
      <c r="M299" s="146">
        <f t="shared" si="24"/>
        <v>288.5</v>
      </c>
    </row>
    <row r="300" spans="1:13" x14ac:dyDescent="0.2">
      <c r="A300" s="177">
        <f t="shared" ca="1" si="20"/>
        <v>2027</v>
      </c>
      <c r="B300" s="177">
        <v>6854</v>
      </c>
      <c r="C300" s="177">
        <v>6854</v>
      </c>
      <c r="D300" t="s">
        <v>279</v>
      </c>
      <c r="E300">
        <v>2025</v>
      </c>
      <c r="F300" s="145">
        <v>589023.44999999995</v>
      </c>
      <c r="G300">
        <v>548.4</v>
      </c>
      <c r="H300">
        <v>0</v>
      </c>
      <c r="I300">
        <f t="shared" si="21"/>
        <v>548.4</v>
      </c>
      <c r="J300" s="84">
        <f t="shared" si="22"/>
        <v>1074.08</v>
      </c>
      <c r="K300" s="146">
        <f t="shared" si="23"/>
        <v>456.76</v>
      </c>
      <c r="L300">
        <v>338539</v>
      </c>
      <c r="M300" s="146">
        <f t="shared" si="24"/>
        <v>456.76</v>
      </c>
    </row>
    <row r="301" spans="1:13" x14ac:dyDescent="0.2">
      <c r="A301" s="177">
        <f t="shared" ca="1" si="20"/>
        <v>2027</v>
      </c>
      <c r="B301" s="177">
        <v>6867</v>
      </c>
      <c r="C301" s="177">
        <v>6867</v>
      </c>
      <c r="D301" t="s">
        <v>280</v>
      </c>
      <c r="E301">
        <v>2025</v>
      </c>
      <c r="F301" s="145">
        <v>733106.2</v>
      </c>
      <c r="G301">
        <v>1745.2</v>
      </c>
      <c r="H301">
        <v>2.5</v>
      </c>
      <c r="I301">
        <f t="shared" si="21"/>
        <v>1742.7</v>
      </c>
      <c r="J301" s="84">
        <f t="shared" si="22"/>
        <v>420.67</v>
      </c>
      <c r="K301" s="146">
        <f t="shared" si="23"/>
        <v>456.76</v>
      </c>
      <c r="L301">
        <v>0</v>
      </c>
      <c r="M301" s="146">
        <f t="shared" si="24"/>
        <v>420.67</v>
      </c>
    </row>
    <row r="302" spans="1:13" x14ac:dyDescent="0.2">
      <c r="A302" s="177">
        <f t="shared" ca="1" si="20"/>
        <v>2027</v>
      </c>
      <c r="B302" s="177">
        <v>6921</v>
      </c>
      <c r="C302" s="177">
        <v>6921</v>
      </c>
      <c r="D302" t="s">
        <v>281</v>
      </c>
      <c r="E302">
        <v>2025</v>
      </c>
      <c r="F302" s="145">
        <v>312063.84999999998</v>
      </c>
      <c r="G302">
        <v>329.2</v>
      </c>
      <c r="H302">
        <v>0</v>
      </c>
      <c r="I302">
        <f t="shared" si="21"/>
        <v>329.2</v>
      </c>
      <c r="J302" s="84">
        <f t="shared" si="22"/>
        <v>947.95</v>
      </c>
      <c r="K302" s="146">
        <f t="shared" si="23"/>
        <v>456.76</v>
      </c>
      <c r="L302">
        <v>161700</v>
      </c>
      <c r="M302" s="146">
        <f t="shared" si="24"/>
        <v>456.76</v>
      </c>
    </row>
    <row r="303" spans="1:13" x14ac:dyDescent="0.2">
      <c r="A303" s="177">
        <f t="shared" ca="1" si="20"/>
        <v>2027</v>
      </c>
      <c r="B303" s="177">
        <v>6930</v>
      </c>
      <c r="C303" s="177">
        <v>6930</v>
      </c>
      <c r="D303" t="s">
        <v>282</v>
      </c>
      <c r="E303">
        <v>2025</v>
      </c>
      <c r="F303" s="145">
        <v>344242.84</v>
      </c>
      <c r="G303">
        <v>795.9</v>
      </c>
      <c r="H303">
        <v>0</v>
      </c>
      <c r="I303">
        <f t="shared" si="21"/>
        <v>795.9</v>
      </c>
      <c r="J303" s="84">
        <f t="shared" si="22"/>
        <v>432.52</v>
      </c>
      <c r="K303" s="146">
        <f t="shared" si="23"/>
        <v>456.76</v>
      </c>
      <c r="L303">
        <v>0</v>
      </c>
      <c r="M303" s="146">
        <f t="shared" si="24"/>
        <v>432.52</v>
      </c>
    </row>
    <row r="304" spans="1:13" x14ac:dyDescent="0.2">
      <c r="A304" s="177">
        <f t="shared" ca="1" si="20"/>
        <v>2027</v>
      </c>
      <c r="B304" s="177">
        <v>6937</v>
      </c>
      <c r="C304" s="177">
        <v>6937</v>
      </c>
      <c r="D304" t="s">
        <v>334</v>
      </c>
      <c r="E304">
        <v>2025</v>
      </c>
      <c r="F304" s="145">
        <v>12621.23</v>
      </c>
      <c r="G304">
        <v>386</v>
      </c>
      <c r="H304">
        <v>0</v>
      </c>
      <c r="I304">
        <f t="shared" si="21"/>
        <v>386</v>
      </c>
      <c r="J304" s="84">
        <f t="shared" si="22"/>
        <v>32.700000000000003</v>
      </c>
      <c r="K304" s="146">
        <f t="shared" si="23"/>
        <v>456.76</v>
      </c>
      <c r="L304">
        <v>0</v>
      </c>
      <c r="M304" s="146">
        <f t="shared" si="24"/>
        <v>32.700000000000003</v>
      </c>
    </row>
    <row r="305" spans="1:13" x14ac:dyDescent="0.2">
      <c r="A305" s="177">
        <f t="shared" ca="1" si="20"/>
        <v>2027</v>
      </c>
      <c r="B305" s="177">
        <v>6943</v>
      </c>
      <c r="C305" s="177">
        <v>6943</v>
      </c>
      <c r="D305" t="s">
        <v>283</v>
      </c>
      <c r="E305">
        <v>2025</v>
      </c>
      <c r="F305" s="145">
        <v>172972.33</v>
      </c>
      <c r="G305">
        <v>265.60000000000002</v>
      </c>
      <c r="H305">
        <v>0</v>
      </c>
      <c r="I305">
        <f t="shared" si="21"/>
        <v>265.60000000000002</v>
      </c>
      <c r="J305" s="84">
        <f t="shared" si="22"/>
        <v>651.25</v>
      </c>
      <c r="K305" s="146">
        <f t="shared" si="23"/>
        <v>456.76</v>
      </c>
      <c r="L305">
        <v>51657</v>
      </c>
      <c r="M305" s="146">
        <f t="shared" si="24"/>
        <v>456.76</v>
      </c>
    </row>
    <row r="306" spans="1:13" x14ac:dyDescent="0.2">
      <c r="A306" s="177">
        <f t="shared" ca="1" si="20"/>
        <v>2027</v>
      </c>
      <c r="B306" s="177">
        <v>6264</v>
      </c>
      <c r="C306" s="177">
        <v>6264</v>
      </c>
      <c r="D306" t="s">
        <v>254</v>
      </c>
      <c r="E306">
        <v>2025</v>
      </c>
      <c r="F306" s="145">
        <v>519180.86</v>
      </c>
      <c r="G306">
        <v>954.6</v>
      </c>
      <c r="H306">
        <v>0</v>
      </c>
      <c r="I306">
        <f t="shared" si="21"/>
        <v>954.6</v>
      </c>
      <c r="J306" s="84">
        <f t="shared" si="22"/>
        <v>543.87</v>
      </c>
      <c r="K306" s="146">
        <f t="shared" si="23"/>
        <v>456.76</v>
      </c>
      <c r="L306">
        <v>83157</v>
      </c>
      <c r="M306" s="146">
        <f t="shared" si="24"/>
        <v>456.76</v>
      </c>
    </row>
    <row r="307" spans="1:13" x14ac:dyDescent="0.2">
      <c r="A307" s="177">
        <f t="shared" ca="1" si="20"/>
        <v>2027</v>
      </c>
      <c r="B307" s="177">
        <v>6950</v>
      </c>
      <c r="C307" s="177">
        <v>6950</v>
      </c>
      <c r="D307" t="s">
        <v>335</v>
      </c>
      <c r="E307">
        <v>2025</v>
      </c>
      <c r="F307" s="145">
        <v>574696.82999999996</v>
      </c>
      <c r="G307">
        <v>1329.3</v>
      </c>
      <c r="H307">
        <v>1.3</v>
      </c>
      <c r="I307">
        <f t="shared" si="21"/>
        <v>1328</v>
      </c>
      <c r="J307" s="84">
        <f t="shared" si="22"/>
        <v>432.75</v>
      </c>
      <c r="K307" s="146">
        <f t="shared" si="23"/>
        <v>456.76</v>
      </c>
      <c r="L307">
        <v>0</v>
      </c>
      <c r="M307" s="146">
        <f t="shared" si="24"/>
        <v>432.75</v>
      </c>
    </row>
    <row r="308" spans="1:13" x14ac:dyDescent="0.2">
      <c r="A308" s="177">
        <f t="shared" ca="1" si="20"/>
        <v>2027</v>
      </c>
      <c r="B308" s="177">
        <v>6957</v>
      </c>
      <c r="C308" s="177">
        <v>6957</v>
      </c>
      <c r="D308" t="s">
        <v>284</v>
      </c>
      <c r="E308">
        <v>2025</v>
      </c>
      <c r="F308" s="145">
        <v>2118933.1</v>
      </c>
      <c r="G308">
        <v>8525.7999999999993</v>
      </c>
      <c r="H308">
        <v>2.6</v>
      </c>
      <c r="I308">
        <f t="shared" si="21"/>
        <v>8523.1999999999989</v>
      </c>
      <c r="J308" s="84">
        <f t="shared" si="22"/>
        <v>248.61</v>
      </c>
      <c r="K308" s="146">
        <f t="shared" si="23"/>
        <v>456.76</v>
      </c>
      <c r="L308">
        <v>0</v>
      </c>
      <c r="M308" s="146">
        <f t="shared" si="24"/>
        <v>248.61</v>
      </c>
    </row>
    <row r="309" spans="1:13" x14ac:dyDescent="0.2">
      <c r="A309" s="177">
        <f t="shared" ca="1" si="20"/>
        <v>2027</v>
      </c>
      <c r="B309" s="177">
        <v>5922</v>
      </c>
      <c r="C309" s="177">
        <v>5922</v>
      </c>
      <c r="D309" t="s">
        <v>336</v>
      </c>
      <c r="E309">
        <v>2025</v>
      </c>
      <c r="F309" s="145">
        <v>559444.05000000005</v>
      </c>
      <c r="G309">
        <v>748.6</v>
      </c>
      <c r="H309">
        <v>0</v>
      </c>
      <c r="I309">
        <f t="shared" si="21"/>
        <v>748.6</v>
      </c>
      <c r="J309" s="84">
        <f t="shared" si="22"/>
        <v>747.32</v>
      </c>
      <c r="K309" s="146">
        <f t="shared" si="23"/>
        <v>456.76</v>
      </c>
      <c r="L309">
        <v>217514</v>
      </c>
      <c r="M309" s="146">
        <f t="shared" si="24"/>
        <v>456.76</v>
      </c>
    </row>
    <row r="310" spans="1:13" x14ac:dyDescent="0.2">
      <c r="A310" s="177">
        <f t="shared" ca="1" si="20"/>
        <v>2027</v>
      </c>
      <c r="B310" s="177">
        <v>819</v>
      </c>
      <c r="C310" s="177">
        <v>819</v>
      </c>
      <c r="D310" t="s">
        <v>41</v>
      </c>
      <c r="E310">
        <v>2025</v>
      </c>
      <c r="F310" s="145">
        <v>385592.29</v>
      </c>
      <c r="G310">
        <v>587.9</v>
      </c>
      <c r="H310">
        <v>0</v>
      </c>
      <c r="I310">
        <f t="shared" si="21"/>
        <v>587.9</v>
      </c>
      <c r="J310" s="84">
        <f t="shared" si="22"/>
        <v>655.88</v>
      </c>
      <c r="K310" s="146">
        <f t="shared" si="23"/>
        <v>456.76</v>
      </c>
      <c r="L310">
        <v>117064</v>
      </c>
      <c r="M310" s="146">
        <f t="shared" si="24"/>
        <v>456.76</v>
      </c>
    </row>
    <row r="311" spans="1:13" x14ac:dyDescent="0.2">
      <c r="A311" s="177">
        <f t="shared" ca="1" si="20"/>
        <v>2027</v>
      </c>
      <c r="B311" s="177">
        <v>6969</v>
      </c>
      <c r="C311" s="177">
        <v>6969</v>
      </c>
      <c r="D311" t="s">
        <v>285</v>
      </c>
      <c r="E311">
        <v>2025</v>
      </c>
      <c r="F311" s="145">
        <v>383302.14</v>
      </c>
      <c r="G311">
        <v>335.1</v>
      </c>
      <c r="H311">
        <v>0</v>
      </c>
      <c r="I311">
        <f t="shared" si="21"/>
        <v>335.1</v>
      </c>
      <c r="J311" s="84">
        <f t="shared" si="22"/>
        <v>1143.8399999999999</v>
      </c>
      <c r="K311" s="146">
        <f t="shared" si="23"/>
        <v>456.76</v>
      </c>
      <c r="L311">
        <v>230241</v>
      </c>
      <c r="M311" s="146">
        <f t="shared" si="24"/>
        <v>456.76</v>
      </c>
    </row>
    <row r="312" spans="1:13" x14ac:dyDescent="0.2">
      <c r="A312" s="177">
        <f t="shared" ca="1" si="20"/>
        <v>2027</v>
      </c>
      <c r="B312" s="177">
        <v>6975</v>
      </c>
      <c r="C312" s="177">
        <v>6975</v>
      </c>
      <c r="D312" t="s">
        <v>286</v>
      </c>
      <c r="E312">
        <v>2025</v>
      </c>
      <c r="F312" s="145">
        <v>360735.36</v>
      </c>
      <c r="G312">
        <v>1236.0999999999999</v>
      </c>
      <c r="H312">
        <v>0</v>
      </c>
      <c r="I312">
        <f t="shared" si="21"/>
        <v>1236.0999999999999</v>
      </c>
      <c r="J312" s="84">
        <f t="shared" si="22"/>
        <v>291.83</v>
      </c>
      <c r="K312" s="146">
        <f t="shared" si="23"/>
        <v>456.76</v>
      </c>
      <c r="L312">
        <v>0</v>
      </c>
      <c r="M312" s="146">
        <f t="shared" si="24"/>
        <v>291.83</v>
      </c>
    </row>
    <row r="313" spans="1:13" x14ac:dyDescent="0.2">
      <c r="A313" s="177">
        <f t="shared" ca="1" si="20"/>
        <v>2027</v>
      </c>
      <c r="B313" s="177">
        <v>6983</v>
      </c>
      <c r="C313" s="177">
        <v>6983</v>
      </c>
      <c r="D313" t="s">
        <v>287</v>
      </c>
      <c r="E313">
        <v>2025</v>
      </c>
      <c r="F313" s="145">
        <v>575809.22</v>
      </c>
      <c r="G313">
        <v>947.4</v>
      </c>
      <c r="H313">
        <v>0</v>
      </c>
      <c r="I313">
        <f t="shared" si="21"/>
        <v>947.4</v>
      </c>
      <c r="J313" s="84">
        <f t="shared" si="22"/>
        <v>607.78</v>
      </c>
      <c r="K313" s="146">
        <f t="shared" si="23"/>
        <v>456.76</v>
      </c>
      <c r="L313">
        <v>143078</v>
      </c>
      <c r="M313" s="146">
        <f t="shared" si="24"/>
        <v>456.76</v>
      </c>
    </row>
    <row r="314" spans="1:13" x14ac:dyDescent="0.2">
      <c r="A314" s="177">
        <f t="shared" ca="1" si="20"/>
        <v>2027</v>
      </c>
      <c r="B314" s="177">
        <v>6985</v>
      </c>
      <c r="C314" s="177">
        <v>6985</v>
      </c>
      <c r="D314" t="s">
        <v>288</v>
      </c>
      <c r="E314">
        <v>2025</v>
      </c>
      <c r="F314" s="145">
        <v>460781.08</v>
      </c>
      <c r="G314">
        <v>729.5</v>
      </c>
      <c r="H314">
        <v>0</v>
      </c>
      <c r="I314">
        <f t="shared" si="21"/>
        <v>729.5</v>
      </c>
      <c r="J314" s="84">
        <f t="shared" si="22"/>
        <v>631.64</v>
      </c>
      <c r="K314" s="146">
        <f t="shared" si="23"/>
        <v>456.76</v>
      </c>
      <c r="L314">
        <v>127576</v>
      </c>
      <c r="M314" s="146">
        <f t="shared" si="24"/>
        <v>456.76</v>
      </c>
    </row>
    <row r="315" spans="1:13" x14ac:dyDescent="0.2">
      <c r="A315" s="177">
        <f t="shared" ca="1" si="20"/>
        <v>2027</v>
      </c>
      <c r="B315" s="177">
        <v>6987</v>
      </c>
      <c r="C315" s="177">
        <v>6987</v>
      </c>
      <c r="D315" t="s">
        <v>289</v>
      </c>
      <c r="E315">
        <v>2025</v>
      </c>
      <c r="F315" s="145">
        <v>296444.31</v>
      </c>
      <c r="G315">
        <v>571.9</v>
      </c>
      <c r="H315">
        <v>0</v>
      </c>
      <c r="I315">
        <f t="shared" si="21"/>
        <v>571.9</v>
      </c>
      <c r="J315" s="84">
        <f t="shared" si="22"/>
        <v>518.35</v>
      </c>
      <c r="K315" s="146">
        <f t="shared" si="23"/>
        <v>456.76</v>
      </c>
      <c r="L315">
        <v>35224</v>
      </c>
      <c r="M315" s="146">
        <f t="shared" si="24"/>
        <v>456.76</v>
      </c>
    </row>
    <row r="316" spans="1:13" x14ac:dyDescent="0.2">
      <c r="A316" s="177">
        <f t="shared" ca="1" si="20"/>
        <v>2027</v>
      </c>
      <c r="B316" s="177">
        <v>6990</v>
      </c>
      <c r="C316" s="177">
        <v>6990</v>
      </c>
      <c r="D316" t="s">
        <v>290</v>
      </c>
      <c r="E316">
        <v>2025</v>
      </c>
      <c r="F316" s="145">
        <v>409505.41</v>
      </c>
      <c r="G316">
        <v>733.1</v>
      </c>
      <c r="H316">
        <v>0</v>
      </c>
      <c r="I316">
        <f t="shared" si="21"/>
        <v>733.1</v>
      </c>
      <c r="J316" s="84">
        <f t="shared" si="22"/>
        <v>558.59</v>
      </c>
      <c r="K316" s="146">
        <f t="shared" si="23"/>
        <v>456.76</v>
      </c>
      <c r="L316">
        <v>74653</v>
      </c>
      <c r="M316" s="146">
        <f t="shared" si="24"/>
        <v>456.76</v>
      </c>
    </row>
    <row r="317" spans="1:13" x14ac:dyDescent="0.2">
      <c r="A317" s="177">
        <f t="shared" ca="1" si="20"/>
        <v>2027</v>
      </c>
      <c r="B317" s="177">
        <v>6961</v>
      </c>
      <c r="C317" s="177">
        <v>6961</v>
      </c>
      <c r="D317" t="s">
        <v>337</v>
      </c>
      <c r="E317">
        <v>2025</v>
      </c>
      <c r="F317" s="145">
        <v>1797323.26</v>
      </c>
      <c r="G317">
        <v>3184.6</v>
      </c>
      <c r="H317">
        <v>0.5</v>
      </c>
      <c r="I317">
        <f t="shared" si="21"/>
        <v>3184.1</v>
      </c>
      <c r="J317" s="84">
        <f t="shared" si="22"/>
        <v>564.47</v>
      </c>
      <c r="K317" s="146">
        <f t="shared" si="23"/>
        <v>456.76</v>
      </c>
      <c r="L317">
        <v>343018</v>
      </c>
      <c r="M317" s="146">
        <f t="shared" si="24"/>
        <v>456.74</v>
      </c>
    </row>
    <row r="318" spans="1:13" x14ac:dyDescent="0.2">
      <c r="A318" s="177">
        <f t="shared" ca="1" si="20"/>
        <v>2027</v>
      </c>
      <c r="B318" s="177">
        <v>6992</v>
      </c>
      <c r="C318" s="177">
        <v>6992</v>
      </c>
      <c r="D318" t="s">
        <v>291</v>
      </c>
      <c r="E318">
        <v>2025</v>
      </c>
      <c r="F318" s="145">
        <v>556731.73</v>
      </c>
      <c r="G318">
        <v>498.9</v>
      </c>
      <c r="H318">
        <v>0</v>
      </c>
      <c r="I318">
        <f t="shared" si="21"/>
        <v>498.9</v>
      </c>
      <c r="J318" s="84">
        <f t="shared" si="22"/>
        <v>1115.92</v>
      </c>
      <c r="K318" s="146">
        <f t="shared" si="23"/>
        <v>456.76</v>
      </c>
      <c r="L318">
        <v>328856</v>
      </c>
      <c r="M318" s="146">
        <f t="shared" si="24"/>
        <v>456.76</v>
      </c>
    </row>
    <row r="319" spans="1:13" x14ac:dyDescent="0.2">
      <c r="A319" s="177">
        <f t="shared" ca="1" si="20"/>
        <v>2027</v>
      </c>
      <c r="B319" s="177">
        <v>7002</v>
      </c>
      <c r="C319" s="177">
        <v>7002</v>
      </c>
      <c r="D319" t="s">
        <v>292</v>
      </c>
      <c r="E319">
        <v>2025</v>
      </c>
      <c r="F319" s="145">
        <v>85802.28</v>
      </c>
      <c r="G319">
        <v>171.7</v>
      </c>
      <c r="H319">
        <v>0</v>
      </c>
      <c r="I319">
        <f t="shared" si="21"/>
        <v>171.7</v>
      </c>
      <c r="J319" s="84">
        <f t="shared" si="22"/>
        <v>499.72</v>
      </c>
      <c r="K319" s="146">
        <f t="shared" si="23"/>
        <v>456.76</v>
      </c>
      <c r="L319">
        <v>7376</v>
      </c>
      <c r="M319" s="146">
        <f t="shared" si="24"/>
        <v>456.76</v>
      </c>
    </row>
    <row r="320" spans="1:13" x14ac:dyDescent="0.2">
      <c r="A320" s="177">
        <f t="shared" ca="1" si="20"/>
        <v>2027</v>
      </c>
      <c r="B320" s="177">
        <v>7029</v>
      </c>
      <c r="C320" s="177">
        <v>7029</v>
      </c>
      <c r="D320" t="s">
        <v>293</v>
      </c>
      <c r="E320">
        <v>2025</v>
      </c>
      <c r="F320" s="145">
        <v>455404.27</v>
      </c>
      <c r="G320">
        <v>1104.5</v>
      </c>
      <c r="H320">
        <v>0.1</v>
      </c>
      <c r="I320">
        <f t="shared" si="21"/>
        <v>1104.4000000000001</v>
      </c>
      <c r="J320" s="84">
        <f t="shared" si="22"/>
        <v>412.35</v>
      </c>
      <c r="K320" s="146">
        <f t="shared" si="23"/>
        <v>456.76</v>
      </c>
      <c r="L320">
        <v>0</v>
      </c>
      <c r="M320" s="146">
        <f t="shared" si="24"/>
        <v>412.35</v>
      </c>
    </row>
    <row r="321" spans="1:13" x14ac:dyDescent="0.2">
      <c r="A321" s="177">
        <f t="shared" ca="1" si="20"/>
        <v>2027</v>
      </c>
      <c r="B321" s="177">
        <v>7038</v>
      </c>
      <c r="C321" s="177">
        <v>7038</v>
      </c>
      <c r="D321" t="s">
        <v>294</v>
      </c>
      <c r="E321">
        <v>2025</v>
      </c>
      <c r="F321" s="145">
        <v>301689.09000000003</v>
      </c>
      <c r="G321">
        <v>815.4</v>
      </c>
      <c r="H321">
        <v>0</v>
      </c>
      <c r="I321">
        <f t="shared" si="21"/>
        <v>815.4</v>
      </c>
      <c r="J321" s="84">
        <f t="shared" si="22"/>
        <v>369.99</v>
      </c>
      <c r="K321" s="146">
        <f t="shared" si="23"/>
        <v>456.76</v>
      </c>
      <c r="L321">
        <v>0</v>
      </c>
      <c r="M321" s="146">
        <f t="shared" si="24"/>
        <v>369.99</v>
      </c>
    </row>
    <row r="322" spans="1:13" x14ac:dyDescent="0.2">
      <c r="A322" s="177">
        <f t="shared" ca="1" si="20"/>
        <v>2027</v>
      </c>
      <c r="B322" s="177">
        <v>7047</v>
      </c>
      <c r="C322" s="177">
        <v>7047</v>
      </c>
      <c r="D322" t="s">
        <v>295</v>
      </c>
      <c r="E322">
        <v>2025</v>
      </c>
      <c r="F322" s="145">
        <v>143358.76999999999</v>
      </c>
      <c r="G322">
        <v>302.60000000000002</v>
      </c>
      <c r="H322">
        <v>0</v>
      </c>
      <c r="I322">
        <f t="shared" si="21"/>
        <v>302.60000000000002</v>
      </c>
      <c r="J322" s="84">
        <f t="shared" si="22"/>
        <v>473.76</v>
      </c>
      <c r="K322" s="146">
        <f t="shared" si="23"/>
        <v>456.76</v>
      </c>
      <c r="L322">
        <v>5145</v>
      </c>
      <c r="M322" s="146">
        <f t="shared" si="24"/>
        <v>456.75</v>
      </c>
    </row>
    <row r="323" spans="1:13" x14ac:dyDescent="0.2">
      <c r="A323" s="177">
        <f t="shared" ca="1" si="20"/>
        <v>2027</v>
      </c>
      <c r="B323" s="177">
        <v>7056</v>
      </c>
      <c r="C323" s="177">
        <v>7056</v>
      </c>
      <c r="D323" t="s">
        <v>296</v>
      </c>
      <c r="E323">
        <v>2025</v>
      </c>
      <c r="F323" s="145">
        <v>905846.04</v>
      </c>
      <c r="G323">
        <v>1645.8</v>
      </c>
      <c r="H323">
        <v>0</v>
      </c>
      <c r="I323">
        <f t="shared" ref="I323:I326" si="25">G323-H323</f>
        <v>1645.8</v>
      </c>
      <c r="J323" s="84">
        <f t="shared" ref="J323:J326" si="26">ROUND(F323/I323,2)</f>
        <v>550.4</v>
      </c>
      <c r="K323" s="146">
        <f t="shared" ref="K323:K326" si="27">$K$332</f>
        <v>456.76</v>
      </c>
      <c r="L323">
        <v>154115</v>
      </c>
      <c r="M323" s="146">
        <f t="shared" ref="M323:M326" si="28">ROUND((F323-L323)/I323,2)</f>
        <v>456.76</v>
      </c>
    </row>
    <row r="324" spans="1:13" x14ac:dyDescent="0.2">
      <c r="A324" s="177">
        <f t="shared" ca="1" si="20"/>
        <v>2027</v>
      </c>
      <c r="B324" s="177">
        <v>7092</v>
      </c>
      <c r="C324" s="177">
        <v>7092</v>
      </c>
      <c r="D324" t="s">
        <v>297</v>
      </c>
      <c r="E324">
        <v>2025</v>
      </c>
      <c r="F324" s="145">
        <v>154503.79</v>
      </c>
      <c r="G324">
        <v>512.5</v>
      </c>
      <c r="H324">
        <v>0</v>
      </c>
      <c r="I324">
        <f t="shared" si="25"/>
        <v>512.5</v>
      </c>
      <c r="J324" s="84">
        <f t="shared" si="26"/>
        <v>301.47000000000003</v>
      </c>
      <c r="K324" s="146">
        <f t="shared" si="27"/>
        <v>456.76</v>
      </c>
      <c r="L324">
        <v>0</v>
      </c>
      <c r="M324" s="146">
        <f t="shared" si="28"/>
        <v>301.47000000000003</v>
      </c>
    </row>
    <row r="325" spans="1:13" x14ac:dyDescent="0.2">
      <c r="A325" s="177">
        <f t="shared" ca="1" si="20"/>
        <v>2027</v>
      </c>
      <c r="B325" s="177">
        <v>7098</v>
      </c>
      <c r="C325" s="177">
        <v>7098</v>
      </c>
      <c r="D325" t="s">
        <v>298</v>
      </c>
      <c r="E325">
        <v>2025</v>
      </c>
      <c r="F325" s="145">
        <v>303624.88</v>
      </c>
      <c r="G325">
        <v>515.9</v>
      </c>
      <c r="H325">
        <v>0</v>
      </c>
      <c r="I325">
        <f t="shared" si="25"/>
        <v>515.9</v>
      </c>
      <c r="J325" s="84">
        <f t="shared" si="26"/>
        <v>588.53</v>
      </c>
      <c r="K325" s="146">
        <f t="shared" si="27"/>
        <v>456.76</v>
      </c>
      <c r="L325">
        <v>67981</v>
      </c>
      <c r="M325" s="146">
        <f t="shared" si="28"/>
        <v>456.76</v>
      </c>
    </row>
    <row r="326" spans="1:13" ht="16" thickBot="1" x14ac:dyDescent="0.25">
      <c r="A326" s="177">
        <f t="shared" ca="1" si="20"/>
        <v>2027</v>
      </c>
      <c r="B326" s="195">
        <v>7110</v>
      </c>
      <c r="C326" s="195">
        <v>7110</v>
      </c>
      <c r="D326" t="s">
        <v>299</v>
      </c>
      <c r="E326">
        <v>2025</v>
      </c>
      <c r="F326" s="145">
        <v>450338.94</v>
      </c>
      <c r="G326">
        <v>1106.4000000000001</v>
      </c>
      <c r="H326">
        <v>0</v>
      </c>
      <c r="I326">
        <f t="shared" si="25"/>
        <v>1106.4000000000001</v>
      </c>
      <c r="J326" s="84">
        <f t="shared" si="26"/>
        <v>407.03</v>
      </c>
      <c r="K326" s="146">
        <f t="shared" si="27"/>
        <v>456.76</v>
      </c>
      <c r="L326">
        <v>0</v>
      </c>
      <c r="M326" s="146">
        <f t="shared" si="28"/>
        <v>407.03</v>
      </c>
    </row>
    <row r="327" spans="1:13" ht="16" thickTop="1" x14ac:dyDescent="0.2">
      <c r="F327" s="147">
        <f>SUM(F2:F326)</f>
        <v>217228423.5800001</v>
      </c>
      <c r="G327" s="147">
        <f t="shared" ref="G327:I327" si="29">SUM(G2:G326)</f>
        <v>480665.4</v>
      </c>
      <c r="H327" s="147">
        <f t="shared" si="29"/>
        <v>293.50000000000011</v>
      </c>
      <c r="I327" s="147">
        <f t="shared" si="29"/>
        <v>480371.90000000008</v>
      </c>
      <c r="L327" s="147">
        <f>SUM(L2:L326)</f>
        <v>33306568</v>
      </c>
    </row>
    <row r="328" spans="1:13" x14ac:dyDescent="0.2">
      <c r="F328" s="145"/>
    </row>
    <row r="329" spans="1:13" x14ac:dyDescent="0.2">
      <c r="F329" s="145"/>
    </row>
    <row r="330" spans="1:13" x14ac:dyDescent="0.2">
      <c r="J330" t="s">
        <v>486</v>
      </c>
      <c r="K330">
        <f>ROUND(F327/I327,2)</f>
        <v>452.21</v>
      </c>
    </row>
    <row r="331" spans="1:13" x14ac:dyDescent="0.2">
      <c r="J331" t="s">
        <v>487</v>
      </c>
      <c r="K331" s="147">
        <f>L327</f>
        <v>33306568</v>
      </c>
    </row>
    <row r="332" spans="1:13" x14ac:dyDescent="0.2">
      <c r="J332" t="s">
        <v>488</v>
      </c>
      <c r="K332" s="146">
        <v>456.76</v>
      </c>
    </row>
    <row r="333" spans="1:13" x14ac:dyDescent="0.2">
      <c r="J333" t="s">
        <v>489</v>
      </c>
      <c r="K333">
        <f>COUNTIF($L$2:$L$326,"&gt;0")</f>
        <v>200</v>
      </c>
    </row>
    <row r="334" spans="1:13" ht="32" x14ac:dyDescent="0.2">
      <c r="J334" s="1" t="s">
        <v>490</v>
      </c>
      <c r="K334">
        <f>COUNTIF(J2:J326,"&gt;430.85")</f>
        <v>219</v>
      </c>
    </row>
  </sheetData>
  <conditionalFormatting sqref="A2:A326">
    <cfRule type="expression" dxfId="4" priority="3">
      <formula>MOD(ROW(),2)=0</formula>
    </cfRule>
  </conditionalFormatting>
  <conditionalFormatting sqref="B2:B326">
    <cfRule type="expression" dxfId="3" priority="2">
      <formula>MOD(ROW(),2)=0</formula>
    </cfRule>
  </conditionalFormatting>
  <conditionalFormatting sqref="C2:C326">
    <cfRule type="expression" dxfId="2" priority="1">
      <formula>MOD(ROW(),2)=0</formula>
    </cfRule>
  </conditionalFormatting>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49EF1-FF10-4426-A14B-1BDAB215BBFC}">
  <sheetPr>
    <tabColor rgb="FFFFC000"/>
  </sheetPr>
  <dimension ref="A1:H326"/>
  <sheetViews>
    <sheetView workbookViewId="0">
      <selection activeCell="H24" sqref="H24:XFD24"/>
    </sheetView>
  </sheetViews>
  <sheetFormatPr baseColWidth="10" defaultColWidth="8.83203125" defaultRowHeight="15" x14ac:dyDescent="0.2"/>
  <cols>
    <col min="4" max="4" width="12.5" bestFit="1" customWidth="1"/>
    <col min="7" max="7" width="11.5" customWidth="1"/>
    <col min="8" max="8" width="33.6640625" customWidth="1"/>
  </cols>
  <sheetData>
    <row r="1" spans="1:8" ht="32" x14ac:dyDescent="0.2">
      <c r="A1" s="186" t="s">
        <v>479</v>
      </c>
      <c r="B1" s="186" t="s">
        <v>393</v>
      </c>
      <c r="C1" s="186" t="s">
        <v>304</v>
      </c>
      <c r="D1" s="186" t="s">
        <v>494</v>
      </c>
      <c r="E1" s="191" t="s">
        <v>495</v>
      </c>
      <c r="F1" s="191" t="s">
        <v>496</v>
      </c>
      <c r="G1" s="191" t="s">
        <v>497</v>
      </c>
      <c r="H1" s="191" t="s">
        <v>498</v>
      </c>
    </row>
    <row r="2" spans="1:8" x14ac:dyDescent="0.2">
      <c r="A2" s="185">
        <v>6937</v>
      </c>
      <c r="B2" s="187">
        <v>6937</v>
      </c>
      <c r="C2" s="185" t="s">
        <v>334</v>
      </c>
      <c r="D2" s="189">
        <v>15112.48</v>
      </c>
      <c r="E2">
        <v>430.85</v>
      </c>
      <c r="F2" s="146">
        <v>450.14</v>
      </c>
      <c r="G2" s="192">
        <v>39.36</v>
      </c>
      <c r="H2" t="s">
        <v>499</v>
      </c>
    </row>
    <row r="3" spans="1:8" x14ac:dyDescent="0.2">
      <c r="A3" s="184">
        <v>621</v>
      </c>
      <c r="B3" s="150">
        <v>621</v>
      </c>
      <c r="C3" s="184" t="s">
        <v>37</v>
      </c>
      <c r="D3" s="190">
        <v>516785.67</v>
      </c>
      <c r="E3">
        <v>430.85</v>
      </c>
      <c r="F3" s="146">
        <v>450.14</v>
      </c>
      <c r="G3" s="193">
        <v>130.78</v>
      </c>
      <c r="H3" t="s">
        <v>499</v>
      </c>
    </row>
    <row r="4" spans="1:8" x14ac:dyDescent="0.2">
      <c r="A4" s="184">
        <v>3141</v>
      </c>
      <c r="B4" s="150">
        <v>3141</v>
      </c>
      <c r="C4" s="184" t="s">
        <v>138</v>
      </c>
      <c r="D4" s="190">
        <v>2575313.64</v>
      </c>
      <c r="E4">
        <v>430.85</v>
      </c>
      <c r="F4" s="146">
        <v>450.14</v>
      </c>
      <c r="G4" s="193">
        <v>179.16</v>
      </c>
      <c r="H4" t="s">
        <v>499</v>
      </c>
    </row>
    <row r="5" spans="1:8" x14ac:dyDescent="0.2">
      <c r="A5" s="184">
        <v>729</v>
      </c>
      <c r="B5" s="150">
        <v>729</v>
      </c>
      <c r="C5" s="184" t="s">
        <v>39</v>
      </c>
      <c r="D5" s="190">
        <v>369745.45</v>
      </c>
      <c r="E5">
        <v>430.85</v>
      </c>
      <c r="F5" s="146">
        <v>450.14</v>
      </c>
      <c r="G5" s="193">
        <v>185.6</v>
      </c>
      <c r="H5" t="s">
        <v>499</v>
      </c>
    </row>
    <row r="6" spans="1:8" x14ac:dyDescent="0.2">
      <c r="A6" s="184">
        <v>6039</v>
      </c>
      <c r="B6" s="150">
        <v>6039</v>
      </c>
      <c r="C6" s="184" t="s">
        <v>238</v>
      </c>
      <c r="D6" s="190">
        <v>2829539.98</v>
      </c>
      <c r="E6">
        <v>430.85</v>
      </c>
      <c r="F6" s="146">
        <v>450.14</v>
      </c>
      <c r="G6" s="193">
        <v>194.13</v>
      </c>
      <c r="H6" t="s">
        <v>499</v>
      </c>
    </row>
    <row r="7" spans="1:8" x14ac:dyDescent="0.2">
      <c r="A7" s="184">
        <v>3312</v>
      </c>
      <c r="B7" s="150">
        <v>3312</v>
      </c>
      <c r="C7" s="184" t="s">
        <v>145</v>
      </c>
      <c r="D7" s="190">
        <v>361902.4</v>
      </c>
      <c r="E7">
        <v>430.85</v>
      </c>
      <c r="F7" s="146">
        <v>450.14</v>
      </c>
      <c r="G7" s="193">
        <v>198.38</v>
      </c>
      <c r="H7" t="s">
        <v>499</v>
      </c>
    </row>
    <row r="8" spans="1:8" x14ac:dyDescent="0.2">
      <c r="A8" s="184">
        <v>1719</v>
      </c>
      <c r="B8" s="150">
        <v>1719</v>
      </c>
      <c r="C8" s="184" t="s">
        <v>84</v>
      </c>
      <c r="D8" s="190">
        <v>177059.38</v>
      </c>
      <c r="E8">
        <v>430.85</v>
      </c>
      <c r="F8" s="146">
        <v>450.14</v>
      </c>
      <c r="G8" s="193">
        <v>204.86</v>
      </c>
      <c r="H8" t="s">
        <v>499</v>
      </c>
    </row>
    <row r="9" spans="1:8" x14ac:dyDescent="0.2">
      <c r="A9" s="185">
        <v>4869</v>
      </c>
      <c r="B9" s="187">
        <v>4869</v>
      </c>
      <c r="C9" s="185" t="s">
        <v>201</v>
      </c>
      <c r="D9" s="189">
        <v>273092.90000000002</v>
      </c>
      <c r="E9">
        <v>430.85</v>
      </c>
      <c r="F9" s="146">
        <v>450.14</v>
      </c>
      <c r="G9" s="192">
        <v>207.06</v>
      </c>
      <c r="H9" t="s">
        <v>499</v>
      </c>
    </row>
    <row r="10" spans="1:8" x14ac:dyDescent="0.2">
      <c r="A10" s="185">
        <v>5463</v>
      </c>
      <c r="B10" s="187">
        <v>5463</v>
      </c>
      <c r="C10" s="185" t="s">
        <v>218</v>
      </c>
      <c r="D10" s="189">
        <v>230410.77</v>
      </c>
      <c r="E10">
        <v>430.85</v>
      </c>
      <c r="F10" s="146">
        <v>450.14</v>
      </c>
      <c r="G10" s="192">
        <v>217.45</v>
      </c>
      <c r="H10" t="s">
        <v>499</v>
      </c>
    </row>
    <row r="11" spans="1:8" x14ac:dyDescent="0.2">
      <c r="A11" s="184">
        <v>5607</v>
      </c>
      <c r="B11" s="150">
        <v>5607</v>
      </c>
      <c r="C11" s="184" t="s">
        <v>222</v>
      </c>
      <c r="D11" s="190">
        <v>179446.01</v>
      </c>
      <c r="E11">
        <v>430.85</v>
      </c>
      <c r="F11" s="146">
        <v>450.14</v>
      </c>
      <c r="G11" s="193">
        <v>219</v>
      </c>
      <c r="H11" t="s">
        <v>499</v>
      </c>
    </row>
    <row r="12" spans="1:8" x14ac:dyDescent="0.2">
      <c r="A12" s="185">
        <v>3942</v>
      </c>
      <c r="B12" s="187">
        <v>3942</v>
      </c>
      <c r="C12" s="185" t="s">
        <v>163</v>
      </c>
      <c r="D12" s="189">
        <v>142542.63</v>
      </c>
      <c r="E12">
        <v>430.85</v>
      </c>
      <c r="F12" s="146">
        <v>450.14</v>
      </c>
      <c r="G12" s="192">
        <v>221.44</v>
      </c>
      <c r="H12" t="s">
        <v>499</v>
      </c>
    </row>
    <row r="13" spans="1:8" x14ac:dyDescent="0.2">
      <c r="A13" s="184">
        <v>6120</v>
      </c>
      <c r="B13" s="150">
        <v>6120</v>
      </c>
      <c r="C13" s="184" t="s">
        <v>248</v>
      </c>
      <c r="D13" s="190">
        <v>259346.6</v>
      </c>
      <c r="E13">
        <v>430.85</v>
      </c>
      <c r="F13" s="146">
        <v>450.14</v>
      </c>
      <c r="G13" s="193">
        <v>221.53</v>
      </c>
      <c r="H13" t="s">
        <v>499</v>
      </c>
    </row>
    <row r="14" spans="1:8" x14ac:dyDescent="0.2">
      <c r="A14" s="185">
        <v>387</v>
      </c>
      <c r="B14" s="187">
        <v>387</v>
      </c>
      <c r="C14" s="185" t="s">
        <v>26</v>
      </c>
      <c r="D14" s="189">
        <v>318960.51</v>
      </c>
      <c r="E14">
        <v>430.85</v>
      </c>
      <c r="F14" s="146">
        <v>450.14</v>
      </c>
      <c r="G14" s="192">
        <v>225.54</v>
      </c>
      <c r="H14" t="s">
        <v>499</v>
      </c>
    </row>
    <row r="15" spans="1:8" x14ac:dyDescent="0.2">
      <c r="A15" s="184">
        <v>4554</v>
      </c>
      <c r="B15" s="150">
        <v>4554</v>
      </c>
      <c r="C15" s="184" t="s">
        <v>183</v>
      </c>
      <c r="D15" s="190">
        <v>254145.85</v>
      </c>
      <c r="E15">
        <v>430.85</v>
      </c>
      <c r="F15" s="146">
        <v>450.14</v>
      </c>
      <c r="G15" s="193">
        <v>231.55</v>
      </c>
      <c r="H15" t="s">
        <v>499</v>
      </c>
    </row>
    <row r="16" spans="1:8" x14ac:dyDescent="0.2">
      <c r="A16" s="184">
        <v>3744</v>
      </c>
      <c r="B16" s="150">
        <v>3744</v>
      </c>
      <c r="C16" s="184" t="s">
        <v>158</v>
      </c>
      <c r="D16" s="190">
        <v>160111.29999999999</v>
      </c>
      <c r="E16">
        <v>430.85</v>
      </c>
      <c r="F16" s="146">
        <v>450.14</v>
      </c>
      <c r="G16" s="193">
        <v>234.97</v>
      </c>
      <c r="H16" t="s">
        <v>499</v>
      </c>
    </row>
    <row r="17" spans="1:8" x14ac:dyDescent="0.2">
      <c r="A17" s="185">
        <v>4797</v>
      </c>
      <c r="B17" s="187">
        <v>4797</v>
      </c>
      <c r="C17" s="185" t="s">
        <v>200</v>
      </c>
      <c r="D17" s="189">
        <v>818294.05</v>
      </c>
      <c r="E17">
        <v>430.85</v>
      </c>
      <c r="F17" s="146">
        <v>450.14</v>
      </c>
      <c r="G17" s="192">
        <v>238.51</v>
      </c>
      <c r="H17" t="s">
        <v>499</v>
      </c>
    </row>
    <row r="18" spans="1:8" x14ac:dyDescent="0.2">
      <c r="A18" s="184">
        <v>1116</v>
      </c>
      <c r="B18" s="150">
        <v>1116</v>
      </c>
      <c r="C18" s="184" t="s">
        <v>60</v>
      </c>
      <c r="D18" s="190">
        <v>351082.89</v>
      </c>
      <c r="E18">
        <v>430.85</v>
      </c>
      <c r="F18" s="146">
        <v>450.14</v>
      </c>
      <c r="G18" s="193">
        <v>240.27</v>
      </c>
      <c r="H18" t="s">
        <v>499</v>
      </c>
    </row>
    <row r="19" spans="1:8" x14ac:dyDescent="0.2">
      <c r="A19" s="184">
        <v>2124</v>
      </c>
      <c r="B19" s="150">
        <v>2124</v>
      </c>
      <c r="C19" s="184" t="s">
        <v>385</v>
      </c>
      <c r="D19" s="190">
        <v>283860.78000000003</v>
      </c>
      <c r="E19">
        <v>430.85</v>
      </c>
      <c r="F19" s="146">
        <v>450.14</v>
      </c>
      <c r="G19" s="193">
        <v>243.01</v>
      </c>
      <c r="H19" t="s">
        <v>499</v>
      </c>
    </row>
    <row r="20" spans="1:8" x14ac:dyDescent="0.2">
      <c r="A20" s="185">
        <v>7092</v>
      </c>
      <c r="B20" s="187">
        <v>7092</v>
      </c>
      <c r="C20" s="185" t="s">
        <v>297</v>
      </c>
      <c r="D20" s="189">
        <v>123661.39</v>
      </c>
      <c r="E20">
        <v>430.85</v>
      </c>
      <c r="F20" s="146">
        <v>450.14</v>
      </c>
      <c r="G20" s="192">
        <v>243.91</v>
      </c>
      <c r="H20" t="s">
        <v>499</v>
      </c>
    </row>
    <row r="21" spans="1:8" x14ac:dyDescent="0.2">
      <c r="A21" s="185">
        <v>720</v>
      </c>
      <c r="B21" s="187">
        <v>720</v>
      </c>
      <c r="C21" s="185" t="s">
        <v>38</v>
      </c>
      <c r="D21" s="189">
        <v>624505.43999999994</v>
      </c>
      <c r="E21">
        <v>430.85</v>
      </c>
      <c r="F21" s="146">
        <v>450.14</v>
      </c>
      <c r="G21" s="192">
        <v>243.96</v>
      </c>
      <c r="H21" t="s">
        <v>499</v>
      </c>
    </row>
    <row r="22" spans="1:8" x14ac:dyDescent="0.2">
      <c r="A22" s="185">
        <v>6957</v>
      </c>
      <c r="B22" s="187">
        <v>6957</v>
      </c>
      <c r="C22" s="185" t="s">
        <v>284</v>
      </c>
      <c r="D22" s="189">
        <v>2134951.48</v>
      </c>
      <c r="E22">
        <v>430.85</v>
      </c>
      <c r="F22" s="146">
        <v>450.14</v>
      </c>
      <c r="G22" s="192">
        <v>247.89</v>
      </c>
      <c r="H22" t="s">
        <v>499</v>
      </c>
    </row>
    <row r="23" spans="1:8" x14ac:dyDescent="0.2">
      <c r="A23" s="184">
        <v>6030</v>
      </c>
      <c r="B23" s="150">
        <v>6030</v>
      </c>
      <c r="C23" s="184" t="s">
        <v>236</v>
      </c>
      <c r="D23" s="190">
        <v>370552.5</v>
      </c>
      <c r="E23">
        <v>430.85</v>
      </c>
      <c r="F23" s="146">
        <v>450.14</v>
      </c>
      <c r="G23" s="193">
        <v>248.14</v>
      </c>
      <c r="H23" t="s">
        <v>499</v>
      </c>
    </row>
    <row r="24" spans="1:8" x14ac:dyDescent="0.2">
      <c r="A24" s="185">
        <v>4086</v>
      </c>
      <c r="B24" s="187">
        <v>4086</v>
      </c>
      <c r="C24" s="185" t="s">
        <v>328</v>
      </c>
      <c r="D24" s="189">
        <v>435226.8</v>
      </c>
      <c r="E24">
        <v>430.85</v>
      </c>
      <c r="F24" s="146">
        <v>450.14</v>
      </c>
      <c r="G24" s="192">
        <v>248.74</v>
      </c>
      <c r="H24" t="s">
        <v>499</v>
      </c>
    </row>
    <row r="25" spans="1:8" x14ac:dyDescent="0.2">
      <c r="A25" s="185">
        <v>3375</v>
      </c>
      <c r="B25" s="187">
        <v>3375</v>
      </c>
      <c r="C25" s="185" t="s">
        <v>148</v>
      </c>
      <c r="D25" s="189">
        <v>427747.89</v>
      </c>
      <c r="E25">
        <v>430.85</v>
      </c>
      <c r="F25" s="146">
        <v>450.14</v>
      </c>
      <c r="G25" s="192">
        <v>249.07</v>
      </c>
      <c r="H25" t="s">
        <v>499</v>
      </c>
    </row>
    <row r="26" spans="1:8" x14ac:dyDescent="0.2">
      <c r="A26" s="185">
        <v>1737</v>
      </c>
      <c r="B26" s="187">
        <v>1737</v>
      </c>
      <c r="C26" s="185" t="s">
        <v>324</v>
      </c>
      <c r="D26" s="189">
        <v>7862007.7300000004</v>
      </c>
      <c r="E26">
        <v>430.85</v>
      </c>
      <c r="F26" s="146">
        <v>450.14</v>
      </c>
      <c r="G26" s="192">
        <v>255.67</v>
      </c>
      <c r="H26" t="s">
        <v>499</v>
      </c>
    </row>
    <row r="27" spans="1:8" x14ac:dyDescent="0.2">
      <c r="A27" s="184">
        <v>2862</v>
      </c>
      <c r="B27" s="150">
        <v>2862</v>
      </c>
      <c r="C27" s="184" t="s">
        <v>128</v>
      </c>
      <c r="D27" s="190">
        <v>164518.53</v>
      </c>
      <c r="E27">
        <v>430.85</v>
      </c>
      <c r="F27" s="146">
        <v>450.14</v>
      </c>
      <c r="G27" s="193">
        <v>258.43</v>
      </c>
      <c r="H27" t="s">
        <v>499</v>
      </c>
    </row>
    <row r="28" spans="1:8" x14ac:dyDescent="0.2">
      <c r="A28" s="184">
        <v>2313</v>
      </c>
      <c r="B28" s="150">
        <v>2313</v>
      </c>
      <c r="C28" s="184" t="s">
        <v>106</v>
      </c>
      <c r="D28" s="190">
        <v>925552.21</v>
      </c>
      <c r="E28">
        <v>430.85</v>
      </c>
      <c r="F28" s="146">
        <v>450.14</v>
      </c>
      <c r="G28" s="193">
        <v>263.13</v>
      </c>
      <c r="H28" t="s">
        <v>499</v>
      </c>
    </row>
    <row r="29" spans="1:8" x14ac:dyDescent="0.2">
      <c r="A29" s="185">
        <v>4890</v>
      </c>
      <c r="B29" s="187">
        <v>4890</v>
      </c>
      <c r="C29" s="185" t="s">
        <v>203</v>
      </c>
      <c r="D29" s="189">
        <v>271866.18</v>
      </c>
      <c r="E29">
        <v>430.85</v>
      </c>
      <c r="F29" s="146">
        <v>450.14</v>
      </c>
      <c r="G29" s="192">
        <v>265.39</v>
      </c>
      <c r="H29" t="s">
        <v>499</v>
      </c>
    </row>
    <row r="30" spans="1:8" x14ac:dyDescent="0.2">
      <c r="A30" s="184">
        <v>1152</v>
      </c>
      <c r="B30" s="150">
        <v>1152</v>
      </c>
      <c r="C30" s="184" t="s">
        <v>62</v>
      </c>
      <c r="D30" s="190">
        <v>276533.2</v>
      </c>
      <c r="E30">
        <v>430.85</v>
      </c>
      <c r="F30" s="146">
        <v>450.14</v>
      </c>
      <c r="G30" s="193">
        <v>266.08</v>
      </c>
      <c r="H30" t="s">
        <v>499</v>
      </c>
    </row>
    <row r="31" spans="1:8" x14ac:dyDescent="0.2">
      <c r="A31" s="184">
        <v>2466</v>
      </c>
      <c r="B31" s="150">
        <v>2466</v>
      </c>
      <c r="C31" s="184" t="s">
        <v>111</v>
      </c>
      <c r="D31" s="190">
        <v>429212.69</v>
      </c>
      <c r="E31">
        <v>430.85</v>
      </c>
      <c r="F31" s="146">
        <v>450.14</v>
      </c>
      <c r="G31" s="193">
        <v>266.99</v>
      </c>
      <c r="H31" t="s">
        <v>499</v>
      </c>
    </row>
    <row r="32" spans="1:8" x14ac:dyDescent="0.2">
      <c r="A32" s="185">
        <v>576</v>
      </c>
      <c r="B32" s="187">
        <v>576</v>
      </c>
      <c r="C32" s="185" t="s">
        <v>32</v>
      </c>
      <c r="D32" s="189">
        <v>127108.79</v>
      </c>
      <c r="E32">
        <v>430.85</v>
      </c>
      <c r="F32" s="146">
        <v>450.14</v>
      </c>
      <c r="G32" s="192">
        <v>268.16000000000003</v>
      </c>
      <c r="H32" t="s">
        <v>499</v>
      </c>
    </row>
    <row r="33" spans="1:8" x14ac:dyDescent="0.2">
      <c r="A33" s="184">
        <v>882</v>
      </c>
      <c r="B33" s="150">
        <v>882</v>
      </c>
      <c r="C33" s="184" t="s">
        <v>43</v>
      </c>
      <c r="D33" s="190">
        <v>1026899.67</v>
      </c>
      <c r="E33">
        <v>430.85</v>
      </c>
      <c r="F33" s="146">
        <v>450.14</v>
      </c>
      <c r="G33" s="193">
        <v>270.74</v>
      </c>
      <c r="H33" t="s">
        <v>499</v>
      </c>
    </row>
    <row r="34" spans="1:8" x14ac:dyDescent="0.2">
      <c r="A34" s="184">
        <v>4581</v>
      </c>
      <c r="B34" s="150">
        <v>4581</v>
      </c>
      <c r="C34" s="184" t="s">
        <v>185</v>
      </c>
      <c r="D34" s="190">
        <v>1215104.52</v>
      </c>
      <c r="E34">
        <v>430.85</v>
      </c>
      <c r="F34" s="146">
        <v>450.14</v>
      </c>
      <c r="G34" s="193">
        <v>274.74</v>
      </c>
      <c r="H34" t="s">
        <v>499</v>
      </c>
    </row>
    <row r="35" spans="1:8" x14ac:dyDescent="0.2">
      <c r="A35" s="184">
        <v>4617</v>
      </c>
      <c r="B35" s="150">
        <v>4617</v>
      </c>
      <c r="C35" s="184" t="s">
        <v>187</v>
      </c>
      <c r="D35" s="190">
        <v>392988.79</v>
      </c>
      <c r="E35">
        <v>430.85</v>
      </c>
      <c r="F35" s="146">
        <v>450.14</v>
      </c>
      <c r="G35" s="193">
        <v>283.56</v>
      </c>
      <c r="H35" t="s">
        <v>499</v>
      </c>
    </row>
    <row r="36" spans="1:8" x14ac:dyDescent="0.2">
      <c r="A36" s="184">
        <v>2727</v>
      </c>
      <c r="B36" s="150">
        <v>2727</v>
      </c>
      <c r="C36" s="184" t="s">
        <v>121</v>
      </c>
      <c r="D36" s="190">
        <v>190280.19</v>
      </c>
      <c r="E36">
        <v>430.85</v>
      </c>
      <c r="F36" s="146">
        <v>450.14</v>
      </c>
      <c r="G36" s="193">
        <v>283.92</v>
      </c>
      <c r="H36" t="s">
        <v>499</v>
      </c>
    </row>
    <row r="37" spans="1:8" x14ac:dyDescent="0.2">
      <c r="A37" s="185">
        <v>6093</v>
      </c>
      <c r="B37" s="187">
        <v>6093</v>
      </c>
      <c r="C37" s="185" t="s">
        <v>240</v>
      </c>
      <c r="D37" s="189">
        <v>413513.69</v>
      </c>
      <c r="E37">
        <v>430.85</v>
      </c>
      <c r="F37" s="146">
        <v>450.14</v>
      </c>
      <c r="G37" s="192">
        <v>286.68</v>
      </c>
      <c r="H37" t="s">
        <v>499</v>
      </c>
    </row>
    <row r="38" spans="1:8" x14ac:dyDescent="0.2">
      <c r="A38" s="184">
        <v>4509</v>
      </c>
      <c r="B38" s="150">
        <v>4509</v>
      </c>
      <c r="C38" s="184" t="s">
        <v>179</v>
      </c>
      <c r="D38" s="190">
        <v>57286.45</v>
      </c>
      <c r="E38">
        <v>430.85</v>
      </c>
      <c r="F38" s="146">
        <v>450.14</v>
      </c>
      <c r="G38" s="193">
        <v>287.87</v>
      </c>
      <c r="H38" t="s">
        <v>499</v>
      </c>
    </row>
    <row r="39" spans="1:8" x14ac:dyDescent="0.2">
      <c r="A39" s="185">
        <v>594</v>
      </c>
      <c r="B39" s="187">
        <v>594</v>
      </c>
      <c r="C39" s="185" t="s">
        <v>34</v>
      </c>
      <c r="D39" s="189">
        <v>218066.63</v>
      </c>
      <c r="E39">
        <v>430.85</v>
      </c>
      <c r="F39" s="146">
        <v>450.14</v>
      </c>
      <c r="G39" s="192">
        <v>291.88</v>
      </c>
      <c r="H39" t="s">
        <v>499</v>
      </c>
    </row>
    <row r="40" spans="1:8" x14ac:dyDescent="0.2">
      <c r="A40" s="184">
        <v>6840</v>
      </c>
      <c r="B40" s="150">
        <v>6840</v>
      </c>
      <c r="C40" s="184" t="s">
        <v>278</v>
      </c>
      <c r="D40" s="190">
        <v>637360.89</v>
      </c>
      <c r="E40">
        <v>430.85</v>
      </c>
      <c r="F40" s="146">
        <v>450.14</v>
      </c>
      <c r="G40" s="193">
        <v>292.06</v>
      </c>
      <c r="H40" t="s">
        <v>499</v>
      </c>
    </row>
    <row r="41" spans="1:8" x14ac:dyDescent="0.2">
      <c r="A41" s="184">
        <v>4784</v>
      </c>
      <c r="B41" s="150">
        <v>4784</v>
      </c>
      <c r="C41" s="184" t="s">
        <v>198</v>
      </c>
      <c r="D41" s="190">
        <v>882047.04</v>
      </c>
      <c r="E41">
        <v>430.85</v>
      </c>
      <c r="F41" s="146">
        <v>450.14</v>
      </c>
      <c r="G41" s="193">
        <v>292.24</v>
      </c>
      <c r="H41" t="s">
        <v>499</v>
      </c>
    </row>
    <row r="42" spans="1:8" x14ac:dyDescent="0.2">
      <c r="A42" s="185">
        <v>1278</v>
      </c>
      <c r="B42" s="187">
        <v>1278</v>
      </c>
      <c r="C42" s="185" t="s">
        <v>69</v>
      </c>
      <c r="D42" s="189">
        <v>1043934.28</v>
      </c>
      <c r="E42">
        <v>430.85</v>
      </c>
      <c r="F42" s="146">
        <v>450.14</v>
      </c>
      <c r="G42" s="192">
        <v>293.37</v>
      </c>
      <c r="H42" t="s">
        <v>499</v>
      </c>
    </row>
    <row r="43" spans="1:8" x14ac:dyDescent="0.2">
      <c r="A43" s="184">
        <v>1062</v>
      </c>
      <c r="B43" s="150">
        <v>1062</v>
      </c>
      <c r="C43" s="184" t="s">
        <v>53</v>
      </c>
      <c r="D43" s="190">
        <v>344966.73</v>
      </c>
      <c r="E43">
        <v>430.85</v>
      </c>
      <c r="F43" s="146">
        <v>450.14</v>
      </c>
      <c r="G43" s="193">
        <v>293.79000000000002</v>
      </c>
      <c r="H43" t="s">
        <v>499</v>
      </c>
    </row>
    <row r="44" spans="1:8" x14ac:dyDescent="0.2">
      <c r="A44" s="185">
        <v>6975</v>
      </c>
      <c r="B44" s="187">
        <v>6975</v>
      </c>
      <c r="C44" s="185" t="s">
        <v>286</v>
      </c>
      <c r="D44" s="189">
        <v>367465.21</v>
      </c>
      <c r="E44">
        <v>430.85</v>
      </c>
      <c r="F44" s="146">
        <v>450.14</v>
      </c>
      <c r="G44" s="192">
        <v>293.88</v>
      </c>
      <c r="H44" t="s">
        <v>499</v>
      </c>
    </row>
    <row r="45" spans="1:8" x14ac:dyDescent="0.2">
      <c r="A45" s="184">
        <v>1044</v>
      </c>
      <c r="B45" s="150">
        <v>1044</v>
      </c>
      <c r="C45" s="184" t="s">
        <v>51</v>
      </c>
      <c r="D45" s="190">
        <v>1666262.79</v>
      </c>
      <c r="E45">
        <v>430.85</v>
      </c>
      <c r="F45" s="146">
        <v>450.14</v>
      </c>
      <c r="G45" s="193">
        <v>301.69</v>
      </c>
      <c r="H45" t="s">
        <v>499</v>
      </c>
    </row>
    <row r="46" spans="1:8" x14ac:dyDescent="0.2">
      <c r="A46" s="185">
        <v>1071</v>
      </c>
      <c r="B46" s="187">
        <v>1071</v>
      </c>
      <c r="C46" s="185" t="s">
        <v>54</v>
      </c>
      <c r="D46" s="189">
        <v>404975.76</v>
      </c>
      <c r="E46">
        <v>430.85</v>
      </c>
      <c r="F46" s="146">
        <v>450.14</v>
      </c>
      <c r="G46" s="192">
        <v>304.38</v>
      </c>
      <c r="H46" t="s">
        <v>499</v>
      </c>
    </row>
    <row r="47" spans="1:8" x14ac:dyDescent="0.2">
      <c r="A47" s="184">
        <v>1215</v>
      </c>
      <c r="B47" s="150">
        <v>1215</v>
      </c>
      <c r="C47" s="184" t="s">
        <v>66</v>
      </c>
      <c r="D47" s="190">
        <v>86024.6</v>
      </c>
      <c r="E47">
        <v>430.85</v>
      </c>
      <c r="F47" s="146">
        <v>450.14</v>
      </c>
      <c r="G47" s="193">
        <v>306.57</v>
      </c>
      <c r="H47" t="s">
        <v>499</v>
      </c>
    </row>
    <row r="48" spans="1:8" x14ac:dyDescent="0.2">
      <c r="A48" s="185">
        <v>6219</v>
      </c>
      <c r="B48" s="187">
        <v>6219</v>
      </c>
      <c r="C48" s="185" t="s">
        <v>252</v>
      </c>
      <c r="D48" s="189">
        <v>793289.36</v>
      </c>
      <c r="E48">
        <v>430.85</v>
      </c>
      <c r="F48" s="146">
        <v>450.14</v>
      </c>
      <c r="G48" s="192">
        <v>307.48</v>
      </c>
      <c r="H48" t="s">
        <v>499</v>
      </c>
    </row>
    <row r="49" spans="1:8" x14ac:dyDescent="0.2">
      <c r="A49" s="184">
        <v>4104</v>
      </c>
      <c r="B49" s="150">
        <v>4104</v>
      </c>
      <c r="C49" s="184" t="s">
        <v>167</v>
      </c>
      <c r="D49" s="190">
        <v>1651059.78</v>
      </c>
      <c r="E49">
        <v>430.85</v>
      </c>
      <c r="F49" s="146">
        <v>450.14</v>
      </c>
      <c r="G49" s="193">
        <v>308.87</v>
      </c>
      <c r="H49" t="s">
        <v>499</v>
      </c>
    </row>
    <row r="50" spans="1:8" x14ac:dyDescent="0.2">
      <c r="A50" s="185">
        <v>6822</v>
      </c>
      <c r="B50" s="187">
        <v>6822</v>
      </c>
      <c r="C50" s="185" t="s">
        <v>277</v>
      </c>
      <c r="D50" s="189">
        <v>4275763.95</v>
      </c>
      <c r="E50">
        <v>430.85</v>
      </c>
      <c r="F50" s="146">
        <v>450.14</v>
      </c>
      <c r="G50" s="192">
        <v>312.7</v>
      </c>
      <c r="H50" t="s">
        <v>499</v>
      </c>
    </row>
    <row r="51" spans="1:8" x14ac:dyDescent="0.2">
      <c r="A51" s="184">
        <v>5310</v>
      </c>
      <c r="B51" s="150">
        <v>5310</v>
      </c>
      <c r="C51" s="184" t="s">
        <v>217</v>
      </c>
      <c r="D51" s="190">
        <v>236934.37</v>
      </c>
      <c r="E51">
        <v>430.85</v>
      </c>
      <c r="F51" s="146">
        <v>450.14</v>
      </c>
      <c r="G51" s="193">
        <v>312.87</v>
      </c>
      <c r="H51" t="s">
        <v>499</v>
      </c>
    </row>
    <row r="52" spans="1:8" x14ac:dyDescent="0.2">
      <c r="A52" s="185">
        <v>1095</v>
      </c>
      <c r="B52" s="187">
        <v>1095</v>
      </c>
      <c r="C52" s="185" t="s">
        <v>58</v>
      </c>
      <c r="D52" s="189">
        <v>237646.99</v>
      </c>
      <c r="E52">
        <v>430.85</v>
      </c>
      <c r="F52" s="146">
        <v>450.14</v>
      </c>
      <c r="G52" s="192">
        <v>312.94</v>
      </c>
      <c r="H52" t="s">
        <v>499</v>
      </c>
    </row>
    <row r="53" spans="1:8" x14ac:dyDescent="0.2">
      <c r="A53" s="185">
        <v>5877</v>
      </c>
      <c r="B53" s="187">
        <v>5877</v>
      </c>
      <c r="C53" s="185" t="s">
        <v>229</v>
      </c>
      <c r="D53" s="189">
        <v>453251.34</v>
      </c>
      <c r="E53">
        <v>430.85</v>
      </c>
      <c r="F53" s="146">
        <v>450.14</v>
      </c>
      <c r="G53" s="192">
        <v>315.26</v>
      </c>
      <c r="H53" t="s">
        <v>499</v>
      </c>
    </row>
    <row r="54" spans="1:8" x14ac:dyDescent="0.2">
      <c r="A54" s="184">
        <v>4689</v>
      </c>
      <c r="B54" s="150">
        <v>4689</v>
      </c>
      <c r="C54" s="184" t="s">
        <v>190</v>
      </c>
      <c r="D54" s="190">
        <v>168437.74</v>
      </c>
      <c r="E54">
        <v>430.85</v>
      </c>
      <c r="F54" s="146">
        <v>450.14</v>
      </c>
      <c r="G54" s="193">
        <v>315.95999999999998</v>
      </c>
      <c r="H54" t="s">
        <v>499</v>
      </c>
    </row>
    <row r="55" spans="1:8" x14ac:dyDescent="0.2">
      <c r="A55" s="184">
        <v>3600</v>
      </c>
      <c r="B55" s="150">
        <v>3600</v>
      </c>
      <c r="C55" s="184" t="s">
        <v>153</v>
      </c>
      <c r="D55" s="190">
        <v>696403.71</v>
      </c>
      <c r="E55">
        <v>430.85</v>
      </c>
      <c r="F55" s="146">
        <v>450.14</v>
      </c>
      <c r="G55" s="193">
        <v>316.92</v>
      </c>
      <c r="H55" t="s">
        <v>499</v>
      </c>
    </row>
    <row r="56" spans="1:8" x14ac:dyDescent="0.2">
      <c r="A56" s="185">
        <v>3609</v>
      </c>
      <c r="B56" s="187">
        <v>3609</v>
      </c>
      <c r="C56" s="185" t="s">
        <v>154</v>
      </c>
      <c r="D56" s="189">
        <v>147160.65</v>
      </c>
      <c r="E56">
        <v>430.85</v>
      </c>
      <c r="F56" s="146">
        <v>450.14</v>
      </c>
      <c r="G56" s="192">
        <v>318.87</v>
      </c>
      <c r="H56" t="s">
        <v>499</v>
      </c>
    </row>
    <row r="57" spans="1:8" x14ac:dyDescent="0.2">
      <c r="A57" s="185">
        <v>3105</v>
      </c>
      <c r="B57" s="187">
        <v>3105</v>
      </c>
      <c r="C57" s="185" t="s">
        <v>135</v>
      </c>
      <c r="D57" s="189">
        <v>440064.5</v>
      </c>
      <c r="E57">
        <v>430.85</v>
      </c>
      <c r="F57" s="146">
        <v>450.14</v>
      </c>
      <c r="G57" s="192">
        <v>320.56</v>
      </c>
      <c r="H57" t="s">
        <v>499</v>
      </c>
    </row>
    <row r="58" spans="1:8" x14ac:dyDescent="0.2">
      <c r="A58" s="184">
        <v>1233</v>
      </c>
      <c r="B58" s="150">
        <v>1233</v>
      </c>
      <c r="C58" s="184" t="s">
        <v>68</v>
      </c>
      <c r="D58" s="190">
        <v>371680.13</v>
      </c>
      <c r="E58">
        <v>430.85</v>
      </c>
      <c r="F58" s="146">
        <v>450.14</v>
      </c>
      <c r="G58" s="193">
        <v>320.64</v>
      </c>
      <c r="H58" t="s">
        <v>499</v>
      </c>
    </row>
    <row r="59" spans="1:8" x14ac:dyDescent="0.2">
      <c r="A59" s="185">
        <v>5250</v>
      </c>
      <c r="B59" s="187">
        <v>5250</v>
      </c>
      <c r="C59" s="185" t="s">
        <v>214</v>
      </c>
      <c r="D59" s="189">
        <v>1787247.81</v>
      </c>
      <c r="E59">
        <v>430.85</v>
      </c>
      <c r="F59" s="146">
        <v>450.14</v>
      </c>
      <c r="G59" s="192">
        <v>322.73</v>
      </c>
      <c r="H59" t="s">
        <v>499</v>
      </c>
    </row>
    <row r="60" spans="1:8" x14ac:dyDescent="0.2">
      <c r="A60" s="184">
        <v>7038</v>
      </c>
      <c r="B60" s="150">
        <v>7038</v>
      </c>
      <c r="C60" s="184" t="s">
        <v>294</v>
      </c>
      <c r="D60" s="190">
        <v>275551.33</v>
      </c>
      <c r="E60">
        <v>430.85</v>
      </c>
      <c r="F60" s="146">
        <v>450.14</v>
      </c>
      <c r="G60" s="193">
        <v>323.61</v>
      </c>
      <c r="H60" t="s">
        <v>499</v>
      </c>
    </row>
    <row r="61" spans="1:8" x14ac:dyDescent="0.2">
      <c r="A61" s="185">
        <v>3715</v>
      </c>
      <c r="B61" s="187">
        <v>3715</v>
      </c>
      <c r="C61" s="185" t="s">
        <v>157</v>
      </c>
      <c r="D61" s="189">
        <v>2491504.13</v>
      </c>
      <c r="E61">
        <v>430.85</v>
      </c>
      <c r="F61" s="146">
        <v>450.14</v>
      </c>
      <c r="G61" s="192">
        <v>329.28</v>
      </c>
      <c r="H61" t="s">
        <v>499</v>
      </c>
    </row>
    <row r="62" spans="1:8" x14ac:dyDescent="0.2">
      <c r="A62" s="184">
        <v>1863</v>
      </c>
      <c r="B62" s="150">
        <v>1863</v>
      </c>
      <c r="C62" s="184" t="s">
        <v>87</v>
      </c>
      <c r="D62" s="190">
        <v>3336758.94</v>
      </c>
      <c r="E62">
        <v>430.85</v>
      </c>
      <c r="F62" s="146">
        <v>450.14</v>
      </c>
      <c r="G62" s="193">
        <v>334.02</v>
      </c>
      <c r="H62" t="s">
        <v>499</v>
      </c>
    </row>
    <row r="63" spans="1:8" x14ac:dyDescent="0.2">
      <c r="A63" s="184">
        <v>3042</v>
      </c>
      <c r="B63" s="150">
        <v>3042</v>
      </c>
      <c r="C63" s="184" t="s">
        <v>133</v>
      </c>
      <c r="D63" s="190">
        <v>242963.13</v>
      </c>
      <c r="E63">
        <v>430.85</v>
      </c>
      <c r="F63" s="146">
        <v>450.14</v>
      </c>
      <c r="G63" s="193">
        <v>334.8</v>
      </c>
      <c r="H63" t="s">
        <v>499</v>
      </c>
    </row>
    <row r="64" spans="1:8" x14ac:dyDescent="0.2">
      <c r="A64" s="184">
        <v>5256</v>
      </c>
      <c r="B64" s="150">
        <v>5256</v>
      </c>
      <c r="C64" s="184" t="s">
        <v>215</v>
      </c>
      <c r="D64" s="190">
        <v>232708.53</v>
      </c>
      <c r="E64">
        <v>430.85</v>
      </c>
      <c r="F64" s="146">
        <v>450.14</v>
      </c>
      <c r="G64" s="193">
        <v>335.8</v>
      </c>
      <c r="H64" t="s">
        <v>499</v>
      </c>
    </row>
    <row r="65" spans="1:8" x14ac:dyDescent="0.2">
      <c r="A65" s="185">
        <v>6102</v>
      </c>
      <c r="B65" s="187">
        <v>6102</v>
      </c>
      <c r="C65" s="185" t="s">
        <v>247</v>
      </c>
      <c r="D65" s="189">
        <v>676110.42</v>
      </c>
      <c r="E65">
        <v>430.85</v>
      </c>
      <c r="F65" s="146">
        <v>450.14</v>
      </c>
      <c r="G65" s="192">
        <v>336.12</v>
      </c>
      <c r="H65" t="s">
        <v>499</v>
      </c>
    </row>
    <row r="66" spans="1:8" x14ac:dyDescent="0.2">
      <c r="A66" s="184">
        <v>6762</v>
      </c>
      <c r="B66" s="150">
        <v>6762</v>
      </c>
      <c r="C66" s="184" t="s">
        <v>274</v>
      </c>
      <c r="D66" s="190">
        <v>217045.05</v>
      </c>
      <c r="E66">
        <v>430.85</v>
      </c>
      <c r="F66" s="146">
        <v>450.14</v>
      </c>
      <c r="G66" s="193">
        <v>339.19</v>
      </c>
      <c r="H66" t="s">
        <v>499</v>
      </c>
    </row>
    <row r="67" spans="1:8" x14ac:dyDescent="0.2">
      <c r="A67" s="185">
        <v>1944</v>
      </c>
      <c r="B67" s="187">
        <v>1944</v>
      </c>
      <c r="C67" s="185" t="s">
        <v>91</v>
      </c>
      <c r="D67" s="189">
        <v>332843.28999999998</v>
      </c>
      <c r="E67">
        <v>430.85</v>
      </c>
      <c r="F67" s="146">
        <v>450.14</v>
      </c>
      <c r="G67" s="192">
        <v>339.71</v>
      </c>
      <c r="H67" t="s">
        <v>499</v>
      </c>
    </row>
    <row r="68" spans="1:8" x14ac:dyDescent="0.2">
      <c r="A68" s="184">
        <v>1368</v>
      </c>
      <c r="B68" s="150">
        <v>1368</v>
      </c>
      <c r="C68" s="184" t="s">
        <v>73</v>
      </c>
      <c r="D68" s="190">
        <v>259254.54</v>
      </c>
      <c r="E68">
        <v>430.85</v>
      </c>
      <c r="F68" s="146">
        <v>450.14</v>
      </c>
      <c r="G68" s="193">
        <v>342.39</v>
      </c>
      <c r="H68" t="s">
        <v>499</v>
      </c>
    </row>
    <row r="69" spans="1:8" x14ac:dyDescent="0.2">
      <c r="A69" s="185">
        <v>5643</v>
      </c>
      <c r="B69" s="187">
        <v>5643</v>
      </c>
      <c r="C69" s="185" t="s">
        <v>223</v>
      </c>
      <c r="D69" s="189">
        <v>339538.04</v>
      </c>
      <c r="E69">
        <v>430.85</v>
      </c>
      <c r="F69" s="146">
        <v>450.14</v>
      </c>
      <c r="G69" s="192">
        <v>345.34</v>
      </c>
      <c r="H69" t="s">
        <v>499</v>
      </c>
    </row>
    <row r="70" spans="1:8" x14ac:dyDescent="0.2">
      <c r="A70" s="185">
        <v>1197</v>
      </c>
      <c r="B70" s="187">
        <v>1197</v>
      </c>
      <c r="C70" s="185" t="s">
        <v>63</v>
      </c>
      <c r="D70" s="189">
        <v>331292.38</v>
      </c>
      <c r="E70">
        <v>430.85</v>
      </c>
      <c r="F70" s="146">
        <v>450.14</v>
      </c>
      <c r="G70" s="192">
        <v>346</v>
      </c>
      <c r="H70" t="s">
        <v>499</v>
      </c>
    </row>
    <row r="71" spans="1:8" x14ac:dyDescent="0.2">
      <c r="A71" s="184">
        <v>6471</v>
      </c>
      <c r="B71" s="150">
        <v>6471</v>
      </c>
      <c r="C71" s="184" t="s">
        <v>260</v>
      </c>
      <c r="D71" s="190">
        <v>132503.74</v>
      </c>
      <c r="E71">
        <v>430.85</v>
      </c>
      <c r="F71" s="146">
        <v>450.14</v>
      </c>
      <c r="G71" s="193">
        <v>347.51</v>
      </c>
      <c r="H71" t="s">
        <v>499</v>
      </c>
    </row>
    <row r="72" spans="1:8" x14ac:dyDescent="0.2">
      <c r="A72" s="185">
        <v>3465</v>
      </c>
      <c r="B72" s="187">
        <v>3465</v>
      </c>
      <c r="C72" s="185" t="s">
        <v>150</v>
      </c>
      <c r="D72" s="189">
        <v>109093.72</v>
      </c>
      <c r="E72">
        <v>430.85</v>
      </c>
      <c r="F72" s="146">
        <v>450.14</v>
      </c>
      <c r="G72" s="192">
        <v>357.22</v>
      </c>
      <c r="H72" t="s">
        <v>499</v>
      </c>
    </row>
    <row r="73" spans="1:8" x14ac:dyDescent="0.2">
      <c r="A73" s="185">
        <v>6138</v>
      </c>
      <c r="B73" s="187">
        <v>6138</v>
      </c>
      <c r="C73" s="185" t="s">
        <v>249</v>
      </c>
      <c r="D73" s="189">
        <v>147669.49</v>
      </c>
      <c r="E73">
        <v>430.85</v>
      </c>
      <c r="F73" s="146">
        <v>450.14</v>
      </c>
      <c r="G73" s="192">
        <v>359.21</v>
      </c>
      <c r="H73" t="s">
        <v>499</v>
      </c>
    </row>
    <row r="74" spans="1:8" x14ac:dyDescent="0.2">
      <c r="A74" s="184">
        <v>234</v>
      </c>
      <c r="B74" s="150">
        <v>234</v>
      </c>
      <c r="C74" s="184" t="s">
        <v>20</v>
      </c>
      <c r="D74" s="190">
        <v>452194.64</v>
      </c>
      <c r="E74">
        <v>430.85</v>
      </c>
      <c r="F74" s="146">
        <v>450.14</v>
      </c>
      <c r="G74" s="193">
        <v>359.8</v>
      </c>
      <c r="H74" t="s">
        <v>499</v>
      </c>
    </row>
    <row r="75" spans="1:8" x14ac:dyDescent="0.2">
      <c r="A75" s="184">
        <v>3114</v>
      </c>
      <c r="B75" s="150">
        <v>3114</v>
      </c>
      <c r="C75" s="184" t="s">
        <v>136</v>
      </c>
      <c r="D75" s="190">
        <v>1234637.6200000001</v>
      </c>
      <c r="E75">
        <v>430.85</v>
      </c>
      <c r="F75" s="146">
        <v>450.14</v>
      </c>
      <c r="G75" s="193">
        <v>360.72</v>
      </c>
      <c r="H75" t="s">
        <v>499</v>
      </c>
    </row>
    <row r="76" spans="1:8" x14ac:dyDescent="0.2">
      <c r="A76" s="185">
        <v>5949</v>
      </c>
      <c r="B76" s="187">
        <v>5949</v>
      </c>
      <c r="C76" s="185" t="s">
        <v>231</v>
      </c>
      <c r="D76" s="189">
        <v>405462.16</v>
      </c>
      <c r="E76">
        <v>430.85</v>
      </c>
      <c r="F76" s="146">
        <v>450.14</v>
      </c>
      <c r="G76" s="192">
        <v>361.79</v>
      </c>
      <c r="H76" t="s">
        <v>499</v>
      </c>
    </row>
    <row r="77" spans="1:8" x14ac:dyDescent="0.2">
      <c r="A77" s="185">
        <v>1576</v>
      </c>
      <c r="B77" s="187">
        <v>1576</v>
      </c>
      <c r="C77" s="185" t="s">
        <v>78</v>
      </c>
      <c r="D77" s="189">
        <v>1282741.79</v>
      </c>
      <c r="E77">
        <v>430.85</v>
      </c>
      <c r="F77" s="146">
        <v>450.14</v>
      </c>
      <c r="G77" s="192">
        <v>366.34</v>
      </c>
      <c r="H77" t="s">
        <v>499</v>
      </c>
    </row>
    <row r="78" spans="1:8" x14ac:dyDescent="0.2">
      <c r="A78" s="185">
        <v>4149</v>
      </c>
      <c r="B78" s="187">
        <v>4149</v>
      </c>
      <c r="C78" s="185" t="s">
        <v>329</v>
      </c>
      <c r="D78" s="189">
        <v>561043.28</v>
      </c>
      <c r="E78">
        <v>430.85</v>
      </c>
      <c r="F78" s="146">
        <v>450.14</v>
      </c>
      <c r="G78" s="192">
        <v>374.03</v>
      </c>
      <c r="H78" t="s">
        <v>499</v>
      </c>
    </row>
    <row r="79" spans="1:8" x14ac:dyDescent="0.2">
      <c r="A79" s="185">
        <v>7047</v>
      </c>
      <c r="B79" s="187">
        <v>7047</v>
      </c>
      <c r="C79" s="185" t="s">
        <v>295</v>
      </c>
      <c r="D79" s="189">
        <v>118485.82</v>
      </c>
      <c r="E79">
        <v>430.85</v>
      </c>
      <c r="F79" s="146">
        <v>450.14</v>
      </c>
      <c r="G79" s="192">
        <v>374.24</v>
      </c>
      <c r="H79" t="s">
        <v>499</v>
      </c>
    </row>
    <row r="80" spans="1:8" x14ac:dyDescent="0.2">
      <c r="A80" s="184">
        <v>261</v>
      </c>
      <c r="B80" s="150">
        <v>261</v>
      </c>
      <c r="C80" s="184" t="s">
        <v>22</v>
      </c>
      <c r="D80" s="190">
        <v>4755657.62</v>
      </c>
      <c r="E80">
        <v>430.85</v>
      </c>
      <c r="F80" s="146">
        <v>450.14</v>
      </c>
      <c r="G80" s="193">
        <v>376.4</v>
      </c>
      <c r="H80" t="s">
        <v>499</v>
      </c>
    </row>
    <row r="81" spans="1:8" x14ac:dyDescent="0.2">
      <c r="A81" s="184">
        <v>3348</v>
      </c>
      <c r="B81" s="150">
        <v>3348</v>
      </c>
      <c r="C81" s="184" t="s">
        <v>147</v>
      </c>
      <c r="D81" s="190">
        <v>176243.85</v>
      </c>
      <c r="E81">
        <v>430.85</v>
      </c>
      <c r="F81" s="146">
        <v>450.14</v>
      </c>
      <c r="G81" s="193">
        <v>379.02</v>
      </c>
      <c r="H81" t="s">
        <v>499</v>
      </c>
    </row>
    <row r="82" spans="1:8" x14ac:dyDescent="0.2">
      <c r="A82" s="185">
        <v>1908</v>
      </c>
      <c r="B82" s="187">
        <v>1908</v>
      </c>
      <c r="C82" s="185" t="s">
        <v>88</v>
      </c>
      <c r="D82" s="189">
        <v>136576.67000000001</v>
      </c>
      <c r="E82">
        <v>430.85</v>
      </c>
      <c r="F82" s="146">
        <v>450.14</v>
      </c>
      <c r="G82" s="192">
        <v>380.01</v>
      </c>
      <c r="H82" t="s">
        <v>499</v>
      </c>
    </row>
    <row r="83" spans="1:8" x14ac:dyDescent="0.2">
      <c r="A83" s="184">
        <v>1503</v>
      </c>
      <c r="B83" s="150">
        <v>1503</v>
      </c>
      <c r="C83" s="184" t="s">
        <v>77</v>
      </c>
      <c r="D83" s="190">
        <v>520159.33</v>
      </c>
      <c r="E83">
        <v>430.85</v>
      </c>
      <c r="F83" s="146">
        <v>450.14</v>
      </c>
      <c r="G83" s="193">
        <v>380.12</v>
      </c>
      <c r="H83" t="s">
        <v>499</v>
      </c>
    </row>
    <row r="84" spans="1:8" x14ac:dyDescent="0.2">
      <c r="A84" s="184">
        <v>1953</v>
      </c>
      <c r="B84" s="150">
        <v>1953</v>
      </c>
      <c r="C84" s="184" t="s">
        <v>92</v>
      </c>
      <c r="D84" s="190">
        <v>219294.03</v>
      </c>
      <c r="E84">
        <v>430.85</v>
      </c>
      <c r="F84" s="146">
        <v>450.14</v>
      </c>
      <c r="G84" s="193">
        <v>380.32</v>
      </c>
      <c r="H84" t="s">
        <v>499</v>
      </c>
    </row>
    <row r="85" spans="1:8" x14ac:dyDescent="0.2">
      <c r="A85" s="184">
        <v>5049</v>
      </c>
      <c r="B85" s="150">
        <v>5049</v>
      </c>
      <c r="C85" s="184" t="s">
        <v>207</v>
      </c>
      <c r="D85" s="190">
        <v>1951361.38</v>
      </c>
      <c r="E85">
        <v>430.85</v>
      </c>
      <c r="F85" s="146">
        <v>450.14</v>
      </c>
      <c r="G85" s="193">
        <v>381.75</v>
      </c>
      <c r="H85" t="s">
        <v>499</v>
      </c>
    </row>
    <row r="86" spans="1:8" x14ac:dyDescent="0.2">
      <c r="A86" s="185">
        <v>5166</v>
      </c>
      <c r="B86" s="187">
        <v>5166</v>
      </c>
      <c r="C86" s="185" t="s">
        <v>212</v>
      </c>
      <c r="D86" s="189">
        <v>816414.16</v>
      </c>
      <c r="E86">
        <v>430.85</v>
      </c>
      <c r="F86" s="146">
        <v>450.14</v>
      </c>
      <c r="G86" s="192">
        <v>382.36</v>
      </c>
      <c r="H86" t="s">
        <v>499</v>
      </c>
    </row>
    <row r="87" spans="1:8" x14ac:dyDescent="0.2">
      <c r="A87" s="184">
        <v>2502</v>
      </c>
      <c r="B87" s="150">
        <v>2502</v>
      </c>
      <c r="C87" s="184" t="s">
        <v>113</v>
      </c>
      <c r="D87" s="190">
        <v>236125.24</v>
      </c>
      <c r="E87">
        <v>430.85</v>
      </c>
      <c r="F87" s="146">
        <v>450.14</v>
      </c>
      <c r="G87" s="193">
        <v>384.38</v>
      </c>
      <c r="H87" t="s">
        <v>499</v>
      </c>
    </row>
    <row r="88" spans="1:8" x14ac:dyDescent="0.2">
      <c r="A88" s="184">
        <v>5184</v>
      </c>
      <c r="B88" s="150">
        <v>5184</v>
      </c>
      <c r="C88" s="184" t="s">
        <v>213</v>
      </c>
      <c r="D88" s="190">
        <v>741077.35</v>
      </c>
      <c r="E88">
        <v>430.85</v>
      </c>
      <c r="F88" s="146">
        <v>450.14</v>
      </c>
      <c r="G88" s="193">
        <v>387.88</v>
      </c>
      <c r="H88" t="s">
        <v>499</v>
      </c>
    </row>
    <row r="89" spans="1:8" x14ac:dyDescent="0.2">
      <c r="A89" s="184">
        <v>2169</v>
      </c>
      <c r="B89" s="150">
        <v>2169</v>
      </c>
      <c r="C89" s="184" t="s">
        <v>104</v>
      </c>
      <c r="D89" s="190">
        <v>591964.68000000005</v>
      </c>
      <c r="E89">
        <v>430.85</v>
      </c>
      <c r="F89" s="146">
        <v>450.14</v>
      </c>
      <c r="G89" s="193">
        <v>387.97</v>
      </c>
      <c r="H89" t="s">
        <v>499</v>
      </c>
    </row>
    <row r="90" spans="1:8" x14ac:dyDescent="0.2">
      <c r="A90" s="184">
        <v>3154</v>
      </c>
      <c r="B90" s="150">
        <v>3154</v>
      </c>
      <c r="C90" s="184" t="s">
        <v>140</v>
      </c>
      <c r="D90" s="190">
        <v>197613.04</v>
      </c>
      <c r="E90">
        <v>430.85</v>
      </c>
      <c r="F90" s="146">
        <v>450.14</v>
      </c>
      <c r="G90" s="193">
        <v>391.55</v>
      </c>
      <c r="H90" t="s">
        <v>499</v>
      </c>
    </row>
    <row r="91" spans="1:8" x14ac:dyDescent="0.2">
      <c r="A91" s="184">
        <v>7002</v>
      </c>
      <c r="B91" s="150">
        <v>7002</v>
      </c>
      <c r="C91" s="184" t="s">
        <v>292</v>
      </c>
      <c r="D91" s="190">
        <v>75522.86</v>
      </c>
      <c r="E91">
        <v>430.85</v>
      </c>
      <c r="F91" s="146">
        <v>450.14</v>
      </c>
      <c r="G91" s="193">
        <v>391.92</v>
      </c>
      <c r="H91" t="s">
        <v>499</v>
      </c>
    </row>
    <row r="92" spans="1:8" x14ac:dyDescent="0.2">
      <c r="A92" s="185">
        <v>6660</v>
      </c>
      <c r="B92" s="187">
        <v>6660</v>
      </c>
      <c r="C92" s="185" t="s">
        <v>270</v>
      </c>
      <c r="D92" s="189">
        <v>633571.31999999995</v>
      </c>
      <c r="E92">
        <v>430.85</v>
      </c>
      <c r="F92" s="146">
        <v>450.14</v>
      </c>
      <c r="G92" s="192">
        <v>392.94</v>
      </c>
      <c r="H92" t="s">
        <v>499</v>
      </c>
    </row>
    <row r="93" spans="1:8" x14ac:dyDescent="0.2">
      <c r="A93" s="184">
        <v>2556</v>
      </c>
      <c r="B93" s="150">
        <v>2556</v>
      </c>
      <c r="C93" s="184" t="s">
        <v>116</v>
      </c>
      <c r="D93" s="190">
        <v>147823.35999999999</v>
      </c>
      <c r="E93">
        <v>430.85</v>
      </c>
      <c r="F93" s="146">
        <v>450.14</v>
      </c>
      <c r="G93" s="193">
        <v>393.57</v>
      </c>
      <c r="H93" t="s">
        <v>499</v>
      </c>
    </row>
    <row r="94" spans="1:8" x14ac:dyDescent="0.2">
      <c r="A94" s="185">
        <v>1053</v>
      </c>
      <c r="B94" s="187">
        <v>1053</v>
      </c>
      <c r="C94" s="185" t="s">
        <v>52</v>
      </c>
      <c r="D94" s="189">
        <v>6390704.1799999997</v>
      </c>
      <c r="E94">
        <v>430.85</v>
      </c>
      <c r="F94" s="146">
        <v>450.14</v>
      </c>
      <c r="G94" s="192">
        <v>396.31</v>
      </c>
      <c r="H94" t="s">
        <v>499</v>
      </c>
    </row>
    <row r="95" spans="1:8" x14ac:dyDescent="0.2">
      <c r="A95" s="184">
        <v>4041</v>
      </c>
      <c r="B95" s="150">
        <v>4041</v>
      </c>
      <c r="C95" s="184" t="s">
        <v>165</v>
      </c>
      <c r="D95" s="190">
        <v>490028.24</v>
      </c>
      <c r="E95">
        <v>430.85</v>
      </c>
      <c r="F95" s="146">
        <v>450.14</v>
      </c>
      <c r="G95" s="193">
        <v>396.88</v>
      </c>
      <c r="H95" t="s">
        <v>499</v>
      </c>
    </row>
    <row r="96" spans="1:8" x14ac:dyDescent="0.2">
      <c r="A96" s="184">
        <v>4491</v>
      </c>
      <c r="B96" s="150">
        <v>4491</v>
      </c>
      <c r="C96" s="184" t="s">
        <v>177</v>
      </c>
      <c r="D96" s="190">
        <v>128325.63</v>
      </c>
      <c r="E96">
        <v>430.85</v>
      </c>
      <c r="F96" s="146">
        <v>450.14</v>
      </c>
      <c r="G96" s="193">
        <v>401.14</v>
      </c>
      <c r="H96" t="s">
        <v>499</v>
      </c>
    </row>
    <row r="97" spans="1:8" x14ac:dyDescent="0.2">
      <c r="A97" s="184">
        <v>3816</v>
      </c>
      <c r="B97" s="150">
        <v>3816</v>
      </c>
      <c r="C97" s="184" t="s">
        <v>160</v>
      </c>
      <c r="D97" s="190">
        <v>124964.11</v>
      </c>
      <c r="E97">
        <v>430.85</v>
      </c>
      <c r="F97" s="146">
        <v>450.14</v>
      </c>
      <c r="G97" s="193">
        <v>405.73</v>
      </c>
      <c r="H97" t="s">
        <v>499</v>
      </c>
    </row>
    <row r="98" spans="1:8" x14ac:dyDescent="0.2">
      <c r="A98" s="184">
        <v>1082</v>
      </c>
      <c r="B98" s="150">
        <v>1082</v>
      </c>
      <c r="C98" s="184" t="s">
        <v>320</v>
      </c>
      <c r="D98" s="190">
        <v>601218.24</v>
      </c>
      <c r="E98">
        <v>430.85</v>
      </c>
      <c r="F98" s="146">
        <v>450.14</v>
      </c>
      <c r="G98" s="193">
        <v>408.35</v>
      </c>
      <c r="H98" t="s">
        <v>499</v>
      </c>
    </row>
    <row r="99" spans="1:8" x14ac:dyDescent="0.2">
      <c r="A99" s="185">
        <v>7029</v>
      </c>
      <c r="B99" s="187">
        <v>7029</v>
      </c>
      <c r="C99" s="185" t="s">
        <v>293</v>
      </c>
      <c r="D99" s="189">
        <v>475962.22</v>
      </c>
      <c r="E99">
        <v>430.85</v>
      </c>
      <c r="F99" s="146">
        <v>450.14</v>
      </c>
      <c r="G99" s="192">
        <v>413.74</v>
      </c>
      <c r="H99" t="s">
        <v>499</v>
      </c>
    </row>
    <row r="100" spans="1:8" x14ac:dyDescent="0.2">
      <c r="A100" s="185">
        <v>6768</v>
      </c>
      <c r="B100" s="187">
        <v>6768</v>
      </c>
      <c r="C100" s="185" t="s">
        <v>275</v>
      </c>
      <c r="D100" s="189">
        <v>683257.44</v>
      </c>
      <c r="E100">
        <v>430.85</v>
      </c>
      <c r="F100" s="146">
        <v>450.14</v>
      </c>
      <c r="G100" s="192">
        <v>414.82</v>
      </c>
      <c r="H100" t="s">
        <v>499</v>
      </c>
    </row>
    <row r="101" spans="1:8" x14ac:dyDescent="0.2">
      <c r="A101" s="184">
        <v>6867</v>
      </c>
      <c r="B101" s="150">
        <v>6867</v>
      </c>
      <c r="C101" s="184" t="s">
        <v>280</v>
      </c>
      <c r="D101" s="190">
        <v>729188.71</v>
      </c>
      <c r="E101">
        <v>430.85</v>
      </c>
      <c r="F101" s="146">
        <v>450.14</v>
      </c>
      <c r="G101" s="193">
        <v>415.47</v>
      </c>
      <c r="H101" t="s">
        <v>499</v>
      </c>
    </row>
    <row r="102" spans="1:8" x14ac:dyDescent="0.2">
      <c r="A102" s="184">
        <v>936</v>
      </c>
      <c r="B102" s="150">
        <v>936</v>
      </c>
      <c r="C102" s="184" t="s">
        <v>47</v>
      </c>
      <c r="D102" s="190">
        <v>342173.78</v>
      </c>
      <c r="E102">
        <v>430.85</v>
      </c>
      <c r="F102" s="146">
        <v>450.14</v>
      </c>
      <c r="G102" s="193">
        <v>416.12</v>
      </c>
      <c r="H102" t="s">
        <v>499</v>
      </c>
    </row>
    <row r="103" spans="1:8" x14ac:dyDescent="0.2">
      <c r="A103" s="185">
        <v>4779</v>
      </c>
      <c r="B103" s="187">
        <v>4779</v>
      </c>
      <c r="C103" s="185" t="s">
        <v>197</v>
      </c>
      <c r="D103" s="189">
        <v>896277.72</v>
      </c>
      <c r="E103">
        <v>430.85</v>
      </c>
      <c r="F103" s="146">
        <v>450.14</v>
      </c>
      <c r="G103" s="192">
        <v>417.75</v>
      </c>
      <c r="H103" t="s">
        <v>499</v>
      </c>
    </row>
    <row r="104" spans="1:8" x14ac:dyDescent="0.2">
      <c r="A104" s="184">
        <v>4356</v>
      </c>
      <c r="B104" s="150">
        <v>4356</v>
      </c>
      <c r="C104" s="184" t="s">
        <v>174</v>
      </c>
      <c r="D104" s="190">
        <v>303356.61</v>
      </c>
      <c r="E104">
        <v>430.85</v>
      </c>
      <c r="F104" s="146">
        <v>450.14</v>
      </c>
      <c r="G104" s="193">
        <v>417.96</v>
      </c>
      <c r="H104" t="s">
        <v>499</v>
      </c>
    </row>
    <row r="105" spans="1:8" x14ac:dyDescent="0.2">
      <c r="A105" s="184">
        <v>6930</v>
      </c>
      <c r="B105" s="150">
        <v>6930</v>
      </c>
      <c r="C105" s="184" t="s">
        <v>282</v>
      </c>
      <c r="D105" s="190">
        <v>325885.02</v>
      </c>
      <c r="E105">
        <v>430.85</v>
      </c>
      <c r="F105" s="146">
        <v>450.14</v>
      </c>
      <c r="G105" s="193">
        <v>418.07</v>
      </c>
      <c r="H105" t="s">
        <v>499</v>
      </c>
    </row>
    <row r="106" spans="1:8" x14ac:dyDescent="0.2">
      <c r="A106" s="184">
        <v>513</v>
      </c>
      <c r="B106" s="150">
        <v>513</v>
      </c>
      <c r="C106" s="184" t="s">
        <v>29</v>
      </c>
      <c r="D106" s="190">
        <v>141755.67000000001</v>
      </c>
      <c r="E106">
        <v>430.85</v>
      </c>
      <c r="F106" s="146">
        <v>450.14</v>
      </c>
      <c r="G106" s="193">
        <v>418.65</v>
      </c>
      <c r="H106" t="s">
        <v>499</v>
      </c>
    </row>
    <row r="107" spans="1:8" x14ac:dyDescent="0.2">
      <c r="A107" s="185">
        <v>279</v>
      </c>
      <c r="B107" s="187">
        <v>279</v>
      </c>
      <c r="C107" s="185" t="s">
        <v>23</v>
      </c>
      <c r="D107" s="189">
        <v>333470.88</v>
      </c>
      <c r="E107">
        <v>430.85</v>
      </c>
      <c r="F107" s="146">
        <v>450.14</v>
      </c>
      <c r="G107" s="192">
        <v>420.04</v>
      </c>
      <c r="H107" t="s">
        <v>499</v>
      </c>
    </row>
    <row r="108" spans="1:8" x14ac:dyDescent="0.2">
      <c r="A108" s="185">
        <v>4536</v>
      </c>
      <c r="B108" s="187">
        <v>4536</v>
      </c>
      <c r="C108" s="185" t="s">
        <v>182</v>
      </c>
      <c r="D108" s="189">
        <v>730676.82</v>
      </c>
      <c r="E108">
        <v>430.85</v>
      </c>
      <c r="F108" s="146">
        <v>450.14</v>
      </c>
      <c r="G108" s="192">
        <v>421.55</v>
      </c>
      <c r="H108" t="s">
        <v>499</v>
      </c>
    </row>
    <row r="109" spans="1:8" x14ac:dyDescent="0.2">
      <c r="A109" s="185">
        <v>3330</v>
      </c>
      <c r="B109" s="187">
        <v>3330</v>
      </c>
      <c r="C109" s="185" t="s">
        <v>146</v>
      </c>
      <c r="D109" s="189">
        <v>146416.45000000001</v>
      </c>
      <c r="E109">
        <v>430.85</v>
      </c>
      <c r="F109" s="146">
        <v>450.14</v>
      </c>
      <c r="G109" s="192">
        <v>422.68</v>
      </c>
      <c r="H109" t="s">
        <v>499</v>
      </c>
    </row>
    <row r="110" spans="1:8" x14ac:dyDescent="0.2">
      <c r="A110" s="184">
        <v>27</v>
      </c>
      <c r="B110" s="150">
        <v>27</v>
      </c>
      <c r="C110" s="184" t="s">
        <v>316</v>
      </c>
      <c r="D110" s="190">
        <v>922414.03</v>
      </c>
      <c r="E110">
        <v>430.85</v>
      </c>
      <c r="F110" s="146">
        <v>450.14</v>
      </c>
      <c r="G110" s="193">
        <v>425.96</v>
      </c>
      <c r="H110" t="s">
        <v>499</v>
      </c>
    </row>
    <row r="111" spans="1:8" x14ac:dyDescent="0.2">
      <c r="A111" s="184">
        <v>2826</v>
      </c>
      <c r="B111" s="150">
        <v>2826</v>
      </c>
      <c r="C111" s="184" t="s">
        <v>126</v>
      </c>
      <c r="D111" s="190">
        <v>585504.43000000005</v>
      </c>
      <c r="E111">
        <v>430.85</v>
      </c>
      <c r="F111" s="146">
        <v>450.14</v>
      </c>
      <c r="G111" s="193">
        <v>429.63</v>
      </c>
      <c r="H111" t="s">
        <v>499</v>
      </c>
    </row>
    <row r="112" spans="1:8" x14ac:dyDescent="0.2">
      <c r="A112" s="184">
        <v>981</v>
      </c>
      <c r="B112" s="150">
        <v>981</v>
      </c>
      <c r="C112" s="184" t="s">
        <v>49</v>
      </c>
      <c r="D112" s="190">
        <v>857405.9</v>
      </c>
      <c r="E112">
        <v>430.85</v>
      </c>
      <c r="F112" s="146">
        <v>450.14</v>
      </c>
      <c r="G112" s="193">
        <v>431.99</v>
      </c>
      <c r="H112" t="s">
        <v>500</v>
      </c>
    </row>
    <row r="113" spans="1:8" x14ac:dyDescent="0.2">
      <c r="A113" s="185">
        <v>6012</v>
      </c>
      <c r="B113" s="187">
        <v>6012</v>
      </c>
      <c r="C113" s="185" t="s">
        <v>235</v>
      </c>
      <c r="D113" s="189">
        <v>243969.15</v>
      </c>
      <c r="E113">
        <v>430.85</v>
      </c>
      <c r="F113" s="146">
        <v>450.14</v>
      </c>
      <c r="G113" s="192">
        <v>432.34</v>
      </c>
      <c r="H113" t="s">
        <v>500</v>
      </c>
    </row>
    <row r="114" spans="1:8" x14ac:dyDescent="0.2">
      <c r="A114" s="185">
        <v>3060</v>
      </c>
      <c r="B114" s="187">
        <v>3060</v>
      </c>
      <c r="C114" s="185" t="s">
        <v>134</v>
      </c>
      <c r="D114" s="189">
        <v>524499.59</v>
      </c>
      <c r="E114">
        <v>430.85</v>
      </c>
      <c r="F114" s="146">
        <v>450.14</v>
      </c>
      <c r="G114" s="192">
        <v>432.47</v>
      </c>
      <c r="H114" t="s">
        <v>500</v>
      </c>
    </row>
    <row r="115" spans="1:8" x14ac:dyDescent="0.2">
      <c r="A115" s="185">
        <v>4505</v>
      </c>
      <c r="B115" s="187">
        <v>4505</v>
      </c>
      <c r="C115" s="185" t="s">
        <v>178</v>
      </c>
      <c r="D115" s="189">
        <v>96167.85</v>
      </c>
      <c r="E115">
        <v>430.85</v>
      </c>
      <c r="F115" s="146">
        <v>450.14</v>
      </c>
      <c r="G115" s="192">
        <v>434.56</v>
      </c>
      <c r="H115" t="s">
        <v>500</v>
      </c>
    </row>
    <row r="116" spans="1:8" x14ac:dyDescent="0.2">
      <c r="A116" s="184">
        <v>4725</v>
      </c>
      <c r="B116" s="150">
        <v>4725</v>
      </c>
      <c r="C116" s="184" t="s">
        <v>191</v>
      </c>
      <c r="D116" s="190">
        <v>1266024.3500000001</v>
      </c>
      <c r="E116">
        <v>430.85</v>
      </c>
      <c r="F116" s="146">
        <v>450.14</v>
      </c>
      <c r="G116" s="193">
        <v>434.85</v>
      </c>
      <c r="H116" t="s">
        <v>500</v>
      </c>
    </row>
    <row r="117" spans="1:8" x14ac:dyDescent="0.2">
      <c r="A117" s="184">
        <v>6700</v>
      </c>
      <c r="B117" s="150">
        <v>6700</v>
      </c>
      <c r="C117" s="184" t="s">
        <v>271</v>
      </c>
      <c r="D117" s="190">
        <v>200577.71</v>
      </c>
      <c r="E117">
        <v>430.85</v>
      </c>
      <c r="F117" s="146">
        <v>450.14</v>
      </c>
      <c r="G117" s="193">
        <v>436.42</v>
      </c>
      <c r="H117" t="s">
        <v>500</v>
      </c>
    </row>
    <row r="118" spans="1:8" x14ac:dyDescent="0.2">
      <c r="A118" s="185">
        <v>4122</v>
      </c>
      <c r="B118" s="187">
        <v>4122</v>
      </c>
      <c r="C118" s="185" t="s">
        <v>168</v>
      </c>
      <c r="D118" s="189">
        <v>213153.06</v>
      </c>
      <c r="E118">
        <v>430.85</v>
      </c>
      <c r="F118" s="146">
        <v>450.14</v>
      </c>
      <c r="G118" s="192">
        <v>437.24</v>
      </c>
      <c r="H118" t="s">
        <v>500</v>
      </c>
    </row>
    <row r="119" spans="1:8" x14ac:dyDescent="0.2">
      <c r="A119" s="185">
        <v>2781</v>
      </c>
      <c r="B119" s="187">
        <v>2781</v>
      </c>
      <c r="C119" s="185" t="s">
        <v>125</v>
      </c>
      <c r="D119" s="189">
        <v>477411.74</v>
      </c>
      <c r="E119">
        <v>430.85</v>
      </c>
      <c r="F119" s="146">
        <v>450.14</v>
      </c>
      <c r="G119" s="192">
        <v>437.55</v>
      </c>
      <c r="H119" t="s">
        <v>500</v>
      </c>
    </row>
    <row r="120" spans="1:8" x14ac:dyDescent="0.2">
      <c r="A120" s="184">
        <v>585</v>
      </c>
      <c r="B120" s="150">
        <v>585</v>
      </c>
      <c r="C120" s="184" t="s">
        <v>33</v>
      </c>
      <c r="D120" s="190">
        <v>271993.74</v>
      </c>
      <c r="E120">
        <v>430.85</v>
      </c>
      <c r="F120" s="146">
        <v>450.14</v>
      </c>
      <c r="G120" s="193">
        <v>437.78</v>
      </c>
      <c r="H120" t="s">
        <v>500</v>
      </c>
    </row>
    <row r="121" spans="1:8" x14ac:dyDescent="0.2">
      <c r="A121" s="185">
        <v>2322</v>
      </c>
      <c r="B121" s="187">
        <v>2322</v>
      </c>
      <c r="C121" s="185" t="s">
        <v>107</v>
      </c>
      <c r="D121" s="189">
        <v>903434.04</v>
      </c>
      <c r="E121">
        <v>430.85</v>
      </c>
      <c r="F121" s="146">
        <v>450.14</v>
      </c>
      <c r="G121" s="192">
        <v>438.43</v>
      </c>
      <c r="H121" t="s">
        <v>500</v>
      </c>
    </row>
    <row r="122" spans="1:8" x14ac:dyDescent="0.2">
      <c r="A122" s="184">
        <v>2772</v>
      </c>
      <c r="B122" s="150">
        <v>2772</v>
      </c>
      <c r="C122" s="184" t="s">
        <v>124</v>
      </c>
      <c r="D122" s="190">
        <v>91331.96</v>
      </c>
      <c r="E122">
        <v>430.85</v>
      </c>
      <c r="F122" s="146">
        <v>450.14</v>
      </c>
      <c r="G122" s="193">
        <v>439.1</v>
      </c>
      <c r="H122" t="s">
        <v>500</v>
      </c>
    </row>
    <row r="123" spans="1:8" x14ac:dyDescent="0.2">
      <c r="A123" s="184">
        <v>4878</v>
      </c>
      <c r="B123" s="150">
        <v>4878</v>
      </c>
      <c r="C123" s="184" t="s">
        <v>202</v>
      </c>
      <c r="D123" s="190">
        <v>259351.96</v>
      </c>
      <c r="E123">
        <v>430.85</v>
      </c>
      <c r="F123" s="146">
        <v>450.14</v>
      </c>
      <c r="G123" s="193">
        <v>439.36</v>
      </c>
      <c r="H123" t="s">
        <v>500</v>
      </c>
    </row>
    <row r="124" spans="1:8" x14ac:dyDescent="0.2">
      <c r="A124" s="185">
        <v>4446</v>
      </c>
      <c r="B124" s="187">
        <v>4446</v>
      </c>
      <c r="C124" s="185" t="s">
        <v>176</v>
      </c>
      <c r="D124" s="189">
        <v>427336.44</v>
      </c>
      <c r="E124">
        <v>430.85</v>
      </c>
      <c r="F124" s="146">
        <v>450.14</v>
      </c>
      <c r="G124" s="192">
        <v>441.19</v>
      </c>
      <c r="H124" t="s">
        <v>500</v>
      </c>
    </row>
    <row r="125" spans="1:8" x14ac:dyDescent="0.2">
      <c r="A125" s="185">
        <v>1965</v>
      </c>
      <c r="B125" s="187">
        <v>1965</v>
      </c>
      <c r="C125" s="185" t="s">
        <v>94</v>
      </c>
      <c r="D125" s="189">
        <v>243398.15</v>
      </c>
      <c r="E125">
        <v>430.85</v>
      </c>
      <c r="F125" s="146">
        <v>450.14</v>
      </c>
      <c r="G125" s="192">
        <v>442.22</v>
      </c>
      <c r="H125" t="s">
        <v>500</v>
      </c>
    </row>
    <row r="126" spans="1:8" x14ac:dyDescent="0.2">
      <c r="A126" s="185">
        <v>1791</v>
      </c>
      <c r="B126" s="187">
        <v>1791</v>
      </c>
      <c r="C126" s="185" t="s">
        <v>86</v>
      </c>
      <c r="D126" s="189">
        <v>388124.47</v>
      </c>
      <c r="E126">
        <v>430.85</v>
      </c>
      <c r="F126" s="146">
        <v>450.14</v>
      </c>
      <c r="G126" s="192">
        <v>444.84</v>
      </c>
      <c r="H126" t="s">
        <v>500</v>
      </c>
    </row>
    <row r="127" spans="1:8" x14ac:dyDescent="0.2">
      <c r="A127" s="185">
        <v>6615</v>
      </c>
      <c r="B127" s="187">
        <v>6615</v>
      </c>
      <c r="C127" s="185" t="s">
        <v>268</v>
      </c>
      <c r="D127" s="189">
        <v>418391.31</v>
      </c>
      <c r="E127">
        <v>430.85</v>
      </c>
      <c r="F127" s="146">
        <v>450.14</v>
      </c>
      <c r="G127" s="192">
        <v>447.05</v>
      </c>
      <c r="H127" t="s">
        <v>500</v>
      </c>
    </row>
    <row r="128" spans="1:8" x14ac:dyDescent="0.2">
      <c r="A128" s="185">
        <v>6759</v>
      </c>
      <c r="B128" s="187">
        <v>6759</v>
      </c>
      <c r="C128" s="185" t="s">
        <v>273</v>
      </c>
      <c r="D128" s="189">
        <v>227609.94</v>
      </c>
      <c r="E128">
        <v>430.85</v>
      </c>
      <c r="F128" s="146">
        <v>450.14</v>
      </c>
      <c r="G128" s="192">
        <v>449.11</v>
      </c>
      <c r="H128" t="s">
        <v>500</v>
      </c>
    </row>
    <row r="129" spans="1:8" x14ac:dyDescent="0.2">
      <c r="A129" s="185">
        <v>4518</v>
      </c>
      <c r="B129" s="187">
        <v>4518</v>
      </c>
      <c r="C129" s="185" t="s">
        <v>180</v>
      </c>
      <c r="D129" s="189">
        <v>87494.49</v>
      </c>
      <c r="E129">
        <v>430.85</v>
      </c>
      <c r="F129" s="146">
        <v>450.14</v>
      </c>
      <c r="G129" s="192">
        <v>449.61</v>
      </c>
      <c r="H129" t="s">
        <v>500</v>
      </c>
    </row>
    <row r="130" spans="1:8" x14ac:dyDescent="0.2">
      <c r="A130" s="185">
        <v>2846</v>
      </c>
      <c r="B130" s="187">
        <v>2846</v>
      </c>
      <c r="C130" s="185" t="s">
        <v>127</v>
      </c>
      <c r="D130" s="189">
        <v>134476.93</v>
      </c>
      <c r="E130">
        <v>430.85</v>
      </c>
      <c r="F130" s="146">
        <v>450.14</v>
      </c>
      <c r="G130" s="192">
        <v>451.26</v>
      </c>
      <c r="H130" t="s">
        <v>501</v>
      </c>
    </row>
    <row r="131" spans="1:8" x14ac:dyDescent="0.2">
      <c r="A131" s="184">
        <v>6408</v>
      </c>
      <c r="B131" s="150">
        <v>6408</v>
      </c>
      <c r="C131" s="184" t="s">
        <v>256</v>
      </c>
      <c r="D131" s="190">
        <v>368186.82</v>
      </c>
      <c r="E131">
        <v>430.85</v>
      </c>
      <c r="F131" s="146">
        <v>450.14</v>
      </c>
      <c r="G131" s="193">
        <v>454.66</v>
      </c>
      <c r="H131" t="s">
        <v>501</v>
      </c>
    </row>
    <row r="132" spans="1:8" x14ac:dyDescent="0.2">
      <c r="A132" s="185">
        <v>4572</v>
      </c>
      <c r="B132" s="187">
        <v>4572</v>
      </c>
      <c r="C132" s="185" t="s">
        <v>184</v>
      </c>
      <c r="D132" s="189">
        <v>101220.7</v>
      </c>
      <c r="E132">
        <v>430.85</v>
      </c>
      <c r="F132" s="146">
        <v>450.14</v>
      </c>
      <c r="G132" s="192">
        <v>459.26</v>
      </c>
      <c r="H132" t="s">
        <v>501</v>
      </c>
    </row>
    <row r="133" spans="1:8" x14ac:dyDescent="0.2">
      <c r="A133" s="185">
        <v>6165</v>
      </c>
      <c r="B133" s="187">
        <v>6165</v>
      </c>
      <c r="C133" s="185" t="s">
        <v>250</v>
      </c>
      <c r="D133" s="189">
        <v>86173.16</v>
      </c>
      <c r="E133">
        <v>430.85</v>
      </c>
      <c r="F133" s="146">
        <v>450.14</v>
      </c>
      <c r="G133" s="192">
        <v>460.57</v>
      </c>
      <c r="H133" t="s">
        <v>501</v>
      </c>
    </row>
    <row r="134" spans="1:8" x14ac:dyDescent="0.2">
      <c r="A134" s="184">
        <v>5976</v>
      </c>
      <c r="B134" s="150">
        <v>5976</v>
      </c>
      <c r="C134" s="184" t="s">
        <v>232</v>
      </c>
      <c r="D134" s="190">
        <v>492926.16</v>
      </c>
      <c r="E134">
        <v>430.85</v>
      </c>
      <c r="F134" s="146">
        <v>450.14</v>
      </c>
      <c r="G134" s="193">
        <v>466.34</v>
      </c>
      <c r="H134" t="s">
        <v>501</v>
      </c>
    </row>
    <row r="135" spans="1:8" x14ac:dyDescent="0.2">
      <c r="A135" s="184">
        <v>6175</v>
      </c>
      <c r="B135" s="150">
        <v>6175</v>
      </c>
      <c r="C135" s="184" t="s">
        <v>251</v>
      </c>
      <c r="D135" s="190">
        <v>268546.48</v>
      </c>
      <c r="E135">
        <v>430.85</v>
      </c>
      <c r="F135" s="146">
        <v>450.14</v>
      </c>
      <c r="G135" s="193">
        <v>467.12</v>
      </c>
      <c r="H135" t="s">
        <v>501</v>
      </c>
    </row>
    <row r="136" spans="1:8" x14ac:dyDescent="0.2">
      <c r="A136" s="185">
        <v>5013</v>
      </c>
      <c r="B136" s="187">
        <v>5013</v>
      </c>
      <c r="C136" s="185" t="s">
        <v>206</v>
      </c>
      <c r="D136" s="189">
        <v>1038957.54</v>
      </c>
      <c r="E136">
        <v>430.85</v>
      </c>
      <c r="F136" s="146">
        <v>450.14</v>
      </c>
      <c r="G136" s="192">
        <v>467.66</v>
      </c>
      <c r="H136" t="s">
        <v>501</v>
      </c>
    </row>
    <row r="137" spans="1:8" x14ac:dyDescent="0.2">
      <c r="A137" s="184">
        <v>6950</v>
      </c>
      <c r="B137" s="150">
        <v>6950</v>
      </c>
      <c r="C137" s="184" t="s">
        <v>335</v>
      </c>
      <c r="D137" s="190">
        <v>620728.17000000004</v>
      </c>
      <c r="E137">
        <v>430.85</v>
      </c>
      <c r="F137" s="146">
        <v>450.14</v>
      </c>
      <c r="G137" s="193">
        <v>468.05</v>
      </c>
      <c r="H137" t="s">
        <v>501</v>
      </c>
    </row>
    <row r="138" spans="1:8" x14ac:dyDescent="0.2">
      <c r="A138" s="185">
        <v>1701</v>
      </c>
      <c r="B138" s="187">
        <v>1701</v>
      </c>
      <c r="C138" s="185" t="s">
        <v>83</v>
      </c>
      <c r="D138" s="189">
        <v>917801.5</v>
      </c>
      <c r="E138">
        <v>430.85</v>
      </c>
      <c r="F138" s="146">
        <v>450.14</v>
      </c>
      <c r="G138" s="192">
        <v>468.62</v>
      </c>
      <c r="H138" t="s">
        <v>501</v>
      </c>
    </row>
    <row r="139" spans="1:8" x14ac:dyDescent="0.2">
      <c r="A139" s="185">
        <v>1107</v>
      </c>
      <c r="B139" s="187">
        <v>1107</v>
      </c>
      <c r="C139" s="185" t="s">
        <v>59</v>
      </c>
      <c r="D139" s="189">
        <v>614382.86</v>
      </c>
      <c r="E139">
        <v>430.85</v>
      </c>
      <c r="F139" s="146">
        <v>450.14</v>
      </c>
      <c r="G139" s="192">
        <v>468.89</v>
      </c>
      <c r="H139" t="s">
        <v>501</v>
      </c>
    </row>
    <row r="140" spans="1:8" x14ac:dyDescent="0.2">
      <c r="A140" s="184">
        <v>4437</v>
      </c>
      <c r="B140" s="150">
        <v>4437</v>
      </c>
      <c r="C140" s="184" t="s">
        <v>175</v>
      </c>
      <c r="D140" s="190">
        <v>218930.74</v>
      </c>
      <c r="E140">
        <v>430.85</v>
      </c>
      <c r="F140" s="146">
        <v>450.14</v>
      </c>
      <c r="G140" s="193">
        <v>470.11</v>
      </c>
      <c r="H140" t="s">
        <v>501</v>
      </c>
    </row>
    <row r="141" spans="1:8" x14ac:dyDescent="0.2">
      <c r="A141" s="184">
        <v>2369</v>
      </c>
      <c r="B141" s="150">
        <v>2369</v>
      </c>
      <c r="C141" s="184" t="s">
        <v>108</v>
      </c>
      <c r="D141" s="190">
        <v>209332.75</v>
      </c>
      <c r="E141">
        <v>430.85</v>
      </c>
      <c r="F141" s="146">
        <v>450.14</v>
      </c>
      <c r="G141" s="193">
        <v>470.3</v>
      </c>
      <c r="H141" t="s">
        <v>501</v>
      </c>
    </row>
    <row r="142" spans="1:8" x14ac:dyDescent="0.2">
      <c r="A142" s="185">
        <v>1611</v>
      </c>
      <c r="B142" s="187">
        <v>1611</v>
      </c>
      <c r="C142" s="185" t="s">
        <v>80</v>
      </c>
      <c r="D142" s="189">
        <v>6488257.7199999997</v>
      </c>
      <c r="E142">
        <v>430.85</v>
      </c>
      <c r="F142" s="146">
        <v>450.14</v>
      </c>
      <c r="G142" s="192">
        <v>470.71</v>
      </c>
      <c r="H142" t="s">
        <v>501</v>
      </c>
    </row>
    <row r="143" spans="1:8" x14ac:dyDescent="0.2">
      <c r="A143" s="184">
        <v>2709</v>
      </c>
      <c r="B143" s="150">
        <v>2709</v>
      </c>
      <c r="C143" s="184" t="s">
        <v>119</v>
      </c>
      <c r="D143" s="190">
        <v>704513.13</v>
      </c>
      <c r="E143">
        <v>430.85</v>
      </c>
      <c r="F143" s="146">
        <v>450.14</v>
      </c>
      <c r="G143" s="193">
        <v>471.12</v>
      </c>
      <c r="H143" t="s">
        <v>501</v>
      </c>
    </row>
    <row r="144" spans="1:8" x14ac:dyDescent="0.2">
      <c r="A144" s="185">
        <v>3150</v>
      </c>
      <c r="B144" s="187">
        <v>3150</v>
      </c>
      <c r="C144" s="185" t="s">
        <v>139</v>
      </c>
      <c r="D144" s="189">
        <v>472995.7</v>
      </c>
      <c r="E144">
        <v>430.85</v>
      </c>
      <c r="F144" s="146">
        <v>450.14</v>
      </c>
      <c r="G144" s="192">
        <v>471.25</v>
      </c>
      <c r="H144" t="s">
        <v>501</v>
      </c>
    </row>
    <row r="145" spans="1:8" x14ac:dyDescent="0.2">
      <c r="A145" s="185">
        <v>7110</v>
      </c>
      <c r="B145" s="187">
        <v>7110</v>
      </c>
      <c r="C145" s="185" t="s">
        <v>299</v>
      </c>
      <c r="D145" s="189">
        <v>510095.78</v>
      </c>
      <c r="E145">
        <v>430.85</v>
      </c>
      <c r="F145" s="146">
        <v>450.14</v>
      </c>
      <c r="G145" s="192">
        <v>472.92</v>
      </c>
      <c r="H145" t="s">
        <v>501</v>
      </c>
    </row>
    <row r="146" spans="1:8" x14ac:dyDescent="0.2">
      <c r="A146" s="184">
        <v>2520</v>
      </c>
      <c r="B146" s="150">
        <v>2520</v>
      </c>
      <c r="C146" s="184" t="s">
        <v>115</v>
      </c>
      <c r="D146" s="190">
        <v>145924.16</v>
      </c>
      <c r="E146">
        <v>430.85</v>
      </c>
      <c r="F146" s="146">
        <v>450.14</v>
      </c>
      <c r="G146" s="193">
        <v>474.86</v>
      </c>
      <c r="H146" t="s">
        <v>501</v>
      </c>
    </row>
    <row r="147" spans="1:8" x14ac:dyDescent="0.2">
      <c r="A147" s="185">
        <v>3231</v>
      </c>
      <c r="B147" s="187">
        <v>3231</v>
      </c>
      <c r="C147" s="185" t="s">
        <v>144</v>
      </c>
      <c r="D147" s="189">
        <v>3265102.87</v>
      </c>
      <c r="E147">
        <v>430.85</v>
      </c>
      <c r="F147" s="146">
        <v>450.14</v>
      </c>
      <c r="G147" s="192">
        <v>477.47</v>
      </c>
      <c r="H147" t="s">
        <v>501</v>
      </c>
    </row>
    <row r="148" spans="1:8" x14ac:dyDescent="0.2">
      <c r="A148" s="185">
        <v>1413</v>
      </c>
      <c r="B148" s="187">
        <v>1413</v>
      </c>
      <c r="C148" s="185" t="s">
        <v>74</v>
      </c>
      <c r="D148" s="189">
        <v>208242.06</v>
      </c>
      <c r="E148">
        <v>430.85</v>
      </c>
      <c r="F148" s="146">
        <v>450.14</v>
      </c>
      <c r="G148" s="192">
        <v>478.72</v>
      </c>
      <c r="H148" t="s">
        <v>501</v>
      </c>
    </row>
    <row r="149" spans="1:8" x14ac:dyDescent="0.2">
      <c r="A149" s="184">
        <v>549</v>
      </c>
      <c r="B149" s="150">
        <v>549</v>
      </c>
      <c r="C149" s="184" t="s">
        <v>31</v>
      </c>
      <c r="D149" s="190">
        <v>245497.67</v>
      </c>
      <c r="E149">
        <v>430.85</v>
      </c>
      <c r="F149" s="146">
        <v>450.14</v>
      </c>
      <c r="G149" s="193">
        <v>480.43</v>
      </c>
      <c r="H149" t="s">
        <v>501</v>
      </c>
    </row>
    <row r="150" spans="1:8" x14ac:dyDescent="0.2">
      <c r="A150" s="184">
        <v>3537</v>
      </c>
      <c r="B150" s="150">
        <v>3537</v>
      </c>
      <c r="C150" s="184" t="s">
        <v>151</v>
      </c>
      <c r="D150" s="190">
        <v>152511.10999999999</v>
      </c>
      <c r="E150">
        <v>430.85</v>
      </c>
      <c r="F150" s="146">
        <v>450.14</v>
      </c>
      <c r="G150" s="193">
        <v>482.63</v>
      </c>
      <c r="H150" t="s">
        <v>501</v>
      </c>
    </row>
    <row r="151" spans="1:8" x14ac:dyDescent="0.2">
      <c r="A151" s="184">
        <v>6987</v>
      </c>
      <c r="B151" s="150">
        <v>6987</v>
      </c>
      <c r="C151" s="184" t="s">
        <v>289</v>
      </c>
      <c r="D151" s="190">
        <v>279773.90999999997</v>
      </c>
      <c r="E151">
        <v>430.85</v>
      </c>
      <c r="F151" s="146">
        <v>450.14</v>
      </c>
      <c r="G151" s="193">
        <v>483.37</v>
      </c>
      <c r="H151" t="s">
        <v>501</v>
      </c>
    </row>
    <row r="152" spans="1:8" x14ac:dyDescent="0.2">
      <c r="A152" s="184">
        <v>3204</v>
      </c>
      <c r="B152" s="150">
        <v>3204</v>
      </c>
      <c r="C152" s="184" t="s">
        <v>143</v>
      </c>
      <c r="D152" s="190">
        <v>423606.83</v>
      </c>
      <c r="E152">
        <v>430.85</v>
      </c>
      <c r="F152" s="146">
        <v>450.14</v>
      </c>
      <c r="G152" s="193">
        <v>485.06</v>
      </c>
      <c r="H152" t="s">
        <v>501</v>
      </c>
    </row>
    <row r="153" spans="1:8" x14ac:dyDescent="0.2">
      <c r="A153" s="184">
        <v>414</v>
      </c>
      <c r="B153" s="150">
        <v>414</v>
      </c>
      <c r="C153" s="184" t="s">
        <v>27</v>
      </c>
      <c r="D153" s="190">
        <v>247938.36</v>
      </c>
      <c r="E153">
        <v>430.85</v>
      </c>
      <c r="F153" s="146">
        <v>450.14</v>
      </c>
      <c r="G153" s="193">
        <v>485.68</v>
      </c>
      <c r="H153" t="s">
        <v>501</v>
      </c>
    </row>
    <row r="154" spans="1:8" x14ac:dyDescent="0.2">
      <c r="A154" s="184">
        <v>1089</v>
      </c>
      <c r="B154" s="150">
        <v>1089</v>
      </c>
      <c r="C154" s="184" t="s">
        <v>56</v>
      </c>
      <c r="D154" s="190">
        <v>204853.73</v>
      </c>
      <c r="E154">
        <v>430.85</v>
      </c>
      <c r="F154" s="146">
        <v>450.14</v>
      </c>
      <c r="G154" s="193">
        <v>486.7</v>
      </c>
      <c r="H154" t="s">
        <v>501</v>
      </c>
    </row>
    <row r="155" spans="1:8" x14ac:dyDescent="0.2">
      <c r="A155" s="185">
        <v>846</v>
      </c>
      <c r="B155" s="187">
        <v>846</v>
      </c>
      <c r="C155" s="185" t="s">
        <v>384</v>
      </c>
      <c r="D155" s="189">
        <v>249550.52</v>
      </c>
      <c r="E155">
        <v>430.85</v>
      </c>
      <c r="F155" s="146">
        <v>450.14</v>
      </c>
      <c r="G155" s="192">
        <v>486.93</v>
      </c>
      <c r="H155" t="s">
        <v>501</v>
      </c>
    </row>
    <row r="156" spans="1:8" x14ac:dyDescent="0.2">
      <c r="A156" s="184">
        <v>7056</v>
      </c>
      <c r="B156" s="150">
        <v>7056</v>
      </c>
      <c r="C156" s="184" t="s">
        <v>296</v>
      </c>
      <c r="D156" s="190">
        <v>812603.62</v>
      </c>
      <c r="E156">
        <v>430.85</v>
      </c>
      <c r="F156" s="146">
        <v>450.14</v>
      </c>
      <c r="G156" s="193">
        <v>487.23</v>
      </c>
      <c r="H156" t="s">
        <v>501</v>
      </c>
    </row>
    <row r="157" spans="1:8" x14ac:dyDescent="0.2">
      <c r="A157" s="184">
        <v>6101</v>
      </c>
      <c r="B157" s="150">
        <v>6101</v>
      </c>
      <c r="C157" s="184" t="s">
        <v>246</v>
      </c>
      <c r="D157" s="190">
        <v>3529806.88</v>
      </c>
      <c r="E157">
        <v>430.85</v>
      </c>
      <c r="F157" s="146">
        <v>450.14</v>
      </c>
      <c r="G157" s="193">
        <v>490.28</v>
      </c>
      <c r="H157" t="s">
        <v>501</v>
      </c>
    </row>
    <row r="158" spans="1:8" x14ac:dyDescent="0.2">
      <c r="A158" s="184">
        <v>2403</v>
      </c>
      <c r="B158" s="150">
        <v>2403</v>
      </c>
      <c r="C158" s="184" t="s">
        <v>387</v>
      </c>
      <c r="D158" s="190">
        <v>416783.6</v>
      </c>
      <c r="E158">
        <v>430.85</v>
      </c>
      <c r="F158" s="146">
        <v>450.14</v>
      </c>
      <c r="G158" s="193">
        <v>493.18</v>
      </c>
      <c r="H158" t="s">
        <v>501</v>
      </c>
    </row>
    <row r="159" spans="1:8" x14ac:dyDescent="0.2">
      <c r="A159" s="185">
        <v>6579</v>
      </c>
      <c r="B159" s="187">
        <v>6579</v>
      </c>
      <c r="C159" s="185" t="s">
        <v>267</v>
      </c>
      <c r="D159" s="189">
        <v>1709905.22</v>
      </c>
      <c r="E159">
        <v>430.85</v>
      </c>
      <c r="F159" s="146">
        <v>450.14</v>
      </c>
      <c r="G159" s="192">
        <v>498.12</v>
      </c>
      <c r="H159" t="s">
        <v>501</v>
      </c>
    </row>
    <row r="160" spans="1:8" x14ac:dyDescent="0.2">
      <c r="A160" s="188">
        <v>5486</v>
      </c>
      <c r="B160" s="150">
        <v>5486</v>
      </c>
      <c r="C160" s="184" t="s">
        <v>219</v>
      </c>
      <c r="D160" s="190">
        <v>155542.07</v>
      </c>
      <c r="E160">
        <v>430.85</v>
      </c>
      <c r="F160" s="146">
        <v>450.14</v>
      </c>
      <c r="G160" s="193">
        <v>498.21</v>
      </c>
      <c r="H160" t="s">
        <v>501</v>
      </c>
    </row>
    <row r="161" spans="1:8" x14ac:dyDescent="0.2">
      <c r="A161" s="184">
        <v>441</v>
      </c>
      <c r="B161" s="150">
        <v>441</v>
      </c>
      <c r="C161" s="184" t="s">
        <v>315</v>
      </c>
      <c r="D161" s="190">
        <v>390039.99</v>
      </c>
      <c r="E161">
        <v>430.85</v>
      </c>
      <c r="F161" s="146">
        <v>450.14</v>
      </c>
      <c r="G161" s="193">
        <v>499.6</v>
      </c>
      <c r="H161" t="s">
        <v>501</v>
      </c>
    </row>
    <row r="162" spans="1:8" x14ac:dyDescent="0.2">
      <c r="A162" s="185">
        <v>1211</v>
      </c>
      <c r="B162" s="187">
        <v>1211</v>
      </c>
      <c r="C162" s="185" t="s">
        <v>65</v>
      </c>
      <c r="D162" s="189">
        <v>714660.74</v>
      </c>
      <c r="E162">
        <v>430.85</v>
      </c>
      <c r="F162" s="146">
        <v>450.14</v>
      </c>
      <c r="G162" s="192">
        <v>500.08</v>
      </c>
      <c r="H162" t="s">
        <v>501</v>
      </c>
    </row>
    <row r="163" spans="1:8" x14ac:dyDescent="0.2">
      <c r="A163" s="184">
        <v>4131</v>
      </c>
      <c r="B163" s="150">
        <v>4131</v>
      </c>
      <c r="C163" s="184" t="s">
        <v>169</v>
      </c>
      <c r="D163" s="190">
        <v>1680057.08</v>
      </c>
      <c r="E163">
        <v>430.85</v>
      </c>
      <c r="F163" s="146">
        <v>450.14</v>
      </c>
      <c r="G163" s="193">
        <v>502.5</v>
      </c>
      <c r="H163" t="s">
        <v>501</v>
      </c>
    </row>
    <row r="164" spans="1:8" x14ac:dyDescent="0.2">
      <c r="A164" s="185">
        <v>6990</v>
      </c>
      <c r="B164" s="187">
        <v>6990</v>
      </c>
      <c r="C164" s="185" t="s">
        <v>290</v>
      </c>
      <c r="D164" s="189">
        <v>380826</v>
      </c>
      <c r="E164">
        <v>430.85</v>
      </c>
      <c r="F164" s="146">
        <v>450.14</v>
      </c>
      <c r="G164" s="192">
        <v>502.87</v>
      </c>
      <c r="H164" t="s">
        <v>501</v>
      </c>
    </row>
    <row r="165" spans="1:8" x14ac:dyDescent="0.2">
      <c r="A165" s="184">
        <v>4068</v>
      </c>
      <c r="B165" s="150">
        <v>4068</v>
      </c>
      <c r="C165" s="184" t="s">
        <v>344</v>
      </c>
      <c r="D165" s="190">
        <v>235198.5</v>
      </c>
      <c r="E165">
        <v>430.85</v>
      </c>
      <c r="F165" s="146">
        <v>450.14</v>
      </c>
      <c r="G165" s="193">
        <v>505.48</v>
      </c>
      <c r="H165" t="s">
        <v>501</v>
      </c>
    </row>
    <row r="166" spans="1:8" x14ac:dyDescent="0.2">
      <c r="A166" s="185">
        <v>3691</v>
      </c>
      <c r="B166" s="187">
        <v>3691</v>
      </c>
      <c r="C166" s="185" t="s">
        <v>156</v>
      </c>
      <c r="D166" s="189">
        <v>355258.88</v>
      </c>
      <c r="E166">
        <v>430.85</v>
      </c>
      <c r="F166" s="146">
        <v>450.14</v>
      </c>
      <c r="G166" s="192">
        <v>506.21</v>
      </c>
      <c r="H166" t="s">
        <v>501</v>
      </c>
    </row>
    <row r="167" spans="1:8" x14ac:dyDescent="0.2">
      <c r="A167" s="184">
        <v>3645</v>
      </c>
      <c r="B167" s="150">
        <v>3645</v>
      </c>
      <c r="C167" s="184" t="s">
        <v>155</v>
      </c>
      <c r="D167" s="190">
        <v>1362378.91</v>
      </c>
      <c r="E167">
        <v>430.85</v>
      </c>
      <c r="F167" s="146">
        <v>450.14</v>
      </c>
      <c r="G167" s="193">
        <v>509.89</v>
      </c>
      <c r="H167" t="s">
        <v>501</v>
      </c>
    </row>
    <row r="168" spans="1:8" x14ac:dyDescent="0.2">
      <c r="A168" s="185">
        <v>472</v>
      </c>
      <c r="B168" s="187">
        <v>472</v>
      </c>
      <c r="C168" s="185" t="s">
        <v>28</v>
      </c>
      <c r="D168" s="189">
        <v>890965.1</v>
      </c>
      <c r="E168">
        <v>430.85</v>
      </c>
      <c r="F168" s="146">
        <v>450.14</v>
      </c>
      <c r="G168" s="192">
        <v>514.05999999999995</v>
      </c>
      <c r="H168" t="s">
        <v>501</v>
      </c>
    </row>
    <row r="169" spans="1:8" x14ac:dyDescent="0.2">
      <c r="A169" s="184">
        <v>126</v>
      </c>
      <c r="B169" s="150">
        <v>126</v>
      </c>
      <c r="C169" s="184" t="s">
        <v>16</v>
      </c>
      <c r="D169" s="190">
        <v>725571.29</v>
      </c>
      <c r="E169">
        <v>430.85</v>
      </c>
      <c r="F169" s="146">
        <v>450.14</v>
      </c>
      <c r="G169" s="193">
        <v>515.83000000000004</v>
      </c>
      <c r="H169" t="s">
        <v>501</v>
      </c>
    </row>
    <row r="170" spans="1:8" x14ac:dyDescent="0.2">
      <c r="A170" s="184">
        <v>4995</v>
      </c>
      <c r="B170" s="150">
        <v>4995</v>
      </c>
      <c r="C170" s="184" t="s">
        <v>205</v>
      </c>
      <c r="D170" s="190">
        <v>468978.13</v>
      </c>
      <c r="E170">
        <v>430.85</v>
      </c>
      <c r="F170" s="146">
        <v>450.14</v>
      </c>
      <c r="G170" s="193">
        <v>519.87</v>
      </c>
      <c r="H170" t="s">
        <v>501</v>
      </c>
    </row>
    <row r="171" spans="1:8" x14ac:dyDescent="0.2">
      <c r="A171" s="185">
        <v>3186</v>
      </c>
      <c r="B171" s="187">
        <v>3186</v>
      </c>
      <c r="C171" s="185" t="s">
        <v>326</v>
      </c>
      <c r="D171" s="189">
        <v>223243.21</v>
      </c>
      <c r="E171">
        <v>430.85</v>
      </c>
      <c r="F171" s="146">
        <v>450.14</v>
      </c>
      <c r="G171" s="192">
        <v>520.74</v>
      </c>
      <c r="H171" t="s">
        <v>501</v>
      </c>
    </row>
    <row r="172" spans="1:8" x14ac:dyDescent="0.2">
      <c r="A172" s="185">
        <v>2511</v>
      </c>
      <c r="B172" s="187">
        <v>2511</v>
      </c>
      <c r="C172" s="185" t="s">
        <v>114</v>
      </c>
      <c r="D172" s="189">
        <v>1006502.41</v>
      </c>
      <c r="E172">
        <v>430.85</v>
      </c>
      <c r="F172" s="146">
        <v>450.14</v>
      </c>
      <c r="G172" s="192">
        <v>521.91</v>
      </c>
      <c r="H172" t="s">
        <v>501</v>
      </c>
    </row>
    <row r="173" spans="1:8" x14ac:dyDescent="0.2">
      <c r="A173" s="184">
        <v>1917</v>
      </c>
      <c r="B173" s="150">
        <v>1917</v>
      </c>
      <c r="C173" s="184" t="s">
        <v>89</v>
      </c>
      <c r="D173" s="190">
        <v>201383.3</v>
      </c>
      <c r="E173">
        <v>430.85</v>
      </c>
      <c r="F173" s="146">
        <v>450.14</v>
      </c>
      <c r="G173" s="193">
        <v>522.26</v>
      </c>
      <c r="H173" t="s">
        <v>501</v>
      </c>
    </row>
    <row r="174" spans="1:8" x14ac:dyDescent="0.2">
      <c r="A174" s="184">
        <v>1350</v>
      </c>
      <c r="B174" s="150">
        <v>1350</v>
      </c>
      <c r="C174" s="184" t="s">
        <v>71</v>
      </c>
      <c r="D174" s="190">
        <v>231341.56</v>
      </c>
      <c r="E174">
        <v>430.85</v>
      </c>
      <c r="F174" s="146">
        <v>450.14</v>
      </c>
      <c r="G174" s="193">
        <v>523.75</v>
      </c>
      <c r="H174" t="s">
        <v>501</v>
      </c>
    </row>
    <row r="175" spans="1:8" x14ac:dyDescent="0.2">
      <c r="A175" s="185">
        <v>2088</v>
      </c>
      <c r="B175" s="187">
        <v>2088</v>
      </c>
      <c r="C175" s="185" t="s">
        <v>101</v>
      </c>
      <c r="D175" s="189">
        <v>338386.19</v>
      </c>
      <c r="E175">
        <v>430.85</v>
      </c>
      <c r="F175" s="146">
        <v>450.14</v>
      </c>
      <c r="G175" s="192">
        <v>528.73</v>
      </c>
      <c r="H175" t="s">
        <v>501</v>
      </c>
    </row>
    <row r="176" spans="1:8" x14ac:dyDescent="0.2">
      <c r="A176" s="184">
        <v>6961</v>
      </c>
      <c r="B176" s="150">
        <v>6961</v>
      </c>
      <c r="C176" s="184" t="s">
        <v>337</v>
      </c>
      <c r="D176" s="190">
        <v>1692399.54</v>
      </c>
      <c r="E176">
        <v>430.85</v>
      </c>
      <c r="F176" s="146">
        <v>450.14</v>
      </c>
      <c r="G176" s="193">
        <v>531.04999999999995</v>
      </c>
      <c r="H176" t="s">
        <v>501</v>
      </c>
    </row>
    <row r="177" spans="1:8" x14ac:dyDescent="0.2">
      <c r="A177" s="184">
        <v>171</v>
      </c>
      <c r="B177" s="150">
        <v>171</v>
      </c>
      <c r="C177" s="184" t="s">
        <v>318</v>
      </c>
      <c r="D177" s="190">
        <v>448022.48</v>
      </c>
      <c r="E177">
        <v>430.85</v>
      </c>
      <c r="F177" s="146">
        <v>450.14</v>
      </c>
      <c r="G177" s="193">
        <v>532.91999999999996</v>
      </c>
      <c r="H177" t="s">
        <v>501</v>
      </c>
    </row>
    <row r="178" spans="1:8" x14ac:dyDescent="0.2">
      <c r="A178" s="184">
        <v>5751</v>
      </c>
      <c r="B178" s="150">
        <v>5751</v>
      </c>
      <c r="C178" s="184" t="s">
        <v>225</v>
      </c>
      <c r="D178" s="190">
        <v>306557.09999999998</v>
      </c>
      <c r="E178">
        <v>430.85</v>
      </c>
      <c r="F178" s="146">
        <v>450.14</v>
      </c>
      <c r="G178" s="193">
        <v>533.89</v>
      </c>
      <c r="H178" t="s">
        <v>501</v>
      </c>
    </row>
    <row r="179" spans="1:8" x14ac:dyDescent="0.2">
      <c r="A179" s="185">
        <v>819</v>
      </c>
      <c r="B179" s="187">
        <v>819</v>
      </c>
      <c r="C179" s="185" t="s">
        <v>41</v>
      </c>
      <c r="D179" s="189">
        <v>311175.59000000003</v>
      </c>
      <c r="E179">
        <v>430.85</v>
      </c>
      <c r="F179" s="146">
        <v>450.14</v>
      </c>
      <c r="G179" s="192">
        <v>536.04999999999995</v>
      </c>
      <c r="H179" t="s">
        <v>501</v>
      </c>
    </row>
    <row r="180" spans="1:8" x14ac:dyDescent="0.2">
      <c r="A180" s="184">
        <v>6099</v>
      </c>
      <c r="B180" s="150">
        <v>5157</v>
      </c>
      <c r="C180" s="184" t="s">
        <v>244</v>
      </c>
      <c r="D180" s="190">
        <v>309010.42</v>
      </c>
      <c r="E180">
        <v>430.85</v>
      </c>
      <c r="F180" s="146">
        <v>450.14</v>
      </c>
      <c r="G180" s="193">
        <v>536.20000000000005</v>
      </c>
      <c r="H180" t="s">
        <v>501</v>
      </c>
    </row>
    <row r="181" spans="1:8" x14ac:dyDescent="0.2">
      <c r="A181" s="185">
        <v>2295</v>
      </c>
      <c r="B181" s="187">
        <v>2295</v>
      </c>
      <c r="C181" s="185" t="s">
        <v>105</v>
      </c>
      <c r="D181" s="189">
        <v>566073.68000000005</v>
      </c>
      <c r="E181">
        <v>430.85</v>
      </c>
      <c r="F181" s="146">
        <v>450.14</v>
      </c>
      <c r="G181" s="192">
        <v>536.21</v>
      </c>
      <c r="H181" t="s">
        <v>501</v>
      </c>
    </row>
    <row r="182" spans="1:8" x14ac:dyDescent="0.2">
      <c r="A182" s="185">
        <v>2977</v>
      </c>
      <c r="B182" s="187">
        <v>2977</v>
      </c>
      <c r="C182" s="185" t="s">
        <v>129</v>
      </c>
      <c r="D182" s="189">
        <v>316113.98</v>
      </c>
      <c r="E182">
        <v>430.85</v>
      </c>
      <c r="F182" s="146">
        <v>450.14</v>
      </c>
      <c r="G182" s="192">
        <v>536.51</v>
      </c>
      <c r="H182" t="s">
        <v>501</v>
      </c>
    </row>
    <row r="183" spans="1:8" x14ac:dyDescent="0.2">
      <c r="A183" s="185">
        <v>2766</v>
      </c>
      <c r="B183" s="187">
        <v>2766</v>
      </c>
      <c r="C183" s="185" t="s">
        <v>325</v>
      </c>
      <c r="D183" s="189">
        <v>169649.77</v>
      </c>
      <c r="E183">
        <v>430.85</v>
      </c>
      <c r="F183" s="146">
        <v>450.14</v>
      </c>
      <c r="G183" s="192">
        <v>537.21</v>
      </c>
      <c r="H183" t="s">
        <v>501</v>
      </c>
    </row>
    <row r="184" spans="1:8" x14ac:dyDescent="0.2">
      <c r="A184" s="184">
        <v>1926</v>
      </c>
      <c r="B184" s="150">
        <v>1926</v>
      </c>
      <c r="C184" s="184" t="s">
        <v>90</v>
      </c>
      <c r="D184" s="190">
        <v>263510.53000000003</v>
      </c>
      <c r="E184">
        <v>430.85</v>
      </c>
      <c r="F184" s="146">
        <v>450.14</v>
      </c>
      <c r="G184" s="193">
        <v>537.45000000000005</v>
      </c>
      <c r="H184" t="s">
        <v>501</v>
      </c>
    </row>
    <row r="185" spans="1:8" x14ac:dyDescent="0.2">
      <c r="A185" s="184">
        <v>4212</v>
      </c>
      <c r="B185" s="150">
        <v>4212</v>
      </c>
      <c r="C185" s="184" t="s">
        <v>171</v>
      </c>
      <c r="D185" s="190">
        <v>153559.22</v>
      </c>
      <c r="E185">
        <v>430.85</v>
      </c>
      <c r="F185" s="146">
        <v>450.14</v>
      </c>
      <c r="G185" s="193">
        <v>541.85</v>
      </c>
      <c r="H185" t="s">
        <v>501</v>
      </c>
    </row>
    <row r="186" spans="1:8" x14ac:dyDescent="0.2">
      <c r="A186" s="185">
        <v>2493</v>
      </c>
      <c r="B186" s="187">
        <v>2493</v>
      </c>
      <c r="C186" s="185" t="s">
        <v>112</v>
      </c>
      <c r="D186" s="189">
        <v>87110.44</v>
      </c>
      <c r="E186">
        <v>430.85</v>
      </c>
      <c r="F186" s="146">
        <v>450.14</v>
      </c>
      <c r="G186" s="192">
        <v>546.49</v>
      </c>
      <c r="H186" t="s">
        <v>501</v>
      </c>
    </row>
    <row r="187" spans="1:8" x14ac:dyDescent="0.2">
      <c r="A187" s="185">
        <v>5160</v>
      </c>
      <c r="B187" s="187">
        <v>5319</v>
      </c>
      <c r="C187" s="185" t="s">
        <v>210</v>
      </c>
      <c r="D187" s="189">
        <v>546473.18000000005</v>
      </c>
      <c r="E187">
        <v>430.85</v>
      </c>
      <c r="F187" s="146">
        <v>450.14</v>
      </c>
      <c r="G187" s="192">
        <v>546.86</v>
      </c>
      <c r="H187" t="s">
        <v>501</v>
      </c>
    </row>
    <row r="188" spans="1:8" x14ac:dyDescent="0.2">
      <c r="A188" s="184">
        <v>603</v>
      </c>
      <c r="B188" s="150">
        <v>603</v>
      </c>
      <c r="C188" s="184" t="s">
        <v>35</v>
      </c>
      <c r="D188" s="190">
        <v>88041.27</v>
      </c>
      <c r="E188">
        <v>430.85</v>
      </c>
      <c r="F188" s="146">
        <v>450.14</v>
      </c>
      <c r="G188" s="193">
        <v>549.23</v>
      </c>
      <c r="H188" t="s">
        <v>501</v>
      </c>
    </row>
    <row r="189" spans="1:8" x14ac:dyDescent="0.2">
      <c r="A189" s="184">
        <v>5697</v>
      </c>
      <c r="B189" s="150">
        <v>5697</v>
      </c>
      <c r="C189" s="184" t="s">
        <v>346</v>
      </c>
      <c r="D189" s="190">
        <v>232340.57</v>
      </c>
      <c r="E189">
        <v>430.85</v>
      </c>
      <c r="F189" s="146">
        <v>450.14</v>
      </c>
      <c r="G189" s="193">
        <v>553.19000000000005</v>
      </c>
      <c r="H189" t="s">
        <v>501</v>
      </c>
    </row>
    <row r="190" spans="1:8" x14ac:dyDescent="0.2">
      <c r="A190" s="184">
        <v>4860</v>
      </c>
      <c r="B190" s="150">
        <v>4860</v>
      </c>
      <c r="C190" s="184" t="s">
        <v>485</v>
      </c>
      <c r="D190" s="190">
        <v>508494.89</v>
      </c>
      <c r="E190">
        <v>430.85</v>
      </c>
      <c r="F190" s="146">
        <v>450.14</v>
      </c>
      <c r="G190" s="193">
        <v>562.80999999999995</v>
      </c>
      <c r="H190" t="s">
        <v>501</v>
      </c>
    </row>
    <row r="191" spans="1:8" x14ac:dyDescent="0.2">
      <c r="A191" s="184">
        <v>4774</v>
      </c>
      <c r="B191" s="150">
        <v>4774</v>
      </c>
      <c r="C191" s="184" t="s">
        <v>330</v>
      </c>
      <c r="D191" s="190">
        <v>625408.49</v>
      </c>
      <c r="E191">
        <v>430.85</v>
      </c>
      <c r="F191" s="146">
        <v>450.14</v>
      </c>
      <c r="G191" s="193">
        <v>565.16</v>
      </c>
      <c r="H191" t="s">
        <v>501</v>
      </c>
    </row>
    <row r="192" spans="1:8" x14ac:dyDescent="0.2">
      <c r="A192" s="185">
        <v>3798</v>
      </c>
      <c r="B192" s="187">
        <v>3798</v>
      </c>
      <c r="C192" s="185" t="s">
        <v>159</v>
      </c>
      <c r="D192" s="189">
        <v>332784.28999999998</v>
      </c>
      <c r="E192">
        <v>430.85</v>
      </c>
      <c r="F192" s="146">
        <v>450.14</v>
      </c>
      <c r="G192" s="192">
        <v>565.48</v>
      </c>
      <c r="H192" t="s">
        <v>501</v>
      </c>
    </row>
    <row r="193" spans="1:8" x14ac:dyDescent="0.2">
      <c r="A193" s="185">
        <v>5508</v>
      </c>
      <c r="B193" s="187">
        <v>5508</v>
      </c>
      <c r="C193" s="185" t="s">
        <v>220</v>
      </c>
      <c r="D193" s="189">
        <v>194664.12</v>
      </c>
      <c r="E193">
        <v>430.85</v>
      </c>
      <c r="F193" s="146">
        <v>450.14</v>
      </c>
      <c r="G193" s="192">
        <v>565.55999999999995</v>
      </c>
      <c r="H193" t="s">
        <v>501</v>
      </c>
    </row>
    <row r="194" spans="1:8" x14ac:dyDescent="0.2">
      <c r="A194" s="185">
        <v>4043</v>
      </c>
      <c r="B194" s="187">
        <v>4043</v>
      </c>
      <c r="C194" s="185" t="s">
        <v>166</v>
      </c>
      <c r="D194" s="189">
        <v>382270.82</v>
      </c>
      <c r="E194">
        <v>430.85</v>
      </c>
      <c r="F194" s="146">
        <v>450.14</v>
      </c>
      <c r="G194" s="192">
        <v>566.91999999999996</v>
      </c>
      <c r="H194" t="s">
        <v>501</v>
      </c>
    </row>
    <row r="195" spans="1:8" x14ac:dyDescent="0.2">
      <c r="A195" s="185">
        <v>4599</v>
      </c>
      <c r="B195" s="187">
        <v>4599</v>
      </c>
      <c r="C195" s="185" t="s">
        <v>186</v>
      </c>
      <c r="D195" s="189">
        <v>337228.08</v>
      </c>
      <c r="E195">
        <v>430.85</v>
      </c>
      <c r="F195" s="146">
        <v>450.14</v>
      </c>
      <c r="G195" s="192">
        <v>567.91999999999996</v>
      </c>
      <c r="H195" t="s">
        <v>501</v>
      </c>
    </row>
    <row r="196" spans="1:8" x14ac:dyDescent="0.2">
      <c r="A196" s="184">
        <v>6534</v>
      </c>
      <c r="B196" s="150">
        <v>6534</v>
      </c>
      <c r="C196" s="184" t="s">
        <v>264</v>
      </c>
      <c r="D196" s="190">
        <v>417759.14</v>
      </c>
      <c r="E196">
        <v>430.85</v>
      </c>
      <c r="F196" s="146">
        <v>450.14</v>
      </c>
      <c r="G196" s="193">
        <v>568.91999999999996</v>
      </c>
      <c r="H196" t="s">
        <v>501</v>
      </c>
    </row>
    <row r="197" spans="1:8" x14ac:dyDescent="0.2">
      <c r="A197" s="185">
        <v>6264</v>
      </c>
      <c r="B197" s="187">
        <v>6264</v>
      </c>
      <c r="C197" s="185" t="s">
        <v>254</v>
      </c>
      <c r="D197" s="189">
        <v>535513.78</v>
      </c>
      <c r="E197">
        <v>430.85</v>
      </c>
      <c r="F197" s="146">
        <v>450.14</v>
      </c>
      <c r="G197" s="192">
        <v>569.21</v>
      </c>
      <c r="H197" t="s">
        <v>501</v>
      </c>
    </row>
    <row r="198" spans="1:8" x14ac:dyDescent="0.2">
      <c r="A198" s="184">
        <v>5895</v>
      </c>
      <c r="B198" s="150">
        <v>5895</v>
      </c>
      <c r="C198" s="184" t="s">
        <v>230</v>
      </c>
      <c r="D198" s="190">
        <v>133009.64000000001</v>
      </c>
      <c r="E198">
        <v>430.85</v>
      </c>
      <c r="F198" s="146">
        <v>450.14</v>
      </c>
      <c r="G198" s="193">
        <v>570.37</v>
      </c>
      <c r="H198" t="s">
        <v>501</v>
      </c>
    </row>
    <row r="199" spans="1:8" x14ac:dyDescent="0.2">
      <c r="A199" s="185">
        <v>4419</v>
      </c>
      <c r="B199" s="187">
        <v>4419</v>
      </c>
      <c r="C199" s="185" t="s">
        <v>327</v>
      </c>
      <c r="D199" s="189">
        <v>467061.61</v>
      </c>
      <c r="E199">
        <v>430.85</v>
      </c>
      <c r="F199" s="146">
        <v>450.14</v>
      </c>
      <c r="G199" s="192">
        <v>574.99</v>
      </c>
      <c r="H199" t="s">
        <v>501</v>
      </c>
    </row>
    <row r="200" spans="1:8" x14ac:dyDescent="0.2">
      <c r="A200" s="185">
        <v>4644</v>
      </c>
      <c r="B200" s="187">
        <v>4644</v>
      </c>
      <c r="C200" s="185" t="s">
        <v>188</v>
      </c>
      <c r="D200" s="189">
        <v>274828.46999999997</v>
      </c>
      <c r="E200">
        <v>430.85</v>
      </c>
      <c r="F200" s="146">
        <v>450.14</v>
      </c>
      <c r="G200" s="192">
        <v>576.76</v>
      </c>
      <c r="H200" t="s">
        <v>501</v>
      </c>
    </row>
    <row r="201" spans="1:8" x14ac:dyDescent="0.2">
      <c r="A201" s="185">
        <v>225</v>
      </c>
      <c r="B201" s="187">
        <v>225</v>
      </c>
      <c r="C201" s="185" t="s">
        <v>19</v>
      </c>
      <c r="D201" s="189">
        <v>2637111.61</v>
      </c>
      <c r="E201">
        <v>430.85</v>
      </c>
      <c r="F201" s="146">
        <v>450.14</v>
      </c>
      <c r="G201" s="192">
        <v>580.15</v>
      </c>
      <c r="H201" t="s">
        <v>501</v>
      </c>
    </row>
    <row r="202" spans="1:8" x14ac:dyDescent="0.2">
      <c r="A202" s="185">
        <v>1337</v>
      </c>
      <c r="B202" s="187">
        <v>1337</v>
      </c>
      <c r="C202" s="185" t="s">
        <v>322</v>
      </c>
      <c r="D202" s="189">
        <v>2956118.45</v>
      </c>
      <c r="E202">
        <v>430.85</v>
      </c>
      <c r="F202" s="146">
        <v>450.14</v>
      </c>
      <c r="G202" s="192">
        <v>582.46</v>
      </c>
      <c r="H202" t="s">
        <v>501</v>
      </c>
    </row>
    <row r="203" spans="1:8" x14ac:dyDescent="0.2">
      <c r="A203" s="185">
        <v>914</v>
      </c>
      <c r="B203" s="187">
        <v>914</v>
      </c>
      <c r="C203" s="185" t="s">
        <v>44</v>
      </c>
      <c r="D203" s="189">
        <v>260739</v>
      </c>
      <c r="E203">
        <v>430.85</v>
      </c>
      <c r="F203" s="146">
        <v>450.14</v>
      </c>
      <c r="G203" s="192">
        <v>582.53</v>
      </c>
      <c r="H203" t="s">
        <v>501</v>
      </c>
    </row>
    <row r="204" spans="1:8" x14ac:dyDescent="0.2">
      <c r="A204" s="184">
        <v>7098</v>
      </c>
      <c r="B204" s="150">
        <v>7098</v>
      </c>
      <c r="C204" s="184" t="s">
        <v>298</v>
      </c>
      <c r="D204" s="190">
        <v>296705.40999999997</v>
      </c>
      <c r="E204">
        <v>430.85</v>
      </c>
      <c r="F204" s="146">
        <v>450.14</v>
      </c>
      <c r="G204" s="193">
        <v>582.69000000000005</v>
      </c>
      <c r="H204" t="s">
        <v>501</v>
      </c>
    </row>
    <row r="205" spans="1:8" x14ac:dyDescent="0.2">
      <c r="A205" s="184">
        <v>6983</v>
      </c>
      <c r="B205" s="150">
        <v>6983</v>
      </c>
      <c r="C205" s="184" t="s">
        <v>287</v>
      </c>
      <c r="D205" s="190">
        <v>553636.84</v>
      </c>
      <c r="E205">
        <v>430.85</v>
      </c>
      <c r="F205" s="146">
        <v>450.14</v>
      </c>
      <c r="G205" s="193">
        <v>583.08000000000004</v>
      </c>
      <c r="H205" t="s">
        <v>501</v>
      </c>
    </row>
    <row r="206" spans="1:8" x14ac:dyDescent="0.2">
      <c r="A206" s="185">
        <v>999</v>
      </c>
      <c r="B206" s="187">
        <v>999</v>
      </c>
      <c r="C206" s="185" t="s">
        <v>50</v>
      </c>
      <c r="D206" s="189">
        <v>940158.68</v>
      </c>
      <c r="E206">
        <v>430.85</v>
      </c>
      <c r="F206" s="146">
        <v>450.14</v>
      </c>
      <c r="G206" s="192">
        <v>588.11</v>
      </c>
      <c r="H206" t="s">
        <v>501</v>
      </c>
    </row>
    <row r="207" spans="1:8" x14ac:dyDescent="0.2">
      <c r="A207" s="185">
        <v>6273</v>
      </c>
      <c r="B207" s="187">
        <v>6273</v>
      </c>
      <c r="C207" s="185" t="s">
        <v>255</v>
      </c>
      <c r="D207" s="189">
        <v>457551.53</v>
      </c>
      <c r="E207">
        <v>430.85</v>
      </c>
      <c r="F207" s="146">
        <v>450.14</v>
      </c>
      <c r="G207" s="192">
        <v>588.64</v>
      </c>
      <c r="H207" t="s">
        <v>501</v>
      </c>
    </row>
    <row r="208" spans="1:8" x14ac:dyDescent="0.2">
      <c r="A208" s="185">
        <v>6100</v>
      </c>
      <c r="B208" s="187">
        <v>6100</v>
      </c>
      <c r="C208" s="185" t="s">
        <v>245</v>
      </c>
      <c r="D208" s="189">
        <v>311561.56</v>
      </c>
      <c r="E208">
        <v>430.85</v>
      </c>
      <c r="F208" s="146">
        <v>450.14</v>
      </c>
      <c r="G208" s="192">
        <v>590.29999999999995</v>
      </c>
      <c r="H208" t="s">
        <v>501</v>
      </c>
    </row>
    <row r="209" spans="1:8" x14ac:dyDescent="0.2">
      <c r="A209" s="184">
        <v>3906</v>
      </c>
      <c r="B209" s="150">
        <v>3906</v>
      </c>
      <c r="C209" s="184" t="s">
        <v>162</v>
      </c>
      <c r="D209" s="190">
        <v>258691.13</v>
      </c>
      <c r="E209">
        <v>430.85</v>
      </c>
      <c r="F209" s="146">
        <v>450.14</v>
      </c>
      <c r="G209" s="193">
        <v>591.29</v>
      </c>
      <c r="H209" t="s">
        <v>501</v>
      </c>
    </row>
    <row r="210" spans="1:8" x14ac:dyDescent="0.2">
      <c r="A210" s="185">
        <v>6536</v>
      </c>
      <c r="B210" s="187">
        <v>1935</v>
      </c>
      <c r="C210" s="185" t="s">
        <v>265</v>
      </c>
      <c r="D210" s="189">
        <v>559221.03</v>
      </c>
      <c r="E210">
        <v>430.85</v>
      </c>
      <c r="F210" s="146">
        <v>450.14</v>
      </c>
      <c r="G210" s="192">
        <v>591.89</v>
      </c>
      <c r="H210" t="s">
        <v>501</v>
      </c>
    </row>
    <row r="211" spans="1:8" x14ac:dyDescent="0.2">
      <c r="A211" s="185">
        <v>6453</v>
      </c>
      <c r="B211" s="187">
        <v>6453</v>
      </c>
      <c r="C211" s="185" t="s">
        <v>257</v>
      </c>
      <c r="D211" s="189">
        <v>339335.3</v>
      </c>
      <c r="E211">
        <v>430.85</v>
      </c>
      <c r="F211" s="146">
        <v>450.14</v>
      </c>
      <c r="G211" s="192">
        <v>591.9</v>
      </c>
      <c r="H211" t="s">
        <v>501</v>
      </c>
    </row>
    <row r="212" spans="1:8" x14ac:dyDescent="0.2">
      <c r="A212" s="185">
        <v>3195</v>
      </c>
      <c r="B212" s="187">
        <v>3195</v>
      </c>
      <c r="C212" s="185" t="s">
        <v>142</v>
      </c>
      <c r="D212" s="189">
        <v>700904.5</v>
      </c>
      <c r="E212">
        <v>430.85</v>
      </c>
      <c r="F212" s="146">
        <v>450.14</v>
      </c>
      <c r="G212" s="192">
        <v>592.83000000000004</v>
      </c>
      <c r="H212" t="s">
        <v>501</v>
      </c>
    </row>
    <row r="213" spans="1:8" x14ac:dyDescent="0.2">
      <c r="A213" s="184">
        <v>4776</v>
      </c>
      <c r="B213" s="150">
        <v>4776</v>
      </c>
      <c r="C213" s="184" t="s">
        <v>194</v>
      </c>
      <c r="D213" s="190">
        <v>282508.79999999999</v>
      </c>
      <c r="E213">
        <v>430.85</v>
      </c>
      <c r="F213" s="146">
        <v>450.14</v>
      </c>
      <c r="G213" s="193">
        <v>599.16999999999996</v>
      </c>
      <c r="H213" t="s">
        <v>501</v>
      </c>
    </row>
    <row r="214" spans="1:8" x14ac:dyDescent="0.2">
      <c r="A214" s="185">
        <v>1221</v>
      </c>
      <c r="B214" s="187">
        <v>1221</v>
      </c>
      <c r="C214" s="185" t="s">
        <v>321</v>
      </c>
      <c r="D214" s="189">
        <v>1821198.35</v>
      </c>
      <c r="E214">
        <v>430.85</v>
      </c>
      <c r="F214" s="146">
        <v>450.14</v>
      </c>
      <c r="G214" s="192">
        <v>599.89</v>
      </c>
      <c r="H214" t="s">
        <v>501</v>
      </c>
    </row>
    <row r="215" spans="1:8" x14ac:dyDescent="0.2">
      <c r="A215" s="184">
        <v>1602</v>
      </c>
      <c r="B215" s="150">
        <v>1602</v>
      </c>
      <c r="C215" s="184" t="s">
        <v>79</v>
      </c>
      <c r="D215" s="190">
        <v>267730.82</v>
      </c>
      <c r="E215">
        <v>430.85</v>
      </c>
      <c r="F215" s="146">
        <v>450.14</v>
      </c>
      <c r="G215" s="193">
        <v>605.59</v>
      </c>
      <c r="H215" t="s">
        <v>501</v>
      </c>
    </row>
    <row r="216" spans="1:8" x14ac:dyDescent="0.2">
      <c r="A216" s="184">
        <v>4527</v>
      </c>
      <c r="B216" s="150">
        <v>4527</v>
      </c>
      <c r="C216" s="184" t="s">
        <v>181</v>
      </c>
      <c r="D216" s="190">
        <v>365629.61</v>
      </c>
      <c r="E216">
        <v>430.85</v>
      </c>
      <c r="F216" s="146">
        <v>450.14</v>
      </c>
      <c r="G216" s="193">
        <v>611.01</v>
      </c>
      <c r="H216" t="s">
        <v>501</v>
      </c>
    </row>
    <row r="217" spans="1:8" x14ac:dyDescent="0.2">
      <c r="A217" s="185">
        <v>2376</v>
      </c>
      <c r="B217" s="187">
        <v>2376</v>
      </c>
      <c r="C217" s="185" t="s">
        <v>109</v>
      </c>
      <c r="D217" s="189">
        <v>284339.90000000002</v>
      </c>
      <c r="E217">
        <v>430.85</v>
      </c>
      <c r="F217" s="146">
        <v>450.14</v>
      </c>
      <c r="G217" s="192">
        <v>620.83000000000004</v>
      </c>
      <c r="H217" t="s">
        <v>501</v>
      </c>
    </row>
    <row r="218" spans="1:8" x14ac:dyDescent="0.2">
      <c r="A218" s="184">
        <v>4788</v>
      </c>
      <c r="B218" s="150">
        <v>4788</v>
      </c>
      <c r="C218" s="184" t="s">
        <v>199</v>
      </c>
      <c r="D218" s="190">
        <v>320503.78999999998</v>
      </c>
      <c r="E218">
        <v>430.85</v>
      </c>
      <c r="F218" s="146">
        <v>450.14</v>
      </c>
      <c r="G218" s="193">
        <v>625.25</v>
      </c>
      <c r="H218" t="s">
        <v>501</v>
      </c>
    </row>
    <row r="219" spans="1:8" x14ac:dyDescent="0.2">
      <c r="A219" s="184">
        <v>6098</v>
      </c>
      <c r="B219" s="150">
        <v>6098</v>
      </c>
      <c r="C219" s="184" t="s">
        <v>333</v>
      </c>
      <c r="D219" s="190">
        <v>877148.35</v>
      </c>
      <c r="E219">
        <v>430.85</v>
      </c>
      <c r="F219" s="146">
        <v>450.14</v>
      </c>
      <c r="G219" s="193">
        <v>626.30999999999995</v>
      </c>
      <c r="H219" t="s">
        <v>501</v>
      </c>
    </row>
    <row r="220" spans="1:8" x14ac:dyDescent="0.2">
      <c r="A220" s="185">
        <v>6095</v>
      </c>
      <c r="B220" s="187">
        <v>6095</v>
      </c>
      <c r="C220" s="185" t="s">
        <v>242</v>
      </c>
      <c r="D220" s="189">
        <v>381786.13</v>
      </c>
      <c r="E220">
        <v>430.85</v>
      </c>
      <c r="F220" s="146">
        <v>450.14</v>
      </c>
      <c r="G220" s="192">
        <v>627.41999999999996</v>
      </c>
      <c r="H220" t="s">
        <v>501</v>
      </c>
    </row>
    <row r="221" spans="1:8" x14ac:dyDescent="0.2">
      <c r="A221" s="185">
        <v>2754</v>
      </c>
      <c r="B221" s="187">
        <v>2754</v>
      </c>
      <c r="C221" s="185" t="s">
        <v>122</v>
      </c>
      <c r="D221" s="189">
        <v>249162.62</v>
      </c>
      <c r="E221">
        <v>430.85</v>
      </c>
      <c r="F221" s="146">
        <v>450.14</v>
      </c>
      <c r="G221" s="192">
        <v>630.15</v>
      </c>
      <c r="H221" t="s">
        <v>501</v>
      </c>
    </row>
    <row r="222" spans="1:8" x14ac:dyDescent="0.2">
      <c r="A222" s="184">
        <v>6091</v>
      </c>
      <c r="B222" s="150">
        <v>6091</v>
      </c>
      <c r="C222" s="184" t="s">
        <v>239</v>
      </c>
      <c r="D222" s="190">
        <v>585255.34</v>
      </c>
      <c r="E222">
        <v>430.85</v>
      </c>
      <c r="F222" s="146">
        <v>450.14</v>
      </c>
      <c r="G222" s="193">
        <v>631.96</v>
      </c>
      <c r="H222" t="s">
        <v>501</v>
      </c>
    </row>
    <row r="223" spans="1:8" x14ac:dyDescent="0.2">
      <c r="A223" s="185">
        <v>4662</v>
      </c>
      <c r="B223" s="187">
        <v>4662</v>
      </c>
      <c r="C223" s="185" t="s">
        <v>189</v>
      </c>
      <c r="D223" s="189">
        <v>614502.06999999995</v>
      </c>
      <c r="E223">
        <v>430.85</v>
      </c>
      <c r="F223" s="146">
        <v>450.14</v>
      </c>
      <c r="G223" s="192">
        <v>633.83000000000004</v>
      </c>
      <c r="H223" t="s">
        <v>501</v>
      </c>
    </row>
    <row r="224" spans="1:8" x14ac:dyDescent="0.2">
      <c r="A224" s="185">
        <v>4777</v>
      </c>
      <c r="B224" s="187">
        <v>4777</v>
      </c>
      <c r="C224" s="185" t="s">
        <v>195</v>
      </c>
      <c r="D224" s="189">
        <v>345887.18</v>
      </c>
      <c r="E224">
        <v>430.85</v>
      </c>
      <c r="F224" s="146">
        <v>450.14</v>
      </c>
      <c r="G224" s="192">
        <v>634.41999999999996</v>
      </c>
      <c r="H224" t="s">
        <v>501</v>
      </c>
    </row>
    <row r="225" spans="1:8" x14ac:dyDescent="0.2">
      <c r="A225" s="185">
        <v>4203</v>
      </c>
      <c r="B225" s="187">
        <v>4203</v>
      </c>
      <c r="C225" s="185" t="s">
        <v>170</v>
      </c>
      <c r="D225" s="189">
        <v>562547.02</v>
      </c>
      <c r="E225">
        <v>430.85</v>
      </c>
      <c r="F225" s="146">
        <v>450.14</v>
      </c>
      <c r="G225" s="192">
        <v>635</v>
      </c>
      <c r="H225" t="s">
        <v>501</v>
      </c>
    </row>
    <row r="226" spans="1:8" x14ac:dyDescent="0.2">
      <c r="A226" s="185">
        <v>2113</v>
      </c>
      <c r="B226" s="187">
        <v>2113</v>
      </c>
      <c r="C226" s="185" t="s">
        <v>103</v>
      </c>
      <c r="D226" s="189">
        <v>111955.98</v>
      </c>
      <c r="E226">
        <v>430.85</v>
      </c>
      <c r="F226" s="146">
        <v>450.14</v>
      </c>
      <c r="G226" s="192">
        <v>635.39</v>
      </c>
      <c r="H226" t="s">
        <v>501</v>
      </c>
    </row>
    <row r="227" spans="1:8" x14ac:dyDescent="0.2">
      <c r="A227" s="185">
        <v>1218</v>
      </c>
      <c r="B227" s="187">
        <v>1218</v>
      </c>
      <c r="C227" s="185" t="s">
        <v>67</v>
      </c>
      <c r="D227" s="189">
        <v>169096.54</v>
      </c>
      <c r="E227">
        <v>430.85</v>
      </c>
      <c r="F227" s="146">
        <v>450.14</v>
      </c>
      <c r="G227" s="192">
        <v>638.1</v>
      </c>
      <c r="H227" t="s">
        <v>501</v>
      </c>
    </row>
    <row r="228" spans="1:8" x14ac:dyDescent="0.2">
      <c r="A228" s="185">
        <v>81</v>
      </c>
      <c r="B228" s="187">
        <v>81</v>
      </c>
      <c r="C228" s="185" t="s">
        <v>13</v>
      </c>
      <c r="D228" s="189">
        <v>695172.59</v>
      </c>
      <c r="E228">
        <v>430.85</v>
      </c>
      <c r="F228" s="146">
        <v>450.14</v>
      </c>
      <c r="G228" s="192">
        <v>643.02</v>
      </c>
      <c r="H228" t="s">
        <v>501</v>
      </c>
    </row>
    <row r="229" spans="1:8" x14ac:dyDescent="0.2">
      <c r="A229" s="185">
        <v>5510</v>
      </c>
      <c r="B229" s="187">
        <v>4824</v>
      </c>
      <c r="C229" s="185" t="s">
        <v>221</v>
      </c>
      <c r="D229" s="189">
        <v>456852.26</v>
      </c>
      <c r="E229">
        <v>430.85</v>
      </c>
      <c r="F229" s="146">
        <v>450.14</v>
      </c>
      <c r="G229" s="192">
        <v>643.09</v>
      </c>
      <c r="H229" t="s">
        <v>501</v>
      </c>
    </row>
    <row r="230" spans="1:8" x14ac:dyDescent="0.2">
      <c r="A230" s="184">
        <v>2097</v>
      </c>
      <c r="B230" s="150">
        <v>2097</v>
      </c>
      <c r="C230" s="184" t="s">
        <v>102</v>
      </c>
      <c r="D230" s="190">
        <v>289160.14</v>
      </c>
      <c r="E230">
        <v>430.85</v>
      </c>
      <c r="F230" s="146">
        <v>450.14</v>
      </c>
      <c r="G230" s="193">
        <v>643.44000000000005</v>
      </c>
      <c r="H230" t="s">
        <v>501</v>
      </c>
    </row>
    <row r="231" spans="1:8" x14ac:dyDescent="0.2">
      <c r="A231" s="184">
        <v>6651</v>
      </c>
      <c r="B231" s="150">
        <v>6651</v>
      </c>
      <c r="C231" s="184" t="s">
        <v>269</v>
      </c>
      <c r="D231" s="190">
        <v>182138.06</v>
      </c>
      <c r="E231">
        <v>430.85</v>
      </c>
      <c r="F231" s="146">
        <v>450.14</v>
      </c>
      <c r="G231" s="193">
        <v>645.88</v>
      </c>
      <c r="H231" t="s">
        <v>501</v>
      </c>
    </row>
    <row r="232" spans="1:8" x14ac:dyDescent="0.2">
      <c r="A232" s="185">
        <v>6985</v>
      </c>
      <c r="B232" s="187">
        <v>6985</v>
      </c>
      <c r="C232" s="185" t="s">
        <v>288</v>
      </c>
      <c r="D232" s="189">
        <v>492974.7</v>
      </c>
      <c r="E232">
        <v>430.85</v>
      </c>
      <c r="F232" s="146">
        <v>450.14</v>
      </c>
      <c r="G232" s="192">
        <v>650.71</v>
      </c>
      <c r="H232" t="s">
        <v>501</v>
      </c>
    </row>
    <row r="233" spans="1:8" x14ac:dyDescent="0.2">
      <c r="A233" s="184">
        <v>2988</v>
      </c>
      <c r="B233" s="150">
        <v>2988</v>
      </c>
      <c r="C233" s="184" t="s">
        <v>130</v>
      </c>
      <c r="D233" s="190">
        <v>366885.73</v>
      </c>
      <c r="E233">
        <v>430.85</v>
      </c>
      <c r="F233" s="146">
        <v>450.14</v>
      </c>
      <c r="G233" s="193">
        <v>652.71</v>
      </c>
      <c r="H233" t="s">
        <v>501</v>
      </c>
    </row>
    <row r="234" spans="1:8" x14ac:dyDescent="0.2">
      <c r="A234" s="185">
        <v>916</v>
      </c>
      <c r="B234" s="187">
        <v>916</v>
      </c>
      <c r="C234" s="185" t="s">
        <v>45</v>
      </c>
      <c r="D234" s="189">
        <v>186229.76000000001</v>
      </c>
      <c r="E234">
        <v>430.85</v>
      </c>
      <c r="F234" s="146">
        <v>450.14</v>
      </c>
      <c r="G234" s="192">
        <v>654.59</v>
      </c>
      <c r="H234" t="s">
        <v>501</v>
      </c>
    </row>
    <row r="235" spans="1:8" x14ac:dyDescent="0.2">
      <c r="A235" s="185">
        <v>135</v>
      </c>
      <c r="B235" s="187">
        <v>135</v>
      </c>
      <c r="C235" s="185" t="s">
        <v>17</v>
      </c>
      <c r="D235" s="189">
        <v>726228.5</v>
      </c>
      <c r="E235">
        <v>430.85</v>
      </c>
      <c r="F235" s="146">
        <v>450.14</v>
      </c>
      <c r="G235" s="192">
        <v>655.15</v>
      </c>
      <c r="H235" t="s">
        <v>501</v>
      </c>
    </row>
    <row r="236" spans="1:8" x14ac:dyDescent="0.2">
      <c r="A236" s="185">
        <v>3033</v>
      </c>
      <c r="B236" s="187">
        <v>3033</v>
      </c>
      <c r="C236" s="185" t="s">
        <v>132</v>
      </c>
      <c r="D236" s="189">
        <v>270393.53000000003</v>
      </c>
      <c r="E236">
        <v>430.85</v>
      </c>
      <c r="F236" s="146">
        <v>450.14</v>
      </c>
      <c r="G236" s="192">
        <v>657.41</v>
      </c>
      <c r="H236" t="s">
        <v>501</v>
      </c>
    </row>
    <row r="237" spans="1:8" x14ac:dyDescent="0.2">
      <c r="A237" s="184">
        <v>6741</v>
      </c>
      <c r="B237" s="150">
        <v>6741</v>
      </c>
      <c r="C237" s="184" t="s">
        <v>272</v>
      </c>
      <c r="D237" s="190">
        <v>555800.15</v>
      </c>
      <c r="E237">
        <v>430.85</v>
      </c>
      <c r="F237" s="146">
        <v>450.14</v>
      </c>
      <c r="G237" s="193">
        <v>658.22</v>
      </c>
      <c r="H237" t="s">
        <v>501</v>
      </c>
    </row>
    <row r="238" spans="1:8" x14ac:dyDescent="0.2">
      <c r="A238" s="185">
        <v>4785</v>
      </c>
      <c r="B238" s="187">
        <v>4785</v>
      </c>
      <c r="C238" s="185" t="s">
        <v>331</v>
      </c>
      <c r="D238" s="189">
        <v>296825.59000000003</v>
      </c>
      <c r="E238">
        <v>430.85</v>
      </c>
      <c r="F238" s="146">
        <v>450.14</v>
      </c>
      <c r="G238" s="192">
        <v>659.32</v>
      </c>
      <c r="H238" t="s">
        <v>501</v>
      </c>
    </row>
    <row r="239" spans="1:8" x14ac:dyDescent="0.2">
      <c r="A239" s="184">
        <v>918</v>
      </c>
      <c r="B239" s="150">
        <v>918</v>
      </c>
      <c r="C239" s="184" t="s">
        <v>46</v>
      </c>
      <c r="D239" s="190">
        <v>239465.43</v>
      </c>
      <c r="E239">
        <v>430.85</v>
      </c>
      <c r="F239" s="146">
        <v>450.14</v>
      </c>
      <c r="G239" s="193">
        <v>660.96</v>
      </c>
      <c r="H239" t="s">
        <v>501</v>
      </c>
    </row>
    <row r="240" spans="1:8" x14ac:dyDescent="0.2">
      <c r="A240" s="184">
        <v>3029</v>
      </c>
      <c r="B240" s="150">
        <v>3029</v>
      </c>
      <c r="C240" s="184" t="s">
        <v>131</v>
      </c>
      <c r="D240" s="190">
        <v>749289.26</v>
      </c>
      <c r="E240">
        <v>430.85</v>
      </c>
      <c r="F240" s="146">
        <v>450.14</v>
      </c>
      <c r="G240" s="193">
        <v>661.1</v>
      </c>
      <c r="H240" t="s">
        <v>501</v>
      </c>
    </row>
    <row r="241" spans="1:8" x14ac:dyDescent="0.2">
      <c r="A241" s="185">
        <v>747</v>
      </c>
      <c r="B241" s="187">
        <v>747</v>
      </c>
      <c r="C241" s="185" t="s">
        <v>40</v>
      </c>
      <c r="D241" s="189">
        <v>370589.05</v>
      </c>
      <c r="E241">
        <v>430.85</v>
      </c>
      <c r="F241" s="146">
        <v>450.14</v>
      </c>
      <c r="G241" s="192">
        <v>662.48</v>
      </c>
      <c r="H241" t="s">
        <v>501</v>
      </c>
    </row>
    <row r="242" spans="1:8" x14ac:dyDescent="0.2">
      <c r="A242" s="185">
        <v>1638</v>
      </c>
      <c r="B242" s="187">
        <v>1638</v>
      </c>
      <c r="C242" s="185" t="s">
        <v>323</v>
      </c>
      <c r="D242" s="189">
        <v>1007339.48</v>
      </c>
      <c r="E242">
        <v>430.85</v>
      </c>
      <c r="F242" s="146">
        <v>450.14</v>
      </c>
      <c r="G242" s="192">
        <v>668.09</v>
      </c>
      <c r="H242" t="s">
        <v>501</v>
      </c>
    </row>
    <row r="243" spans="1:8" x14ac:dyDescent="0.2">
      <c r="A243" s="184">
        <v>1332</v>
      </c>
      <c r="B243" s="150">
        <v>1332</v>
      </c>
      <c r="C243" s="184" t="s">
        <v>70</v>
      </c>
      <c r="D243" s="190">
        <v>478534.45</v>
      </c>
      <c r="E243">
        <v>430.85</v>
      </c>
      <c r="F243" s="146">
        <v>450.14</v>
      </c>
      <c r="G243" s="193">
        <v>673.42</v>
      </c>
      <c r="H243" t="s">
        <v>501</v>
      </c>
    </row>
    <row r="244" spans="1:8" x14ac:dyDescent="0.2">
      <c r="A244" s="185">
        <v>5121</v>
      </c>
      <c r="B244" s="187">
        <v>5121</v>
      </c>
      <c r="C244" s="185" t="s">
        <v>208</v>
      </c>
      <c r="D244" s="189">
        <v>433129.7</v>
      </c>
      <c r="E244">
        <v>430.85</v>
      </c>
      <c r="F244" s="146">
        <v>450.14</v>
      </c>
      <c r="G244" s="192">
        <v>674.13</v>
      </c>
      <c r="H244" t="s">
        <v>501</v>
      </c>
    </row>
    <row r="245" spans="1:8" x14ac:dyDescent="0.2">
      <c r="A245" s="185">
        <v>6035</v>
      </c>
      <c r="B245" s="187">
        <v>6048</v>
      </c>
      <c r="C245" s="185" t="s">
        <v>237</v>
      </c>
      <c r="D245" s="189">
        <v>294154.84999999998</v>
      </c>
      <c r="E245">
        <v>430.85</v>
      </c>
      <c r="F245" s="146">
        <v>450.14</v>
      </c>
      <c r="G245" s="192">
        <v>674.67</v>
      </c>
      <c r="H245" t="s">
        <v>501</v>
      </c>
    </row>
    <row r="246" spans="1:8" x14ac:dyDescent="0.2">
      <c r="A246" s="185">
        <v>2457</v>
      </c>
      <c r="B246" s="187">
        <v>2457</v>
      </c>
      <c r="C246" s="185" t="s">
        <v>110</v>
      </c>
      <c r="D246" s="189">
        <v>307898.94</v>
      </c>
      <c r="E246">
        <v>430.85</v>
      </c>
      <c r="F246" s="146">
        <v>450.14</v>
      </c>
      <c r="G246" s="192">
        <v>678.19</v>
      </c>
      <c r="H246" t="s">
        <v>501</v>
      </c>
    </row>
    <row r="247" spans="1:8" x14ac:dyDescent="0.2">
      <c r="A247" s="184">
        <v>4778</v>
      </c>
      <c r="B247" s="150">
        <v>4778</v>
      </c>
      <c r="C247" s="184" t="s">
        <v>196</v>
      </c>
      <c r="D247" s="190">
        <v>165044.49</v>
      </c>
      <c r="E247">
        <v>430.85</v>
      </c>
      <c r="F247" s="146">
        <v>450.14</v>
      </c>
      <c r="G247" s="193">
        <v>678.64</v>
      </c>
      <c r="H247" t="s">
        <v>501</v>
      </c>
    </row>
    <row r="248" spans="1:8" x14ac:dyDescent="0.2">
      <c r="A248" s="185">
        <v>6921</v>
      </c>
      <c r="B248" s="187">
        <v>6921</v>
      </c>
      <c r="C248" s="185" t="s">
        <v>281</v>
      </c>
      <c r="D248" s="189">
        <v>231818.99</v>
      </c>
      <c r="E248">
        <v>430.85</v>
      </c>
      <c r="F248" s="146">
        <v>450.14</v>
      </c>
      <c r="G248" s="192">
        <v>681.62</v>
      </c>
      <c r="H248" t="s">
        <v>501</v>
      </c>
    </row>
    <row r="249" spans="1:8" x14ac:dyDescent="0.2">
      <c r="A249" s="184">
        <v>1431</v>
      </c>
      <c r="B249" s="150">
        <v>1431</v>
      </c>
      <c r="C249" s="184" t="s">
        <v>75</v>
      </c>
      <c r="D249" s="190">
        <v>256603.89</v>
      </c>
      <c r="E249">
        <v>430.85</v>
      </c>
      <c r="F249" s="146">
        <v>450.14</v>
      </c>
      <c r="G249" s="193">
        <v>682.09</v>
      </c>
      <c r="H249" t="s">
        <v>501</v>
      </c>
    </row>
    <row r="250" spans="1:8" x14ac:dyDescent="0.2">
      <c r="A250" s="185">
        <v>1476</v>
      </c>
      <c r="B250" s="187">
        <v>1476</v>
      </c>
      <c r="C250" s="185" t="s">
        <v>76</v>
      </c>
      <c r="D250" s="189">
        <v>5937665.4400000004</v>
      </c>
      <c r="E250">
        <v>430.85</v>
      </c>
      <c r="F250" s="146">
        <v>450.14</v>
      </c>
      <c r="G250" s="192">
        <v>687.83</v>
      </c>
      <c r="H250" t="s">
        <v>501</v>
      </c>
    </row>
    <row r="251" spans="1:8" x14ac:dyDescent="0.2">
      <c r="A251" s="185">
        <v>63</v>
      </c>
      <c r="B251" s="187">
        <v>63</v>
      </c>
      <c r="C251" s="185" t="s">
        <v>317</v>
      </c>
      <c r="D251" s="189">
        <v>371879.92</v>
      </c>
      <c r="E251">
        <v>430.85</v>
      </c>
      <c r="F251" s="146">
        <v>450.14</v>
      </c>
      <c r="G251" s="192">
        <v>691.87</v>
      </c>
      <c r="H251" t="s">
        <v>501</v>
      </c>
    </row>
    <row r="252" spans="1:8" x14ac:dyDescent="0.2">
      <c r="A252" s="185">
        <v>3841</v>
      </c>
      <c r="B252" s="187">
        <v>3841</v>
      </c>
      <c r="C252" s="185" t="s">
        <v>161</v>
      </c>
      <c r="D252" s="189">
        <v>468308.85</v>
      </c>
      <c r="E252">
        <v>430.85</v>
      </c>
      <c r="F252" s="146">
        <v>450.14</v>
      </c>
      <c r="G252" s="192">
        <v>693.28</v>
      </c>
      <c r="H252" t="s">
        <v>501</v>
      </c>
    </row>
    <row r="253" spans="1:8" x14ac:dyDescent="0.2">
      <c r="A253" s="184">
        <v>6795</v>
      </c>
      <c r="B253" s="150">
        <v>6795</v>
      </c>
      <c r="C253" s="184" t="s">
        <v>276</v>
      </c>
      <c r="D253" s="190">
        <v>7458341.5199999996</v>
      </c>
      <c r="E253">
        <v>430.85</v>
      </c>
      <c r="F253" s="146">
        <v>450.14</v>
      </c>
      <c r="G253" s="193">
        <v>696.31</v>
      </c>
      <c r="H253" t="s">
        <v>501</v>
      </c>
    </row>
    <row r="254" spans="1:8" x14ac:dyDescent="0.2">
      <c r="A254" s="185">
        <v>1963</v>
      </c>
      <c r="B254" s="187">
        <v>1963</v>
      </c>
      <c r="C254" s="185" t="s">
        <v>93</v>
      </c>
      <c r="D254" s="189">
        <v>374825.41</v>
      </c>
      <c r="E254">
        <v>430.85</v>
      </c>
      <c r="F254" s="146">
        <v>450.14</v>
      </c>
      <c r="G254" s="192">
        <v>701.26</v>
      </c>
      <c r="H254" t="s">
        <v>501</v>
      </c>
    </row>
    <row r="255" spans="1:8" x14ac:dyDescent="0.2">
      <c r="A255" s="184">
        <v>6943</v>
      </c>
      <c r="B255" s="150">
        <v>6943</v>
      </c>
      <c r="C255" s="184" t="s">
        <v>283</v>
      </c>
      <c r="D255" s="190">
        <v>179356.71</v>
      </c>
      <c r="E255">
        <v>430.85</v>
      </c>
      <c r="F255" s="146">
        <v>450.14</v>
      </c>
      <c r="G255" s="193">
        <v>705.3</v>
      </c>
      <c r="H255" t="s">
        <v>501</v>
      </c>
    </row>
    <row r="256" spans="1:8" x14ac:dyDescent="0.2">
      <c r="A256" s="185">
        <v>108</v>
      </c>
      <c r="B256" s="187">
        <v>108</v>
      </c>
      <c r="C256" s="185" t="s">
        <v>15</v>
      </c>
      <c r="D256" s="189">
        <v>190029.49</v>
      </c>
      <c r="E256">
        <v>430.85</v>
      </c>
      <c r="F256" s="146">
        <v>450.14</v>
      </c>
      <c r="G256" s="192">
        <v>710.92</v>
      </c>
      <c r="H256" t="s">
        <v>501</v>
      </c>
    </row>
    <row r="257" spans="1:8" x14ac:dyDescent="0.2">
      <c r="A257" s="185">
        <v>4033</v>
      </c>
      <c r="B257" s="187">
        <v>4033</v>
      </c>
      <c r="C257" s="185" t="s">
        <v>343</v>
      </c>
      <c r="D257" s="189">
        <v>408668.82</v>
      </c>
      <c r="E257">
        <v>430.85</v>
      </c>
      <c r="F257" s="146">
        <v>450.14</v>
      </c>
      <c r="G257" s="192">
        <v>711.47</v>
      </c>
      <c r="H257" t="s">
        <v>501</v>
      </c>
    </row>
    <row r="258" spans="1:8" x14ac:dyDescent="0.2">
      <c r="A258" s="185">
        <v>2151</v>
      </c>
      <c r="B258" s="187">
        <v>2151</v>
      </c>
      <c r="C258" s="185" t="s">
        <v>449</v>
      </c>
      <c r="D258" s="189">
        <v>297750.40999999997</v>
      </c>
      <c r="E258">
        <v>430.85</v>
      </c>
      <c r="F258" s="146">
        <v>450.14</v>
      </c>
      <c r="G258" s="192">
        <v>714.03</v>
      </c>
      <c r="H258" t="s">
        <v>501</v>
      </c>
    </row>
    <row r="259" spans="1:8" x14ac:dyDescent="0.2">
      <c r="A259" s="184">
        <v>6969</v>
      </c>
      <c r="B259" s="150">
        <v>6969</v>
      </c>
      <c r="C259" s="184" t="s">
        <v>285</v>
      </c>
      <c r="D259" s="190">
        <v>251575.48</v>
      </c>
      <c r="E259">
        <v>430.85</v>
      </c>
      <c r="F259" s="146">
        <v>450.14</v>
      </c>
      <c r="G259" s="193">
        <v>717.35</v>
      </c>
      <c r="H259" t="s">
        <v>501</v>
      </c>
    </row>
    <row r="260" spans="1:8" x14ac:dyDescent="0.2">
      <c r="A260" s="184">
        <v>5922</v>
      </c>
      <c r="B260" s="150">
        <v>5922</v>
      </c>
      <c r="C260" s="184" t="s">
        <v>336</v>
      </c>
      <c r="D260" s="190">
        <v>538383.05000000005</v>
      </c>
      <c r="E260">
        <v>430.85</v>
      </c>
      <c r="F260" s="146">
        <v>450.14</v>
      </c>
      <c r="G260" s="193">
        <v>717.65</v>
      </c>
      <c r="H260" t="s">
        <v>501</v>
      </c>
    </row>
    <row r="261" spans="1:8" x14ac:dyDescent="0.2">
      <c r="A261" s="185">
        <v>6097</v>
      </c>
      <c r="B261" s="187">
        <v>6097</v>
      </c>
      <c r="C261" s="185" t="s">
        <v>243</v>
      </c>
      <c r="D261" s="189">
        <v>141641.20000000001</v>
      </c>
      <c r="E261">
        <v>430.85</v>
      </c>
      <c r="F261" s="146">
        <v>450.14</v>
      </c>
      <c r="G261" s="192">
        <v>717.9</v>
      </c>
      <c r="H261" t="s">
        <v>501</v>
      </c>
    </row>
    <row r="262" spans="1:8" x14ac:dyDescent="0.2">
      <c r="A262" s="184">
        <v>1206</v>
      </c>
      <c r="B262" s="150">
        <v>1206</v>
      </c>
      <c r="C262" s="184" t="s">
        <v>64</v>
      </c>
      <c r="D262" s="190">
        <v>702061.33</v>
      </c>
      <c r="E262">
        <v>430.85</v>
      </c>
      <c r="F262" s="146">
        <v>450.14</v>
      </c>
      <c r="G262" s="193">
        <v>719.62</v>
      </c>
      <c r="H262" t="s">
        <v>501</v>
      </c>
    </row>
    <row r="263" spans="1:8" x14ac:dyDescent="0.2">
      <c r="A263" s="184">
        <v>2763</v>
      </c>
      <c r="B263" s="150">
        <v>2763</v>
      </c>
      <c r="C263" s="184" t="s">
        <v>123</v>
      </c>
      <c r="D263" s="190">
        <v>463738.33</v>
      </c>
      <c r="E263">
        <v>430.85</v>
      </c>
      <c r="F263" s="146">
        <v>450.14</v>
      </c>
      <c r="G263" s="193">
        <v>738.44</v>
      </c>
      <c r="H263" t="s">
        <v>501</v>
      </c>
    </row>
    <row r="264" spans="1:8" x14ac:dyDescent="0.2">
      <c r="A264" s="185">
        <v>1970</v>
      </c>
      <c r="B264" s="187">
        <v>1970</v>
      </c>
      <c r="C264" s="185" t="s">
        <v>96</v>
      </c>
      <c r="D264" s="189">
        <v>321659.96999999997</v>
      </c>
      <c r="E264">
        <v>430.85</v>
      </c>
      <c r="F264" s="146">
        <v>450.14</v>
      </c>
      <c r="G264" s="192">
        <v>738.6</v>
      </c>
      <c r="H264" t="s">
        <v>501</v>
      </c>
    </row>
    <row r="265" spans="1:8" x14ac:dyDescent="0.2">
      <c r="A265" s="184">
        <v>4772</v>
      </c>
      <c r="B265" s="150">
        <v>4772</v>
      </c>
      <c r="C265" s="184" t="s">
        <v>192</v>
      </c>
      <c r="D265" s="190">
        <v>583030.88</v>
      </c>
      <c r="E265">
        <v>430.85</v>
      </c>
      <c r="F265" s="146">
        <v>450.14</v>
      </c>
      <c r="G265" s="193">
        <v>744.8</v>
      </c>
      <c r="H265" t="s">
        <v>501</v>
      </c>
    </row>
    <row r="266" spans="1:8" x14ac:dyDescent="0.2">
      <c r="A266" s="184">
        <v>355</v>
      </c>
      <c r="B266" s="150">
        <v>355</v>
      </c>
      <c r="C266" s="184" t="s">
        <v>25</v>
      </c>
      <c r="D266" s="190">
        <v>218830.76</v>
      </c>
      <c r="E266">
        <v>430.85</v>
      </c>
      <c r="F266" s="146">
        <v>450.14</v>
      </c>
      <c r="G266" s="193">
        <v>747.63</v>
      </c>
      <c r="H266" t="s">
        <v>501</v>
      </c>
    </row>
    <row r="267" spans="1:8" x14ac:dyDescent="0.2">
      <c r="A267" s="185">
        <v>3119</v>
      </c>
      <c r="B267" s="187">
        <v>3119</v>
      </c>
      <c r="C267" s="185" t="s">
        <v>137</v>
      </c>
      <c r="D267" s="189">
        <v>628552.11</v>
      </c>
      <c r="E267">
        <v>430.85</v>
      </c>
      <c r="F267" s="146">
        <v>450.14</v>
      </c>
      <c r="G267" s="192">
        <v>761.88</v>
      </c>
      <c r="H267" t="s">
        <v>501</v>
      </c>
    </row>
    <row r="268" spans="1:8" x14ac:dyDescent="0.2">
      <c r="A268" s="184">
        <v>3420</v>
      </c>
      <c r="B268" s="150">
        <v>3420</v>
      </c>
      <c r="C268" s="184" t="s">
        <v>149</v>
      </c>
      <c r="D268" s="190">
        <v>428415.8</v>
      </c>
      <c r="E268">
        <v>430.85</v>
      </c>
      <c r="F268" s="146">
        <v>450.14</v>
      </c>
      <c r="G268" s="193">
        <v>763.94</v>
      </c>
      <c r="H268" t="s">
        <v>501</v>
      </c>
    </row>
    <row r="269" spans="1:8" x14ac:dyDescent="0.2">
      <c r="A269" s="185">
        <v>3555</v>
      </c>
      <c r="B269" s="187">
        <v>3555</v>
      </c>
      <c r="C269" s="185" t="s">
        <v>152</v>
      </c>
      <c r="D269" s="189">
        <v>469206.63</v>
      </c>
      <c r="E269">
        <v>430.85</v>
      </c>
      <c r="F269" s="146">
        <v>450.14</v>
      </c>
      <c r="G269" s="192">
        <v>766.18</v>
      </c>
      <c r="H269" t="s">
        <v>501</v>
      </c>
    </row>
    <row r="270" spans="1:8" x14ac:dyDescent="0.2">
      <c r="A270" s="185">
        <v>9</v>
      </c>
      <c r="B270" s="187">
        <v>9</v>
      </c>
      <c r="C270" s="185" t="s">
        <v>10</v>
      </c>
      <c r="D270" s="189">
        <v>549534.76</v>
      </c>
      <c r="E270">
        <v>430.85</v>
      </c>
      <c r="F270" s="146">
        <v>450.14</v>
      </c>
      <c r="G270" s="192">
        <v>774.87</v>
      </c>
      <c r="H270" t="s">
        <v>501</v>
      </c>
    </row>
    <row r="271" spans="1:8" x14ac:dyDescent="0.2">
      <c r="A271" s="184">
        <v>1079</v>
      </c>
      <c r="B271" s="150">
        <v>1079</v>
      </c>
      <c r="C271" s="184" t="s">
        <v>55</v>
      </c>
      <c r="D271" s="190">
        <v>630053.43000000005</v>
      </c>
      <c r="E271">
        <v>430.85</v>
      </c>
      <c r="F271" s="146">
        <v>450.14</v>
      </c>
      <c r="G271" s="193">
        <v>776.41</v>
      </c>
      <c r="H271" t="s">
        <v>501</v>
      </c>
    </row>
    <row r="272" spans="1:8" x14ac:dyDescent="0.2">
      <c r="A272" s="184">
        <v>99</v>
      </c>
      <c r="B272" s="150">
        <v>99</v>
      </c>
      <c r="C272" s="184" t="s">
        <v>14</v>
      </c>
      <c r="D272" s="190">
        <v>423012.39</v>
      </c>
      <c r="E272">
        <v>430.85</v>
      </c>
      <c r="F272" s="146">
        <v>450.14</v>
      </c>
      <c r="G272" s="193">
        <v>780.32</v>
      </c>
      <c r="H272" t="s">
        <v>501</v>
      </c>
    </row>
    <row r="273" spans="1:8" x14ac:dyDescent="0.2">
      <c r="A273" s="185">
        <v>873</v>
      </c>
      <c r="B273" s="187">
        <v>873</v>
      </c>
      <c r="C273" s="185" t="s">
        <v>42</v>
      </c>
      <c r="D273" s="189">
        <v>368518.27</v>
      </c>
      <c r="E273">
        <v>430.85</v>
      </c>
      <c r="F273" s="146">
        <v>450.14</v>
      </c>
      <c r="G273" s="192">
        <v>780.92</v>
      </c>
      <c r="H273" t="s">
        <v>501</v>
      </c>
    </row>
    <row r="274" spans="1:8" x14ac:dyDescent="0.2">
      <c r="A274" s="185">
        <v>4271</v>
      </c>
      <c r="B274" s="187">
        <v>4271</v>
      </c>
      <c r="C274" s="185" t="s">
        <v>173</v>
      </c>
      <c r="D274" s="189">
        <v>940546.59</v>
      </c>
      <c r="E274">
        <v>430.85</v>
      </c>
      <c r="F274" s="146">
        <v>450.14</v>
      </c>
      <c r="G274" s="192">
        <v>787.86</v>
      </c>
      <c r="H274" t="s">
        <v>501</v>
      </c>
    </row>
    <row r="275" spans="1:8" x14ac:dyDescent="0.2">
      <c r="A275" s="184">
        <v>333</v>
      </c>
      <c r="B275" s="150">
        <v>333</v>
      </c>
      <c r="C275" s="184" t="s">
        <v>24</v>
      </c>
      <c r="D275" s="190">
        <v>313466.83</v>
      </c>
      <c r="E275">
        <v>430.85</v>
      </c>
      <c r="F275" s="146">
        <v>450.14</v>
      </c>
      <c r="G275" s="193">
        <v>789.59</v>
      </c>
      <c r="H275" t="s">
        <v>501</v>
      </c>
    </row>
    <row r="276" spans="1:8" x14ac:dyDescent="0.2">
      <c r="A276" s="185">
        <v>1359</v>
      </c>
      <c r="B276" s="187">
        <v>1359</v>
      </c>
      <c r="C276" s="185" t="s">
        <v>72</v>
      </c>
      <c r="D276" s="189">
        <v>361831.71</v>
      </c>
      <c r="E276">
        <v>430.85</v>
      </c>
      <c r="F276" s="146">
        <v>450.14</v>
      </c>
      <c r="G276" s="192">
        <v>795.41</v>
      </c>
      <c r="H276" t="s">
        <v>501</v>
      </c>
    </row>
    <row r="277" spans="1:8" x14ac:dyDescent="0.2">
      <c r="A277" s="184">
        <v>5805</v>
      </c>
      <c r="B277" s="150">
        <v>5805</v>
      </c>
      <c r="C277" s="184" t="s">
        <v>226</v>
      </c>
      <c r="D277" s="190">
        <v>816689.8</v>
      </c>
      <c r="E277">
        <v>430.85</v>
      </c>
      <c r="F277" s="146">
        <v>450.14</v>
      </c>
      <c r="G277" s="193">
        <v>798.33</v>
      </c>
      <c r="H277" t="s">
        <v>501</v>
      </c>
    </row>
    <row r="278" spans="1:8" x14ac:dyDescent="0.2">
      <c r="A278" s="184">
        <v>6460</v>
      </c>
      <c r="B278" s="150">
        <v>6460</v>
      </c>
      <c r="C278" s="184" t="s">
        <v>258</v>
      </c>
      <c r="D278" s="190">
        <v>526163.66</v>
      </c>
      <c r="E278">
        <v>430.85</v>
      </c>
      <c r="F278" s="146">
        <v>450.14</v>
      </c>
      <c r="G278" s="193">
        <v>802.69</v>
      </c>
      <c r="H278" t="s">
        <v>501</v>
      </c>
    </row>
    <row r="279" spans="1:8" x14ac:dyDescent="0.2">
      <c r="A279" s="184">
        <v>6096</v>
      </c>
      <c r="B279" s="150">
        <v>6096</v>
      </c>
      <c r="C279" s="184" t="s">
        <v>442</v>
      </c>
      <c r="D279" s="190">
        <v>887789.34</v>
      </c>
      <c r="E279">
        <v>430.85</v>
      </c>
      <c r="F279" s="146">
        <v>450.14</v>
      </c>
      <c r="G279" s="193">
        <v>803.72</v>
      </c>
      <c r="H279" t="s">
        <v>501</v>
      </c>
    </row>
    <row r="280" spans="1:8" x14ac:dyDescent="0.2">
      <c r="A280" s="184">
        <v>6592</v>
      </c>
      <c r="B280" s="150">
        <v>6592</v>
      </c>
      <c r="C280" s="184" t="s">
        <v>388</v>
      </c>
      <c r="D280" s="190">
        <v>773099.23</v>
      </c>
      <c r="E280">
        <v>430.85</v>
      </c>
      <c r="F280" s="146">
        <v>450.14</v>
      </c>
      <c r="G280" s="193">
        <v>805.56</v>
      </c>
      <c r="H280" t="s">
        <v>501</v>
      </c>
    </row>
    <row r="281" spans="1:8" x14ac:dyDescent="0.2">
      <c r="A281" s="184">
        <v>1975</v>
      </c>
      <c r="B281" s="150">
        <v>1975</v>
      </c>
      <c r="C281" s="184" t="s">
        <v>98</v>
      </c>
      <c r="D281" s="190">
        <v>301189.15000000002</v>
      </c>
      <c r="E281">
        <v>430.85</v>
      </c>
      <c r="F281" s="146">
        <v>450.14</v>
      </c>
      <c r="G281" s="193">
        <v>811.61</v>
      </c>
      <c r="H281" t="s">
        <v>501</v>
      </c>
    </row>
    <row r="282" spans="1:8" x14ac:dyDescent="0.2">
      <c r="A282" s="185">
        <v>1080</v>
      </c>
      <c r="B282" s="187">
        <v>1080</v>
      </c>
      <c r="C282" s="185" t="s">
        <v>319</v>
      </c>
      <c r="D282" s="189">
        <v>381717.16</v>
      </c>
      <c r="E282">
        <v>430.85</v>
      </c>
      <c r="F282" s="146">
        <v>450.14</v>
      </c>
      <c r="G282" s="192">
        <v>816.86</v>
      </c>
      <c r="H282" t="s">
        <v>501</v>
      </c>
    </row>
    <row r="283" spans="1:8" x14ac:dyDescent="0.2">
      <c r="A283" s="185">
        <v>6094</v>
      </c>
      <c r="B283" s="187">
        <v>6094</v>
      </c>
      <c r="C283" s="185" t="s">
        <v>241</v>
      </c>
      <c r="D283" s="189">
        <v>407053.88</v>
      </c>
      <c r="E283">
        <v>430.85</v>
      </c>
      <c r="F283" s="146">
        <v>450.14</v>
      </c>
      <c r="G283" s="192">
        <v>834.47</v>
      </c>
      <c r="H283" t="s">
        <v>501</v>
      </c>
    </row>
    <row r="284" spans="1:8" x14ac:dyDescent="0.2">
      <c r="A284" s="185">
        <v>1093</v>
      </c>
      <c r="B284" s="187">
        <v>1093</v>
      </c>
      <c r="C284" s="185" t="s">
        <v>57</v>
      </c>
      <c r="D284" s="189">
        <v>532103.57999999996</v>
      </c>
      <c r="E284">
        <v>430.85</v>
      </c>
      <c r="F284" s="146">
        <v>450.14</v>
      </c>
      <c r="G284" s="192">
        <v>841.4</v>
      </c>
      <c r="H284" t="s">
        <v>501</v>
      </c>
    </row>
    <row r="285" spans="1:8" x14ac:dyDescent="0.2">
      <c r="A285" s="184">
        <v>2007</v>
      </c>
      <c r="B285" s="150">
        <v>2007</v>
      </c>
      <c r="C285" s="184" t="s">
        <v>100</v>
      </c>
      <c r="D285" s="190">
        <v>455484.47</v>
      </c>
      <c r="E285">
        <v>430.85</v>
      </c>
      <c r="F285" s="146">
        <v>450.14</v>
      </c>
      <c r="G285" s="193">
        <v>842.24</v>
      </c>
      <c r="H285" t="s">
        <v>501</v>
      </c>
    </row>
    <row r="286" spans="1:8" x14ac:dyDescent="0.2">
      <c r="A286" s="184">
        <v>6561</v>
      </c>
      <c r="B286" s="150">
        <v>6561</v>
      </c>
      <c r="C286" s="184" t="s">
        <v>266</v>
      </c>
      <c r="D286" s="190">
        <v>307102.12</v>
      </c>
      <c r="E286">
        <v>430.85</v>
      </c>
      <c r="F286" s="146">
        <v>450.14</v>
      </c>
      <c r="G286" s="193">
        <v>844.85</v>
      </c>
      <c r="H286" t="s">
        <v>501</v>
      </c>
    </row>
    <row r="287" spans="1:8" x14ac:dyDescent="0.2">
      <c r="A287" s="185">
        <v>6462</v>
      </c>
      <c r="B287" s="187">
        <v>6462</v>
      </c>
      <c r="C287" s="185" t="s">
        <v>259</v>
      </c>
      <c r="D287" s="189">
        <v>217355.32</v>
      </c>
      <c r="E287">
        <v>430.85</v>
      </c>
      <c r="F287" s="146">
        <v>450.14</v>
      </c>
      <c r="G287" s="192">
        <v>846.4</v>
      </c>
      <c r="H287" t="s">
        <v>501</v>
      </c>
    </row>
    <row r="288" spans="1:8" x14ac:dyDescent="0.2">
      <c r="A288" s="185">
        <v>4773</v>
      </c>
      <c r="B288" s="187">
        <v>4773</v>
      </c>
      <c r="C288" s="185" t="s">
        <v>193</v>
      </c>
      <c r="D288" s="189">
        <v>430264.16</v>
      </c>
      <c r="E288">
        <v>430.85</v>
      </c>
      <c r="F288" s="146">
        <v>450.14</v>
      </c>
      <c r="G288" s="192">
        <v>849.32</v>
      </c>
      <c r="H288" t="s">
        <v>501</v>
      </c>
    </row>
    <row r="289" spans="1:8" x14ac:dyDescent="0.2">
      <c r="A289" s="185">
        <v>5283</v>
      </c>
      <c r="B289" s="187">
        <v>5283</v>
      </c>
      <c r="C289" s="185" t="s">
        <v>216</v>
      </c>
      <c r="D289" s="189">
        <v>551653.81999999995</v>
      </c>
      <c r="E289">
        <v>430.85</v>
      </c>
      <c r="F289" s="146">
        <v>450.14</v>
      </c>
      <c r="G289" s="192">
        <v>857.8</v>
      </c>
      <c r="H289" t="s">
        <v>501</v>
      </c>
    </row>
    <row r="290" spans="1:8" x14ac:dyDescent="0.2">
      <c r="A290" s="185">
        <v>609</v>
      </c>
      <c r="B290" s="187">
        <v>609</v>
      </c>
      <c r="C290" s="185" t="s">
        <v>36</v>
      </c>
      <c r="D290" s="189">
        <v>1270899.53</v>
      </c>
      <c r="E290">
        <v>430.85</v>
      </c>
      <c r="F290" s="146">
        <v>450.14</v>
      </c>
      <c r="G290" s="192">
        <v>857.85</v>
      </c>
      <c r="H290" t="s">
        <v>501</v>
      </c>
    </row>
    <row r="291" spans="1:8" x14ac:dyDescent="0.2">
      <c r="A291" s="184">
        <v>4905</v>
      </c>
      <c r="B291" s="150">
        <v>4905</v>
      </c>
      <c r="C291" s="184" t="s">
        <v>332</v>
      </c>
      <c r="D291" s="190">
        <v>167439.76999999999</v>
      </c>
      <c r="E291">
        <v>430.85</v>
      </c>
      <c r="F291" s="146">
        <v>450.14</v>
      </c>
      <c r="G291" s="193">
        <v>864.87</v>
      </c>
      <c r="H291" t="s">
        <v>501</v>
      </c>
    </row>
    <row r="292" spans="1:8" x14ac:dyDescent="0.2">
      <c r="A292" s="184">
        <v>6003</v>
      </c>
      <c r="B292" s="150">
        <v>6003</v>
      </c>
      <c r="C292" s="184" t="s">
        <v>234</v>
      </c>
      <c r="D292" s="190">
        <v>337521.9</v>
      </c>
      <c r="E292">
        <v>430.85</v>
      </c>
      <c r="F292" s="146">
        <v>450.14</v>
      </c>
      <c r="G292" s="193">
        <v>867.67</v>
      </c>
      <c r="H292" t="s">
        <v>501</v>
      </c>
    </row>
    <row r="293" spans="1:8" x14ac:dyDescent="0.2">
      <c r="A293" s="185">
        <v>2718</v>
      </c>
      <c r="B293" s="187">
        <v>2718</v>
      </c>
      <c r="C293" s="185" t="s">
        <v>120</v>
      </c>
      <c r="D293" s="189">
        <v>401250.95</v>
      </c>
      <c r="E293">
        <v>430.85</v>
      </c>
      <c r="F293" s="146">
        <v>450.14</v>
      </c>
      <c r="G293" s="192">
        <v>872.85</v>
      </c>
      <c r="H293" t="s">
        <v>501</v>
      </c>
    </row>
    <row r="294" spans="1:8" x14ac:dyDescent="0.2">
      <c r="A294" s="184">
        <v>1675</v>
      </c>
      <c r="B294" s="150">
        <v>1675</v>
      </c>
      <c r="C294" s="184" t="s">
        <v>82</v>
      </c>
      <c r="D294" s="190">
        <v>159791.79</v>
      </c>
      <c r="E294">
        <v>430.85</v>
      </c>
      <c r="F294" s="146">
        <v>450.14</v>
      </c>
      <c r="G294" s="193">
        <v>873.18</v>
      </c>
      <c r="H294" t="s">
        <v>501</v>
      </c>
    </row>
    <row r="295" spans="1:8" x14ac:dyDescent="0.2">
      <c r="A295" s="184">
        <v>3168</v>
      </c>
      <c r="B295" s="150">
        <v>3168</v>
      </c>
      <c r="C295" s="184" t="s">
        <v>141</v>
      </c>
      <c r="D295" s="190">
        <v>590964.73</v>
      </c>
      <c r="E295">
        <v>430.85</v>
      </c>
      <c r="F295" s="146">
        <v>450.14</v>
      </c>
      <c r="G295" s="193">
        <v>878.89</v>
      </c>
      <c r="H295" t="s">
        <v>501</v>
      </c>
    </row>
    <row r="296" spans="1:8" x14ac:dyDescent="0.2">
      <c r="A296" s="185">
        <v>5823</v>
      </c>
      <c r="B296" s="187">
        <v>5823</v>
      </c>
      <c r="C296" s="185" t="s">
        <v>227</v>
      </c>
      <c r="D296" s="189">
        <v>324916.28000000003</v>
      </c>
      <c r="E296">
        <v>430.85</v>
      </c>
      <c r="F296" s="146">
        <v>450.14</v>
      </c>
      <c r="G296" s="192">
        <v>890.18</v>
      </c>
      <c r="H296" t="s">
        <v>501</v>
      </c>
    </row>
    <row r="297" spans="1:8" x14ac:dyDescent="0.2">
      <c r="A297" s="185">
        <v>6509</v>
      </c>
      <c r="B297" s="187">
        <v>6509</v>
      </c>
      <c r="C297" s="185" t="s">
        <v>261</v>
      </c>
      <c r="D297" s="189">
        <v>317721.03000000003</v>
      </c>
      <c r="E297">
        <v>430.85</v>
      </c>
      <c r="F297" s="146">
        <v>450.14</v>
      </c>
      <c r="G297" s="192">
        <v>891.97</v>
      </c>
      <c r="H297" t="s">
        <v>501</v>
      </c>
    </row>
    <row r="298" spans="1:8" x14ac:dyDescent="0.2">
      <c r="A298" s="184">
        <v>657</v>
      </c>
      <c r="B298" s="150">
        <v>657</v>
      </c>
      <c r="C298" s="184" t="s">
        <v>341</v>
      </c>
      <c r="D298" s="190">
        <v>709744.19</v>
      </c>
      <c r="E298">
        <v>430.85</v>
      </c>
      <c r="F298" s="146">
        <v>450.14</v>
      </c>
      <c r="G298" s="193">
        <v>892.87</v>
      </c>
      <c r="H298" t="s">
        <v>501</v>
      </c>
    </row>
    <row r="299" spans="1:8" x14ac:dyDescent="0.2">
      <c r="A299" s="184">
        <v>4023</v>
      </c>
      <c r="B299" s="150">
        <v>4023</v>
      </c>
      <c r="C299" s="184" t="s">
        <v>342</v>
      </c>
      <c r="D299" s="190">
        <v>594456.1</v>
      </c>
      <c r="E299">
        <v>430.85</v>
      </c>
      <c r="F299" s="146">
        <v>450.14</v>
      </c>
      <c r="G299" s="193">
        <v>898.65</v>
      </c>
      <c r="H299" t="s">
        <v>501</v>
      </c>
    </row>
    <row r="300" spans="1:8" x14ac:dyDescent="0.2">
      <c r="A300" s="185">
        <v>1134</v>
      </c>
      <c r="B300" s="187">
        <v>1134</v>
      </c>
      <c r="C300" s="185" t="s">
        <v>61</v>
      </c>
      <c r="D300" s="189">
        <v>251666.39</v>
      </c>
      <c r="E300">
        <v>430.85</v>
      </c>
      <c r="F300" s="146">
        <v>450.14</v>
      </c>
      <c r="G300" s="192">
        <v>904.62</v>
      </c>
      <c r="H300" t="s">
        <v>501</v>
      </c>
    </row>
    <row r="301" spans="1:8" x14ac:dyDescent="0.2">
      <c r="A301" s="184">
        <v>5139</v>
      </c>
      <c r="B301" s="150">
        <v>5139</v>
      </c>
      <c r="C301" s="184" t="s">
        <v>209</v>
      </c>
      <c r="D301" s="190">
        <v>172036.18</v>
      </c>
      <c r="E301">
        <v>430.85</v>
      </c>
      <c r="F301" s="146">
        <v>450.14</v>
      </c>
      <c r="G301" s="193">
        <v>914.11</v>
      </c>
      <c r="H301" t="s">
        <v>501</v>
      </c>
    </row>
    <row r="302" spans="1:8" x14ac:dyDescent="0.2">
      <c r="A302" s="184">
        <v>1972</v>
      </c>
      <c r="B302" s="150">
        <v>1972</v>
      </c>
      <c r="C302" s="184" t="s">
        <v>97</v>
      </c>
      <c r="D302" s="190">
        <v>284065.83</v>
      </c>
      <c r="E302">
        <v>430.85</v>
      </c>
      <c r="F302" s="146">
        <v>450.14</v>
      </c>
      <c r="G302" s="193">
        <v>942.8</v>
      </c>
      <c r="H302" t="s">
        <v>501</v>
      </c>
    </row>
    <row r="303" spans="1:8" x14ac:dyDescent="0.2">
      <c r="A303" s="185">
        <v>6854</v>
      </c>
      <c r="B303" s="187">
        <v>6854</v>
      </c>
      <c r="C303" s="185" t="s">
        <v>279</v>
      </c>
      <c r="D303" s="189">
        <v>540049.02</v>
      </c>
      <c r="E303">
        <v>430.85</v>
      </c>
      <c r="F303" s="146">
        <v>450.14</v>
      </c>
      <c r="G303" s="192">
        <v>946.13</v>
      </c>
      <c r="H303" t="s">
        <v>501</v>
      </c>
    </row>
    <row r="304" spans="1:8" x14ac:dyDescent="0.2">
      <c r="A304" s="185">
        <v>18</v>
      </c>
      <c r="B304" s="187">
        <v>18</v>
      </c>
      <c r="C304" s="185" t="s">
        <v>11</v>
      </c>
      <c r="D304" s="189">
        <v>276934.40000000002</v>
      </c>
      <c r="E304">
        <v>430.85</v>
      </c>
      <c r="F304" s="146">
        <v>450.14</v>
      </c>
      <c r="G304" s="192">
        <v>973.75</v>
      </c>
      <c r="H304" t="s">
        <v>501</v>
      </c>
    </row>
    <row r="305" spans="1:8" x14ac:dyDescent="0.2">
      <c r="A305" s="185">
        <v>3978</v>
      </c>
      <c r="B305" s="187">
        <v>3978</v>
      </c>
      <c r="C305" s="185" t="s">
        <v>164</v>
      </c>
      <c r="D305" s="189">
        <v>537449.36</v>
      </c>
      <c r="E305">
        <v>430.85</v>
      </c>
      <c r="F305" s="146">
        <v>450.14</v>
      </c>
      <c r="G305" s="192">
        <v>991.42</v>
      </c>
      <c r="H305" t="s">
        <v>501</v>
      </c>
    </row>
    <row r="306" spans="1:8" x14ac:dyDescent="0.2">
      <c r="A306" s="185">
        <v>1989</v>
      </c>
      <c r="B306" s="187">
        <v>1989</v>
      </c>
      <c r="C306" s="185" t="s">
        <v>99</v>
      </c>
      <c r="D306" s="189">
        <v>396412.82</v>
      </c>
      <c r="E306">
        <v>430.85</v>
      </c>
      <c r="F306" s="146">
        <v>450.14</v>
      </c>
      <c r="G306" s="192">
        <v>1011.26</v>
      </c>
      <c r="H306" t="s">
        <v>501</v>
      </c>
    </row>
    <row r="307" spans="1:8" x14ac:dyDescent="0.2">
      <c r="A307" s="185">
        <v>6992</v>
      </c>
      <c r="B307" s="187">
        <v>6992</v>
      </c>
      <c r="C307" s="185" t="s">
        <v>291</v>
      </c>
      <c r="D307" s="189">
        <v>562331.38</v>
      </c>
      <c r="E307">
        <v>430.85</v>
      </c>
      <c r="F307" s="146">
        <v>450.14</v>
      </c>
      <c r="G307" s="192">
        <v>1055.23</v>
      </c>
      <c r="H307" t="s">
        <v>501</v>
      </c>
    </row>
    <row r="308" spans="1:8" x14ac:dyDescent="0.2">
      <c r="A308" s="185">
        <v>5724</v>
      </c>
      <c r="B308" s="187">
        <v>5724</v>
      </c>
      <c r="C308" s="185" t="s">
        <v>224</v>
      </c>
      <c r="D308" s="189">
        <v>188296.37</v>
      </c>
      <c r="E308">
        <v>430.85</v>
      </c>
      <c r="F308" s="146">
        <v>450.14</v>
      </c>
      <c r="G308" s="192">
        <v>1063.82</v>
      </c>
      <c r="H308" t="s">
        <v>501</v>
      </c>
    </row>
    <row r="309" spans="1:8" x14ac:dyDescent="0.2">
      <c r="A309" s="185">
        <v>977</v>
      </c>
      <c r="B309" s="187">
        <v>977</v>
      </c>
      <c r="C309" s="185" t="s">
        <v>48</v>
      </c>
      <c r="D309" s="189">
        <v>576244.92000000004</v>
      </c>
      <c r="E309">
        <v>430.85</v>
      </c>
      <c r="F309" s="146">
        <v>450.14</v>
      </c>
      <c r="G309" s="192">
        <v>1066.53</v>
      </c>
      <c r="H309" t="s">
        <v>501</v>
      </c>
    </row>
    <row r="310" spans="1:8" x14ac:dyDescent="0.2">
      <c r="A310" s="184">
        <v>1968</v>
      </c>
      <c r="B310" s="150">
        <v>3582</v>
      </c>
      <c r="C310" s="184" t="s">
        <v>95</v>
      </c>
      <c r="D310" s="190">
        <v>546485.43000000005</v>
      </c>
      <c r="E310">
        <v>430.85</v>
      </c>
      <c r="F310" s="146">
        <v>450.14</v>
      </c>
      <c r="G310" s="193">
        <v>1068.4000000000001</v>
      </c>
      <c r="H310" t="s">
        <v>501</v>
      </c>
    </row>
    <row r="311" spans="1:8" x14ac:dyDescent="0.2">
      <c r="A311" s="185">
        <v>2673</v>
      </c>
      <c r="B311" s="187">
        <v>2673</v>
      </c>
      <c r="C311" s="185" t="s">
        <v>117</v>
      </c>
      <c r="D311" s="189">
        <v>712536.12</v>
      </c>
      <c r="E311">
        <v>430.85</v>
      </c>
      <c r="F311" s="146">
        <v>450.14</v>
      </c>
      <c r="G311" s="192">
        <v>1072.6099999999999</v>
      </c>
      <c r="H311" t="s">
        <v>501</v>
      </c>
    </row>
    <row r="312" spans="1:8" x14ac:dyDescent="0.2">
      <c r="A312" s="184">
        <v>5832</v>
      </c>
      <c r="B312" s="150">
        <v>5832</v>
      </c>
      <c r="C312" s="184" t="s">
        <v>228</v>
      </c>
      <c r="D312" s="190">
        <v>255756.13</v>
      </c>
      <c r="E312">
        <v>430.85</v>
      </c>
      <c r="F312" s="146">
        <v>450.14</v>
      </c>
      <c r="G312" s="193">
        <v>1074.6099999999999</v>
      </c>
      <c r="H312" t="s">
        <v>501</v>
      </c>
    </row>
    <row r="313" spans="1:8" x14ac:dyDescent="0.2">
      <c r="A313" s="185">
        <v>4978</v>
      </c>
      <c r="B313" s="187">
        <v>4978</v>
      </c>
      <c r="C313" s="185" t="s">
        <v>204</v>
      </c>
      <c r="D313" s="189">
        <v>182274.53</v>
      </c>
      <c r="E313">
        <v>430.85</v>
      </c>
      <c r="F313" s="146">
        <v>450.14</v>
      </c>
      <c r="G313" s="192">
        <v>1112.1099999999999</v>
      </c>
      <c r="H313" t="s">
        <v>501</v>
      </c>
    </row>
    <row r="314" spans="1:8" x14ac:dyDescent="0.2">
      <c r="A314" s="184">
        <v>5163</v>
      </c>
      <c r="B314" s="150">
        <v>5163</v>
      </c>
      <c r="C314" s="184" t="s">
        <v>211</v>
      </c>
      <c r="D314" s="190">
        <v>596695.23</v>
      </c>
      <c r="E314">
        <v>430.85</v>
      </c>
      <c r="F314" s="146">
        <v>450.14</v>
      </c>
      <c r="G314" s="193">
        <v>1124.3599999999999</v>
      </c>
      <c r="H314" t="s">
        <v>501</v>
      </c>
    </row>
    <row r="315" spans="1:8" x14ac:dyDescent="0.2">
      <c r="A315" s="185">
        <v>540</v>
      </c>
      <c r="B315" s="187">
        <v>540</v>
      </c>
      <c r="C315" s="185" t="s">
        <v>30</v>
      </c>
      <c r="D315" s="189">
        <v>506324.16</v>
      </c>
      <c r="E315">
        <v>430.85</v>
      </c>
      <c r="F315" s="146">
        <v>450.14</v>
      </c>
      <c r="G315" s="192">
        <v>1136.02</v>
      </c>
      <c r="H315" t="s">
        <v>501</v>
      </c>
    </row>
    <row r="316" spans="1:8" x14ac:dyDescent="0.2">
      <c r="A316" s="184">
        <v>6246</v>
      </c>
      <c r="B316" s="150">
        <v>6246</v>
      </c>
      <c r="C316" s="184" t="s">
        <v>253</v>
      </c>
      <c r="D316" s="190">
        <v>165797.07</v>
      </c>
      <c r="E316">
        <v>430.85</v>
      </c>
      <c r="F316" s="146">
        <v>450.14</v>
      </c>
      <c r="G316" s="193">
        <v>1136.3699999999999</v>
      </c>
      <c r="H316" t="s">
        <v>501</v>
      </c>
    </row>
    <row r="317" spans="1:8" x14ac:dyDescent="0.2">
      <c r="A317" s="185">
        <v>5994</v>
      </c>
      <c r="B317" s="187">
        <v>5994</v>
      </c>
      <c r="C317" s="185" t="s">
        <v>233</v>
      </c>
      <c r="D317" s="189">
        <v>738273.82</v>
      </c>
      <c r="E317">
        <v>430.85</v>
      </c>
      <c r="F317" s="146">
        <v>450.14</v>
      </c>
      <c r="G317" s="192">
        <v>1137.9100000000001</v>
      </c>
      <c r="H317" t="s">
        <v>501</v>
      </c>
    </row>
    <row r="318" spans="1:8" x14ac:dyDescent="0.2">
      <c r="A318" s="184">
        <v>6512</v>
      </c>
      <c r="B318" s="150">
        <v>6512</v>
      </c>
      <c r="C318" s="184" t="s">
        <v>262</v>
      </c>
      <c r="D318" s="190">
        <v>363478.69</v>
      </c>
      <c r="E318">
        <v>430.85</v>
      </c>
      <c r="F318" s="146">
        <v>450.14</v>
      </c>
      <c r="G318" s="193">
        <v>1156.8399999999999</v>
      </c>
      <c r="H318" t="s">
        <v>501</v>
      </c>
    </row>
    <row r="319" spans="1:8" x14ac:dyDescent="0.2">
      <c r="A319" s="184">
        <v>1782</v>
      </c>
      <c r="B319" s="150">
        <v>1782</v>
      </c>
      <c r="C319" s="184" t="s">
        <v>85</v>
      </c>
      <c r="D319" s="190">
        <v>101840.72</v>
      </c>
      <c r="E319">
        <v>430.85</v>
      </c>
      <c r="F319" s="146">
        <v>450.14</v>
      </c>
      <c r="G319" s="193">
        <v>1170.58</v>
      </c>
      <c r="H319" t="s">
        <v>501</v>
      </c>
    </row>
    <row r="320" spans="1:8" x14ac:dyDescent="0.2">
      <c r="A320" s="184">
        <v>153</v>
      </c>
      <c r="B320" s="150">
        <v>153</v>
      </c>
      <c r="C320" s="184" t="s">
        <v>18</v>
      </c>
      <c r="D320" s="190">
        <v>606852.19999999995</v>
      </c>
      <c r="E320">
        <v>430.85</v>
      </c>
      <c r="F320" s="146">
        <v>450.14</v>
      </c>
      <c r="G320" s="193">
        <v>1177.67</v>
      </c>
      <c r="H320" t="s">
        <v>501</v>
      </c>
    </row>
    <row r="321" spans="1:8" x14ac:dyDescent="0.2">
      <c r="A321" s="184">
        <v>4269</v>
      </c>
      <c r="B321" s="150">
        <v>4269</v>
      </c>
      <c r="C321" s="184" t="s">
        <v>172</v>
      </c>
      <c r="D321" s="190">
        <v>580077.09</v>
      </c>
      <c r="E321">
        <v>430.85</v>
      </c>
      <c r="F321" s="146">
        <v>450.14</v>
      </c>
      <c r="G321" s="193">
        <v>1184.8</v>
      </c>
      <c r="H321" t="s">
        <v>501</v>
      </c>
    </row>
    <row r="322" spans="1:8" x14ac:dyDescent="0.2">
      <c r="A322" s="185">
        <v>243</v>
      </c>
      <c r="B322" s="187">
        <v>243</v>
      </c>
      <c r="C322" s="185" t="s">
        <v>21</v>
      </c>
      <c r="D322" s="189">
        <v>267421.78999999998</v>
      </c>
      <c r="E322">
        <v>430.85</v>
      </c>
      <c r="F322" s="146">
        <v>450.14</v>
      </c>
      <c r="G322" s="192">
        <v>1204.5999999999999</v>
      </c>
      <c r="H322" t="s">
        <v>501</v>
      </c>
    </row>
    <row r="323" spans="1:8" x14ac:dyDescent="0.2">
      <c r="A323" s="185">
        <v>6516</v>
      </c>
      <c r="B323" s="187">
        <v>6516</v>
      </c>
      <c r="C323" s="185" t="s">
        <v>263</v>
      </c>
      <c r="D323" s="189">
        <v>194056.91</v>
      </c>
      <c r="E323">
        <v>430.85</v>
      </c>
      <c r="F323" s="146">
        <v>450.14</v>
      </c>
      <c r="G323" s="192">
        <v>1243.95</v>
      </c>
      <c r="H323" t="s">
        <v>501</v>
      </c>
    </row>
    <row r="324" spans="1:8" x14ac:dyDescent="0.2">
      <c r="A324" s="184">
        <v>1619</v>
      </c>
      <c r="B324" s="150">
        <v>1619</v>
      </c>
      <c r="C324" s="184" t="s">
        <v>81</v>
      </c>
      <c r="D324" s="190">
        <v>1402976.04</v>
      </c>
      <c r="E324">
        <v>430.85</v>
      </c>
      <c r="F324" s="146">
        <v>450.14</v>
      </c>
      <c r="G324" s="193">
        <v>1255.01</v>
      </c>
      <c r="H324" t="s">
        <v>501</v>
      </c>
    </row>
    <row r="325" spans="1:8" x14ac:dyDescent="0.2">
      <c r="A325" s="185">
        <v>2682</v>
      </c>
      <c r="B325" s="187">
        <v>2682</v>
      </c>
      <c r="C325" s="185" t="s">
        <v>118</v>
      </c>
      <c r="D325" s="189">
        <v>331639.61</v>
      </c>
      <c r="E325">
        <v>430.85</v>
      </c>
      <c r="F325" s="146">
        <v>450.14</v>
      </c>
      <c r="G325" s="192">
        <v>1346.49</v>
      </c>
      <c r="H325" t="s">
        <v>501</v>
      </c>
    </row>
    <row r="326" spans="1:8" x14ac:dyDescent="0.2">
      <c r="A326" s="184">
        <v>72</v>
      </c>
      <c r="B326" s="150">
        <v>72</v>
      </c>
      <c r="C326" s="184" t="s">
        <v>12</v>
      </c>
      <c r="D326" s="190">
        <v>275964.33</v>
      </c>
      <c r="E326">
        <v>430.85</v>
      </c>
      <c r="F326" s="146">
        <v>450.14</v>
      </c>
      <c r="G326" s="193">
        <v>1391.65</v>
      </c>
      <c r="H326" t="s">
        <v>501</v>
      </c>
    </row>
  </sheetData>
  <sortState xmlns:xlrd2="http://schemas.microsoft.com/office/spreadsheetml/2017/richdata2" ref="A2:H326">
    <sortCondition ref="G2:G326"/>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4A987-F129-46E4-A312-31ACFE92F48B}">
  <sheetPr>
    <tabColor rgb="FFFFC000"/>
  </sheetPr>
  <dimension ref="A1:F2927"/>
  <sheetViews>
    <sheetView topLeftCell="A2889" workbookViewId="0">
      <selection activeCell="H24" sqref="H24:XFD24"/>
    </sheetView>
  </sheetViews>
  <sheetFormatPr baseColWidth="10" defaultColWidth="8.6640625" defaultRowHeight="14" x14ac:dyDescent="0.2"/>
  <cols>
    <col min="1" max="1" width="8.83203125" style="144" customWidth="1"/>
    <col min="2" max="2" width="9.1640625" style="144" customWidth="1"/>
    <col min="3" max="3" width="14.5" style="139" customWidth="1"/>
    <col min="4" max="5" width="11.6640625" style="139" customWidth="1"/>
    <col min="6" max="6" width="18.83203125" style="139" customWidth="1"/>
    <col min="7" max="16384" width="8.6640625" style="139"/>
  </cols>
  <sheetData>
    <row r="1" spans="1:6" x14ac:dyDescent="0.2">
      <c r="A1" s="142" t="s">
        <v>393</v>
      </c>
      <c r="B1" s="142" t="s">
        <v>1</v>
      </c>
      <c r="C1" s="138" t="s">
        <v>382</v>
      </c>
      <c r="D1" s="138" t="s">
        <v>476</v>
      </c>
      <c r="E1" s="138" t="s">
        <v>478</v>
      </c>
      <c r="F1" s="138" t="s">
        <v>477</v>
      </c>
    </row>
    <row r="2" spans="1:6" x14ac:dyDescent="0.2">
      <c r="A2" s="142">
        <v>9</v>
      </c>
      <c r="B2" s="142">
        <v>9</v>
      </c>
      <c r="C2" s="138" t="s">
        <v>10</v>
      </c>
      <c r="D2" s="139">
        <v>2019</v>
      </c>
      <c r="F2" s="138">
        <v>90688</v>
      </c>
    </row>
    <row r="3" spans="1:6" x14ac:dyDescent="0.2">
      <c r="A3" s="142">
        <v>441</v>
      </c>
      <c r="B3" s="142">
        <v>441</v>
      </c>
      <c r="C3" s="138" t="s">
        <v>315</v>
      </c>
      <c r="D3" s="139">
        <v>2019</v>
      </c>
      <c r="F3" s="138">
        <v>14481</v>
      </c>
    </row>
    <row r="4" spans="1:6" x14ac:dyDescent="0.2">
      <c r="A4" s="142">
        <v>18</v>
      </c>
      <c r="B4" s="142">
        <v>18</v>
      </c>
      <c r="C4" s="138" t="s">
        <v>11</v>
      </c>
      <c r="D4" s="139">
        <v>2019</v>
      </c>
      <c r="F4" s="138">
        <v>120324</v>
      </c>
    </row>
    <row r="5" spans="1:6" x14ac:dyDescent="0.2">
      <c r="A5" s="142">
        <v>27</v>
      </c>
      <c r="B5" s="142">
        <v>27</v>
      </c>
      <c r="C5" s="138" t="s">
        <v>316</v>
      </c>
      <c r="D5" s="139">
        <v>2019</v>
      </c>
      <c r="F5" s="138">
        <v>0</v>
      </c>
    </row>
    <row r="6" spans="1:6" x14ac:dyDescent="0.2">
      <c r="A6" s="142">
        <v>63</v>
      </c>
      <c r="B6" s="142">
        <v>63</v>
      </c>
      <c r="C6" s="138" t="s">
        <v>317</v>
      </c>
      <c r="D6" s="139">
        <v>2019</v>
      </c>
      <c r="F6" s="138">
        <v>115702</v>
      </c>
    </row>
    <row r="7" spans="1:6" x14ac:dyDescent="0.2">
      <c r="A7" s="142">
        <v>72</v>
      </c>
      <c r="B7" s="142">
        <v>72</v>
      </c>
      <c r="C7" s="138" t="s">
        <v>12</v>
      </c>
      <c r="D7" s="139">
        <v>2019</v>
      </c>
      <c r="F7" s="138">
        <v>78844</v>
      </c>
    </row>
    <row r="8" spans="1:6" x14ac:dyDescent="0.2">
      <c r="A8" s="142">
        <v>81</v>
      </c>
      <c r="B8" s="142">
        <v>81</v>
      </c>
      <c r="C8" s="138" t="s">
        <v>13</v>
      </c>
      <c r="D8" s="139">
        <v>2019</v>
      </c>
      <c r="F8" s="138">
        <v>0</v>
      </c>
    </row>
    <row r="9" spans="1:6" x14ac:dyDescent="0.2">
      <c r="A9" s="142">
        <v>99</v>
      </c>
      <c r="B9" s="142">
        <v>99</v>
      </c>
      <c r="C9" s="138" t="s">
        <v>14</v>
      </c>
      <c r="D9" s="139">
        <v>2019</v>
      </c>
      <c r="F9" s="138">
        <v>53887</v>
      </c>
    </row>
    <row r="10" spans="1:6" x14ac:dyDescent="0.2">
      <c r="A10" s="142">
        <v>108</v>
      </c>
      <c r="B10" s="142">
        <v>108</v>
      </c>
      <c r="C10" s="138" t="s">
        <v>15</v>
      </c>
      <c r="D10" s="139">
        <v>2019</v>
      </c>
      <c r="F10" s="138">
        <v>31957</v>
      </c>
    </row>
    <row r="11" spans="1:6" x14ac:dyDescent="0.2">
      <c r="A11" s="142">
        <v>126</v>
      </c>
      <c r="B11" s="142">
        <v>126</v>
      </c>
      <c r="C11" s="138" t="s">
        <v>16</v>
      </c>
      <c r="D11" s="139">
        <v>2019</v>
      </c>
      <c r="F11" s="138">
        <v>45025</v>
      </c>
    </row>
    <row r="12" spans="1:6" x14ac:dyDescent="0.2">
      <c r="A12" s="142">
        <v>135</v>
      </c>
      <c r="B12" s="142">
        <v>135</v>
      </c>
      <c r="C12" s="138" t="s">
        <v>17</v>
      </c>
      <c r="D12" s="139">
        <v>2019</v>
      </c>
      <c r="F12" s="138">
        <v>223036</v>
      </c>
    </row>
    <row r="13" spans="1:6" x14ac:dyDescent="0.2">
      <c r="A13" s="142">
        <v>171</v>
      </c>
      <c r="B13" s="142">
        <v>171</v>
      </c>
      <c r="C13" s="138" t="s">
        <v>318</v>
      </c>
      <c r="D13" s="139">
        <v>2019</v>
      </c>
      <c r="F13" s="138">
        <v>69262</v>
      </c>
    </row>
    <row r="14" spans="1:6" x14ac:dyDescent="0.2">
      <c r="A14" s="142">
        <v>225</v>
      </c>
      <c r="B14" s="142">
        <v>225</v>
      </c>
      <c r="C14" s="138" t="s">
        <v>19</v>
      </c>
      <c r="D14" s="139">
        <v>2019</v>
      </c>
      <c r="F14" s="138">
        <v>171429</v>
      </c>
    </row>
    <row r="15" spans="1:6" x14ac:dyDescent="0.2">
      <c r="A15" s="142">
        <v>234</v>
      </c>
      <c r="B15" s="142">
        <v>234</v>
      </c>
      <c r="C15" s="138" t="s">
        <v>20</v>
      </c>
      <c r="D15" s="139">
        <v>2019</v>
      </c>
      <c r="F15" s="138">
        <v>0</v>
      </c>
    </row>
    <row r="16" spans="1:6" x14ac:dyDescent="0.2">
      <c r="A16" s="142">
        <v>243</v>
      </c>
      <c r="B16" s="142">
        <v>243</v>
      </c>
      <c r="C16" s="138" t="s">
        <v>21</v>
      </c>
      <c r="D16" s="139">
        <v>2019</v>
      </c>
      <c r="F16" s="138">
        <v>93250</v>
      </c>
    </row>
    <row r="17" spans="1:6" x14ac:dyDescent="0.2">
      <c r="A17" s="142">
        <v>261</v>
      </c>
      <c r="B17" s="142">
        <v>261</v>
      </c>
      <c r="C17" s="138" t="s">
        <v>22</v>
      </c>
      <c r="D17" s="139">
        <v>2019</v>
      </c>
      <c r="F17" s="138">
        <v>0</v>
      </c>
    </row>
    <row r="18" spans="1:6" x14ac:dyDescent="0.2">
      <c r="A18" s="142">
        <v>279</v>
      </c>
      <c r="B18" s="142">
        <v>279</v>
      </c>
      <c r="C18" s="138" t="s">
        <v>23</v>
      </c>
      <c r="D18" s="139">
        <v>2019</v>
      </c>
      <c r="F18" s="138">
        <v>0</v>
      </c>
    </row>
    <row r="19" spans="1:6" x14ac:dyDescent="0.2">
      <c r="A19" s="142">
        <v>355</v>
      </c>
      <c r="B19" s="142">
        <v>355</v>
      </c>
      <c r="C19" s="138" t="s">
        <v>25</v>
      </c>
      <c r="D19" s="139">
        <v>2019</v>
      </c>
      <c r="F19" s="138">
        <v>29659</v>
      </c>
    </row>
    <row r="20" spans="1:6" x14ac:dyDescent="0.2">
      <c r="A20" s="142">
        <v>387</v>
      </c>
      <c r="B20" s="142">
        <v>387</v>
      </c>
      <c r="C20" s="138" t="s">
        <v>26</v>
      </c>
      <c r="D20" s="139">
        <v>2019</v>
      </c>
      <c r="F20" s="138">
        <v>0</v>
      </c>
    </row>
    <row r="21" spans="1:6" x14ac:dyDescent="0.2">
      <c r="A21" s="142">
        <v>414</v>
      </c>
      <c r="B21" s="142">
        <v>414</v>
      </c>
      <c r="C21" s="138" t="s">
        <v>27</v>
      </c>
      <c r="D21" s="139">
        <v>2019</v>
      </c>
      <c r="F21" s="138">
        <v>0</v>
      </c>
    </row>
    <row r="22" spans="1:6" x14ac:dyDescent="0.2">
      <c r="A22" s="142">
        <v>540</v>
      </c>
      <c r="B22" s="142">
        <v>540</v>
      </c>
      <c r="C22" s="138" t="s">
        <v>30</v>
      </c>
      <c r="D22" s="139">
        <v>2019</v>
      </c>
      <c r="F22" s="138">
        <v>101968</v>
      </c>
    </row>
    <row r="23" spans="1:6" x14ac:dyDescent="0.2">
      <c r="A23" s="142">
        <v>472</v>
      </c>
      <c r="B23" s="142">
        <v>472</v>
      </c>
      <c r="C23" s="138" t="s">
        <v>28</v>
      </c>
      <c r="D23" s="139">
        <v>2019</v>
      </c>
      <c r="F23" s="138">
        <v>0</v>
      </c>
    </row>
    <row r="24" spans="1:6" x14ac:dyDescent="0.2">
      <c r="A24" s="142">
        <v>513</v>
      </c>
      <c r="B24" s="142">
        <v>513</v>
      </c>
      <c r="C24" s="138" t="s">
        <v>29</v>
      </c>
      <c r="D24" s="139">
        <v>2019</v>
      </c>
      <c r="F24" s="138">
        <v>0</v>
      </c>
    </row>
    <row r="25" spans="1:6" x14ac:dyDescent="0.2">
      <c r="A25" s="142">
        <v>549</v>
      </c>
      <c r="B25" s="142">
        <v>549</v>
      </c>
      <c r="C25" s="138" t="s">
        <v>31</v>
      </c>
      <c r="D25" s="139">
        <v>2019</v>
      </c>
      <c r="F25" s="138">
        <v>0</v>
      </c>
    </row>
    <row r="26" spans="1:6" x14ac:dyDescent="0.2">
      <c r="A26" s="142">
        <v>576</v>
      </c>
      <c r="B26" s="142">
        <v>576</v>
      </c>
      <c r="C26" s="138" t="s">
        <v>32</v>
      </c>
      <c r="D26" s="139">
        <v>2019</v>
      </c>
      <c r="F26" s="138">
        <v>152216</v>
      </c>
    </row>
    <row r="27" spans="1:6" x14ac:dyDescent="0.2">
      <c r="A27" s="142">
        <v>585</v>
      </c>
      <c r="B27" s="142">
        <v>585</v>
      </c>
      <c r="C27" s="138" t="s">
        <v>33</v>
      </c>
      <c r="D27" s="139">
        <v>2019</v>
      </c>
      <c r="F27" s="138">
        <v>0</v>
      </c>
    </row>
    <row r="28" spans="1:6" x14ac:dyDescent="0.2">
      <c r="A28" s="142">
        <v>594</v>
      </c>
      <c r="B28" s="142">
        <v>594</v>
      </c>
      <c r="C28" s="138" t="s">
        <v>34</v>
      </c>
      <c r="D28" s="139">
        <v>2019</v>
      </c>
      <c r="F28" s="138">
        <v>0</v>
      </c>
    </row>
    <row r="29" spans="1:6" x14ac:dyDescent="0.2">
      <c r="A29" s="142">
        <v>603</v>
      </c>
      <c r="B29" s="142">
        <v>603</v>
      </c>
      <c r="C29" s="138" t="s">
        <v>35</v>
      </c>
      <c r="D29" s="139">
        <v>2019</v>
      </c>
      <c r="F29" s="138">
        <v>47485</v>
      </c>
    </row>
    <row r="30" spans="1:6" x14ac:dyDescent="0.2">
      <c r="A30" s="142">
        <v>609</v>
      </c>
      <c r="B30" s="142">
        <v>609</v>
      </c>
      <c r="C30" s="138" t="s">
        <v>36</v>
      </c>
      <c r="D30" s="139">
        <v>2019</v>
      </c>
      <c r="F30" s="138">
        <v>136292</v>
      </c>
    </row>
    <row r="31" spans="1:6" x14ac:dyDescent="0.2">
      <c r="A31" s="142">
        <v>621</v>
      </c>
      <c r="B31" s="142">
        <v>621</v>
      </c>
      <c r="C31" s="138" t="s">
        <v>37</v>
      </c>
      <c r="D31" s="139">
        <v>2019</v>
      </c>
      <c r="F31" s="138">
        <v>0</v>
      </c>
    </row>
    <row r="32" spans="1:6" x14ac:dyDescent="0.2">
      <c r="A32" s="142">
        <v>720</v>
      </c>
      <c r="B32" s="142">
        <v>720</v>
      </c>
      <c r="C32" s="138" t="s">
        <v>38</v>
      </c>
      <c r="D32" s="139">
        <v>2019</v>
      </c>
      <c r="F32" s="138">
        <v>0</v>
      </c>
    </row>
    <row r="33" spans="1:6" x14ac:dyDescent="0.2">
      <c r="A33" s="142">
        <v>729</v>
      </c>
      <c r="B33" s="142">
        <v>729</v>
      </c>
      <c r="C33" s="138" t="s">
        <v>39</v>
      </c>
      <c r="D33" s="139">
        <v>2019</v>
      </c>
      <c r="F33" s="138">
        <v>0</v>
      </c>
    </row>
    <row r="34" spans="1:6" x14ac:dyDescent="0.2">
      <c r="A34" s="142">
        <v>747</v>
      </c>
      <c r="B34" s="142">
        <v>747</v>
      </c>
      <c r="C34" s="138" t="s">
        <v>40</v>
      </c>
      <c r="D34" s="139">
        <v>2019</v>
      </c>
      <c r="F34" s="138">
        <v>0</v>
      </c>
    </row>
    <row r="35" spans="1:6" x14ac:dyDescent="0.2">
      <c r="A35" s="142">
        <v>1917</v>
      </c>
      <c r="B35" s="142">
        <v>1917</v>
      </c>
      <c r="C35" s="138" t="s">
        <v>89</v>
      </c>
      <c r="D35" s="139">
        <v>2019</v>
      </c>
      <c r="F35" s="138">
        <v>30942</v>
      </c>
    </row>
    <row r="36" spans="1:6" x14ac:dyDescent="0.2">
      <c r="A36" s="142">
        <v>846</v>
      </c>
      <c r="B36" s="142">
        <v>846</v>
      </c>
      <c r="C36" s="138" t="s">
        <v>384</v>
      </c>
      <c r="D36" s="139">
        <v>2019</v>
      </c>
      <c r="F36" s="138">
        <v>0</v>
      </c>
    </row>
    <row r="37" spans="1:6" x14ac:dyDescent="0.2">
      <c r="A37" s="142">
        <v>882</v>
      </c>
      <c r="B37" s="142">
        <v>882</v>
      </c>
      <c r="C37" s="138" t="s">
        <v>43</v>
      </c>
      <c r="D37" s="139">
        <v>2019</v>
      </c>
      <c r="F37" s="138">
        <v>0</v>
      </c>
    </row>
    <row r="38" spans="1:6" x14ac:dyDescent="0.2">
      <c r="A38" s="142">
        <v>916</v>
      </c>
      <c r="B38" s="142">
        <v>916</v>
      </c>
      <c r="C38" s="138" t="s">
        <v>45</v>
      </c>
      <c r="D38" s="139">
        <v>2019</v>
      </c>
      <c r="F38" s="138">
        <v>0</v>
      </c>
    </row>
    <row r="39" spans="1:6" x14ac:dyDescent="0.2">
      <c r="A39" s="142">
        <v>914</v>
      </c>
      <c r="B39" s="142">
        <v>914</v>
      </c>
      <c r="C39" s="138" t="s">
        <v>44</v>
      </c>
      <c r="D39" s="139">
        <v>2019</v>
      </c>
      <c r="F39" s="138">
        <v>105945</v>
      </c>
    </row>
    <row r="40" spans="1:6" x14ac:dyDescent="0.2">
      <c r="A40" s="142">
        <v>918</v>
      </c>
      <c r="B40" s="142">
        <v>918</v>
      </c>
      <c r="C40" s="138" t="s">
        <v>46</v>
      </c>
      <c r="D40" s="139">
        <v>2019</v>
      </c>
      <c r="F40" s="138">
        <v>27377</v>
      </c>
    </row>
    <row r="41" spans="1:6" x14ac:dyDescent="0.2">
      <c r="A41" s="142">
        <v>936</v>
      </c>
      <c r="B41" s="142">
        <v>936</v>
      </c>
      <c r="C41" s="138" t="s">
        <v>47</v>
      </c>
      <c r="D41" s="139">
        <v>2019</v>
      </c>
      <c r="F41" s="138">
        <v>0</v>
      </c>
    </row>
    <row r="42" spans="1:6" x14ac:dyDescent="0.2">
      <c r="A42" s="142">
        <v>977</v>
      </c>
      <c r="B42" s="142">
        <v>977</v>
      </c>
      <c r="C42" s="138" t="s">
        <v>48</v>
      </c>
      <c r="D42" s="139">
        <v>2019</v>
      </c>
      <c r="F42" s="138">
        <v>119715</v>
      </c>
    </row>
    <row r="43" spans="1:6" x14ac:dyDescent="0.2">
      <c r="A43" s="142">
        <v>981</v>
      </c>
      <c r="B43" s="142">
        <v>981</v>
      </c>
      <c r="C43" s="138" t="s">
        <v>49</v>
      </c>
      <c r="D43" s="139">
        <v>2019</v>
      </c>
      <c r="F43" s="138">
        <v>0</v>
      </c>
    </row>
    <row r="44" spans="1:6" x14ac:dyDescent="0.2">
      <c r="A44" s="142">
        <v>999</v>
      </c>
      <c r="B44" s="142">
        <v>999</v>
      </c>
      <c r="C44" s="138" t="s">
        <v>50</v>
      </c>
      <c r="D44" s="139">
        <v>2019</v>
      </c>
      <c r="F44" s="138">
        <v>0</v>
      </c>
    </row>
    <row r="45" spans="1:6" x14ac:dyDescent="0.2">
      <c r="A45" s="142">
        <v>1044</v>
      </c>
      <c r="B45" s="142">
        <v>1044</v>
      </c>
      <c r="C45" s="138" t="s">
        <v>51</v>
      </c>
      <c r="D45" s="139">
        <v>2019</v>
      </c>
      <c r="F45" s="138">
        <v>0</v>
      </c>
    </row>
    <row r="46" spans="1:6" x14ac:dyDescent="0.2">
      <c r="A46" s="142">
        <v>1053</v>
      </c>
      <c r="B46" s="142">
        <v>1053</v>
      </c>
      <c r="C46" s="138" t="s">
        <v>52</v>
      </c>
      <c r="D46" s="139">
        <v>2019</v>
      </c>
      <c r="F46" s="138">
        <v>0</v>
      </c>
    </row>
    <row r="47" spans="1:6" x14ac:dyDescent="0.2">
      <c r="A47" s="142">
        <v>1062</v>
      </c>
      <c r="B47" s="142">
        <v>1062</v>
      </c>
      <c r="C47" s="138" t="s">
        <v>53</v>
      </c>
      <c r="D47" s="139">
        <v>2019</v>
      </c>
      <c r="F47" s="138">
        <v>0</v>
      </c>
    </row>
    <row r="48" spans="1:6" x14ac:dyDescent="0.2">
      <c r="A48" s="142">
        <v>1071</v>
      </c>
      <c r="B48" s="142">
        <v>1071</v>
      </c>
      <c r="C48" s="138" t="s">
        <v>54</v>
      </c>
      <c r="D48" s="139">
        <v>2019</v>
      </c>
      <c r="F48" s="138">
        <v>0</v>
      </c>
    </row>
    <row r="49" spans="1:6" x14ac:dyDescent="0.2">
      <c r="A49" s="142">
        <v>1089</v>
      </c>
      <c r="B49" s="142">
        <v>1089</v>
      </c>
      <c r="C49" s="138" t="s">
        <v>56</v>
      </c>
      <c r="D49" s="139">
        <v>2019</v>
      </c>
      <c r="F49" s="138">
        <v>0</v>
      </c>
    </row>
    <row r="50" spans="1:6" x14ac:dyDescent="0.2">
      <c r="A50" s="142">
        <v>1080</v>
      </c>
      <c r="B50" s="142">
        <v>1080</v>
      </c>
      <c r="C50" s="138" t="s">
        <v>319</v>
      </c>
      <c r="D50" s="139">
        <v>2019</v>
      </c>
      <c r="F50" s="138">
        <v>76752</v>
      </c>
    </row>
    <row r="51" spans="1:6" x14ac:dyDescent="0.2">
      <c r="A51" s="142">
        <v>1082</v>
      </c>
      <c r="B51" s="142">
        <v>1082</v>
      </c>
      <c r="C51" s="138" t="s">
        <v>320</v>
      </c>
      <c r="D51" s="139">
        <v>2019</v>
      </c>
      <c r="F51" s="138">
        <v>0</v>
      </c>
    </row>
    <row r="52" spans="1:6" x14ac:dyDescent="0.2">
      <c r="A52" s="142">
        <v>1093</v>
      </c>
      <c r="B52" s="142">
        <v>1093</v>
      </c>
      <c r="C52" s="138" t="s">
        <v>57</v>
      </c>
      <c r="D52" s="139">
        <v>2019</v>
      </c>
      <c r="F52" s="138">
        <v>272186</v>
      </c>
    </row>
    <row r="53" spans="1:6" x14ac:dyDescent="0.2">
      <c r="A53" s="142">
        <v>1079</v>
      </c>
      <c r="B53" s="142">
        <v>1079</v>
      </c>
      <c r="C53" s="138" t="s">
        <v>55</v>
      </c>
      <c r="D53" s="139">
        <v>2019</v>
      </c>
      <c r="F53" s="138">
        <v>134640</v>
      </c>
    </row>
    <row r="54" spans="1:6" x14ac:dyDescent="0.2">
      <c r="A54" s="142">
        <v>1095</v>
      </c>
      <c r="B54" s="142">
        <v>1095</v>
      </c>
      <c r="C54" s="138" t="s">
        <v>58</v>
      </c>
      <c r="D54" s="139">
        <v>2019</v>
      </c>
      <c r="F54" s="138">
        <v>0</v>
      </c>
    </row>
    <row r="55" spans="1:6" x14ac:dyDescent="0.2">
      <c r="A55" s="142">
        <v>4772</v>
      </c>
      <c r="B55" s="142">
        <v>4772</v>
      </c>
      <c r="C55" s="138" t="s">
        <v>192</v>
      </c>
      <c r="D55" s="139">
        <v>2019</v>
      </c>
      <c r="F55" s="138">
        <v>103100</v>
      </c>
    </row>
    <row r="56" spans="1:6" x14ac:dyDescent="0.2">
      <c r="A56" s="142">
        <v>1107</v>
      </c>
      <c r="B56" s="142">
        <v>1107</v>
      </c>
      <c r="C56" s="138" t="s">
        <v>59</v>
      </c>
      <c r="D56" s="139">
        <v>2019</v>
      </c>
      <c r="F56" s="138">
        <v>0</v>
      </c>
    </row>
    <row r="57" spans="1:6" x14ac:dyDescent="0.2">
      <c r="A57" s="142">
        <v>1116</v>
      </c>
      <c r="B57" s="142">
        <v>1116</v>
      </c>
      <c r="C57" s="138" t="s">
        <v>60</v>
      </c>
      <c r="D57" s="139">
        <v>2019</v>
      </c>
      <c r="F57" s="138">
        <v>0</v>
      </c>
    </row>
    <row r="58" spans="1:6" x14ac:dyDescent="0.2">
      <c r="A58" s="142">
        <v>1134</v>
      </c>
      <c r="B58" s="142">
        <v>1134</v>
      </c>
      <c r="C58" s="138" t="s">
        <v>61</v>
      </c>
      <c r="D58" s="139">
        <v>2019</v>
      </c>
      <c r="F58" s="138">
        <v>61041</v>
      </c>
    </row>
    <row r="59" spans="1:6" x14ac:dyDescent="0.2">
      <c r="A59" s="142">
        <v>1152</v>
      </c>
      <c r="B59" s="142">
        <v>1152</v>
      </c>
      <c r="C59" s="138" t="s">
        <v>62</v>
      </c>
      <c r="D59" s="139">
        <v>2019</v>
      </c>
      <c r="F59" s="138">
        <v>0</v>
      </c>
    </row>
    <row r="60" spans="1:6" x14ac:dyDescent="0.2">
      <c r="A60" s="142">
        <v>1197</v>
      </c>
      <c r="B60" s="142">
        <v>1197</v>
      </c>
      <c r="C60" s="138" t="s">
        <v>63</v>
      </c>
      <c r="D60" s="139">
        <v>2019</v>
      </c>
      <c r="F60" s="138">
        <v>0</v>
      </c>
    </row>
    <row r="61" spans="1:6" x14ac:dyDescent="0.2">
      <c r="A61" s="142">
        <v>1206</v>
      </c>
      <c r="B61" s="142">
        <v>1206</v>
      </c>
      <c r="C61" s="138" t="s">
        <v>64</v>
      </c>
      <c r="D61" s="139">
        <v>2019</v>
      </c>
      <c r="F61" s="138">
        <v>267180</v>
      </c>
    </row>
    <row r="62" spans="1:6" x14ac:dyDescent="0.2">
      <c r="A62" s="142">
        <v>1211</v>
      </c>
      <c r="B62" s="142">
        <v>1211</v>
      </c>
      <c r="C62" s="138" t="s">
        <v>65</v>
      </c>
      <c r="D62" s="139">
        <v>2019</v>
      </c>
      <c r="F62" s="138">
        <v>115045</v>
      </c>
    </row>
    <row r="63" spans="1:6" x14ac:dyDescent="0.2">
      <c r="A63" s="142">
        <v>1215</v>
      </c>
      <c r="B63" s="142">
        <v>1215</v>
      </c>
      <c r="C63" s="138" t="s">
        <v>66</v>
      </c>
      <c r="D63" s="139">
        <v>2019</v>
      </c>
      <c r="F63" s="138">
        <v>0</v>
      </c>
    </row>
    <row r="64" spans="1:6" x14ac:dyDescent="0.2">
      <c r="A64" s="142">
        <v>1218</v>
      </c>
      <c r="B64" s="142">
        <v>1218</v>
      </c>
      <c r="C64" s="138" t="s">
        <v>67</v>
      </c>
      <c r="D64" s="139">
        <v>2019</v>
      </c>
      <c r="F64" s="138">
        <v>17533</v>
      </c>
    </row>
    <row r="65" spans="1:6" x14ac:dyDescent="0.2">
      <c r="A65" s="142">
        <v>2763</v>
      </c>
      <c r="B65" s="142">
        <v>2763</v>
      </c>
      <c r="C65" s="138" t="s">
        <v>123</v>
      </c>
      <c r="D65" s="139">
        <v>2019</v>
      </c>
      <c r="F65" s="138">
        <v>69002</v>
      </c>
    </row>
    <row r="66" spans="1:6" x14ac:dyDescent="0.2">
      <c r="A66" s="142">
        <v>1221</v>
      </c>
      <c r="B66" s="142">
        <v>1221</v>
      </c>
      <c r="C66" s="138" t="s">
        <v>321</v>
      </c>
      <c r="D66" s="139">
        <v>2019</v>
      </c>
      <c r="F66" s="138">
        <v>0</v>
      </c>
    </row>
    <row r="67" spans="1:6" x14ac:dyDescent="0.2">
      <c r="A67" s="142">
        <v>1233</v>
      </c>
      <c r="B67" s="142">
        <v>1233</v>
      </c>
      <c r="C67" s="138" t="s">
        <v>68</v>
      </c>
      <c r="D67" s="139">
        <v>2019</v>
      </c>
      <c r="F67" s="138">
        <v>0</v>
      </c>
    </row>
    <row r="68" spans="1:6" x14ac:dyDescent="0.2">
      <c r="A68" s="142">
        <v>1278</v>
      </c>
      <c r="B68" s="142">
        <v>1278</v>
      </c>
      <c r="C68" s="138" t="s">
        <v>69</v>
      </c>
      <c r="D68" s="139">
        <v>2019</v>
      </c>
      <c r="F68" s="138">
        <v>0</v>
      </c>
    </row>
    <row r="69" spans="1:6" x14ac:dyDescent="0.2">
      <c r="A69" s="142">
        <v>1332</v>
      </c>
      <c r="B69" s="142">
        <v>1332</v>
      </c>
      <c r="C69" s="138" t="s">
        <v>70</v>
      </c>
      <c r="D69" s="139">
        <v>2019</v>
      </c>
      <c r="F69" s="138">
        <v>0</v>
      </c>
    </row>
    <row r="70" spans="1:6" x14ac:dyDescent="0.2">
      <c r="A70" s="142">
        <v>1337</v>
      </c>
      <c r="B70" s="142">
        <v>1337</v>
      </c>
      <c r="C70" s="138" t="s">
        <v>322</v>
      </c>
      <c r="D70" s="139">
        <v>2019</v>
      </c>
      <c r="F70" s="138">
        <v>0</v>
      </c>
    </row>
    <row r="71" spans="1:6" x14ac:dyDescent="0.2">
      <c r="A71" s="142">
        <v>1350</v>
      </c>
      <c r="B71" s="142">
        <v>1350</v>
      </c>
      <c r="C71" s="138" t="s">
        <v>71</v>
      </c>
      <c r="D71" s="139">
        <v>2019</v>
      </c>
      <c r="F71" s="138">
        <v>0</v>
      </c>
    </row>
    <row r="72" spans="1:6" x14ac:dyDescent="0.2">
      <c r="A72" s="142">
        <v>1359</v>
      </c>
      <c r="B72" s="142">
        <v>1359</v>
      </c>
      <c r="C72" s="138" t="s">
        <v>72</v>
      </c>
      <c r="D72" s="139">
        <v>2019</v>
      </c>
      <c r="F72" s="138">
        <v>0</v>
      </c>
    </row>
    <row r="73" spans="1:6" x14ac:dyDescent="0.2">
      <c r="A73" s="142">
        <v>1368</v>
      </c>
      <c r="B73" s="142">
        <v>1368</v>
      </c>
      <c r="C73" s="138" t="s">
        <v>73</v>
      </c>
      <c r="D73" s="139">
        <v>2019</v>
      </c>
      <c r="F73" s="138">
        <v>0</v>
      </c>
    </row>
    <row r="74" spans="1:6" x14ac:dyDescent="0.2">
      <c r="A74" s="142">
        <v>1413</v>
      </c>
      <c r="B74" s="142">
        <v>1413</v>
      </c>
      <c r="C74" s="138" t="s">
        <v>74</v>
      </c>
      <c r="D74" s="139">
        <v>2019</v>
      </c>
      <c r="F74" s="138">
        <v>6210</v>
      </c>
    </row>
    <row r="75" spans="1:6" x14ac:dyDescent="0.2">
      <c r="A75" s="142">
        <v>1431</v>
      </c>
      <c r="B75" s="142">
        <v>1431</v>
      </c>
      <c r="C75" s="138" t="s">
        <v>75</v>
      </c>
      <c r="D75" s="139">
        <v>2019</v>
      </c>
      <c r="F75" s="138">
        <v>186739</v>
      </c>
    </row>
    <row r="76" spans="1:6" x14ac:dyDescent="0.2">
      <c r="A76" s="142">
        <v>1476</v>
      </c>
      <c r="B76" s="142">
        <v>1476</v>
      </c>
      <c r="C76" s="138" t="s">
        <v>76</v>
      </c>
      <c r="D76" s="139">
        <v>2019</v>
      </c>
      <c r="F76" s="138">
        <v>0</v>
      </c>
    </row>
    <row r="77" spans="1:6" x14ac:dyDescent="0.2">
      <c r="A77" s="142">
        <v>1503</v>
      </c>
      <c r="B77" s="142">
        <v>1503</v>
      </c>
      <c r="C77" s="138" t="s">
        <v>77</v>
      </c>
      <c r="D77" s="139">
        <v>2019</v>
      </c>
      <c r="F77" s="138">
        <v>0</v>
      </c>
    </row>
    <row r="78" spans="1:6" x14ac:dyDescent="0.2">
      <c r="A78" s="142">
        <v>1576</v>
      </c>
      <c r="B78" s="142">
        <v>1576</v>
      </c>
      <c r="C78" s="138" t="s">
        <v>78</v>
      </c>
      <c r="D78" s="139">
        <v>2019</v>
      </c>
      <c r="F78" s="138">
        <v>0</v>
      </c>
    </row>
    <row r="79" spans="1:6" x14ac:dyDescent="0.2">
      <c r="A79" s="142">
        <v>1602</v>
      </c>
      <c r="B79" s="142">
        <v>1602</v>
      </c>
      <c r="C79" s="138" t="s">
        <v>79</v>
      </c>
      <c r="D79" s="139">
        <v>2019</v>
      </c>
      <c r="F79" s="138">
        <v>23033</v>
      </c>
    </row>
    <row r="80" spans="1:6" x14ac:dyDescent="0.2">
      <c r="A80" s="142">
        <v>1611</v>
      </c>
      <c r="B80" s="142">
        <v>1611</v>
      </c>
      <c r="C80" s="138" t="s">
        <v>80</v>
      </c>
      <c r="D80" s="139">
        <v>2019</v>
      </c>
      <c r="F80" s="138">
        <v>0</v>
      </c>
    </row>
    <row r="81" spans="1:6" x14ac:dyDescent="0.2">
      <c r="A81" s="142">
        <v>1619</v>
      </c>
      <c r="B81" s="142">
        <v>1619</v>
      </c>
      <c r="C81" s="138" t="s">
        <v>81</v>
      </c>
      <c r="D81" s="139">
        <v>2019</v>
      </c>
      <c r="F81" s="138">
        <v>326078</v>
      </c>
    </row>
    <row r="82" spans="1:6" x14ac:dyDescent="0.2">
      <c r="A82" s="142">
        <v>1638</v>
      </c>
      <c r="B82" s="142">
        <v>1638</v>
      </c>
      <c r="C82" s="138" t="s">
        <v>323</v>
      </c>
      <c r="D82" s="139">
        <v>2019</v>
      </c>
      <c r="F82" s="138">
        <v>333692</v>
      </c>
    </row>
    <row r="83" spans="1:6" x14ac:dyDescent="0.2">
      <c r="A83" s="142">
        <v>1675</v>
      </c>
      <c r="B83" s="142">
        <v>1675</v>
      </c>
      <c r="C83" s="138" t="s">
        <v>82</v>
      </c>
      <c r="D83" s="139">
        <v>2019</v>
      </c>
      <c r="F83" s="138">
        <v>92256</v>
      </c>
    </row>
    <row r="84" spans="1:6" x14ac:dyDescent="0.2">
      <c r="A84" s="142">
        <v>1701</v>
      </c>
      <c r="B84" s="142">
        <v>1701</v>
      </c>
      <c r="C84" s="138" t="s">
        <v>83</v>
      </c>
      <c r="D84" s="139">
        <v>2019</v>
      </c>
      <c r="F84" s="138">
        <v>0</v>
      </c>
    </row>
    <row r="85" spans="1:6" x14ac:dyDescent="0.2">
      <c r="A85" s="142">
        <v>1719</v>
      </c>
      <c r="B85" s="142">
        <v>1719</v>
      </c>
      <c r="C85" s="138" t="s">
        <v>84</v>
      </c>
      <c r="D85" s="139">
        <v>2019</v>
      </c>
      <c r="F85" s="138">
        <v>0</v>
      </c>
    </row>
    <row r="86" spans="1:6" x14ac:dyDescent="0.2">
      <c r="A86" s="142">
        <v>1737</v>
      </c>
      <c r="B86" s="142">
        <v>1737</v>
      </c>
      <c r="C86" s="138" t="s">
        <v>324</v>
      </c>
      <c r="D86" s="139">
        <v>2019</v>
      </c>
      <c r="F86" s="138">
        <v>0</v>
      </c>
    </row>
    <row r="87" spans="1:6" x14ac:dyDescent="0.2">
      <c r="A87" s="142">
        <v>1782</v>
      </c>
      <c r="B87" s="142">
        <v>1782</v>
      </c>
      <c r="C87" s="138" t="s">
        <v>85</v>
      </c>
      <c r="D87" s="139">
        <v>2019</v>
      </c>
      <c r="F87" s="138">
        <v>11251</v>
      </c>
    </row>
    <row r="88" spans="1:6" x14ac:dyDescent="0.2">
      <c r="A88" s="142">
        <v>1791</v>
      </c>
      <c r="B88" s="142">
        <v>1791</v>
      </c>
      <c r="C88" s="138" t="s">
        <v>86</v>
      </c>
      <c r="D88" s="139">
        <v>2019</v>
      </c>
      <c r="F88" s="138">
        <v>0</v>
      </c>
    </row>
    <row r="89" spans="1:6" x14ac:dyDescent="0.2">
      <c r="A89" s="142">
        <v>1863</v>
      </c>
      <c r="B89" s="142">
        <v>1863</v>
      </c>
      <c r="C89" s="138" t="s">
        <v>87</v>
      </c>
      <c r="D89" s="139">
        <v>2019</v>
      </c>
      <c r="F89" s="138">
        <v>0</v>
      </c>
    </row>
    <row r="90" spans="1:6" x14ac:dyDescent="0.2">
      <c r="A90" s="142">
        <v>1908</v>
      </c>
      <c r="B90" s="142">
        <v>1908</v>
      </c>
      <c r="C90" s="138" t="s">
        <v>88</v>
      </c>
      <c r="D90" s="139">
        <v>2019</v>
      </c>
      <c r="F90" s="138">
        <v>0</v>
      </c>
    </row>
    <row r="91" spans="1:6" x14ac:dyDescent="0.2">
      <c r="A91" s="142">
        <v>1926</v>
      </c>
      <c r="B91" s="142">
        <v>1926</v>
      </c>
      <c r="C91" s="138" t="s">
        <v>90</v>
      </c>
      <c r="D91" s="139">
        <v>2019</v>
      </c>
      <c r="F91" s="138">
        <v>0</v>
      </c>
    </row>
    <row r="92" spans="1:6" x14ac:dyDescent="0.2">
      <c r="A92" s="142">
        <v>1944</v>
      </c>
      <c r="B92" s="142">
        <v>1944</v>
      </c>
      <c r="C92" s="138" t="s">
        <v>91</v>
      </c>
      <c r="D92" s="139">
        <v>2019</v>
      </c>
      <c r="F92" s="138">
        <v>0</v>
      </c>
    </row>
    <row r="93" spans="1:6" x14ac:dyDescent="0.2">
      <c r="A93" s="142">
        <v>1953</v>
      </c>
      <c r="B93" s="142">
        <v>1953</v>
      </c>
      <c r="C93" s="138" t="s">
        <v>92</v>
      </c>
      <c r="D93" s="139">
        <v>2019</v>
      </c>
      <c r="F93" s="138">
        <v>0</v>
      </c>
    </row>
    <row r="94" spans="1:6" x14ac:dyDescent="0.2">
      <c r="A94" s="142">
        <v>1963</v>
      </c>
      <c r="B94" s="142">
        <v>1963</v>
      </c>
      <c r="C94" s="138" t="s">
        <v>93</v>
      </c>
      <c r="D94" s="139">
        <v>2019</v>
      </c>
      <c r="F94" s="138">
        <v>0</v>
      </c>
    </row>
    <row r="95" spans="1:6" x14ac:dyDescent="0.2">
      <c r="A95" s="142">
        <v>3582</v>
      </c>
      <c r="B95" s="142">
        <v>1968</v>
      </c>
      <c r="C95" s="138" t="s">
        <v>95</v>
      </c>
      <c r="D95" s="139">
        <v>2019</v>
      </c>
      <c r="F95" s="138">
        <v>182849</v>
      </c>
    </row>
    <row r="96" spans="1:6" x14ac:dyDescent="0.2">
      <c r="A96" s="142">
        <v>3978</v>
      </c>
      <c r="B96" s="142">
        <v>3978</v>
      </c>
      <c r="C96" s="138" t="s">
        <v>164</v>
      </c>
      <c r="D96" s="139">
        <v>2019</v>
      </c>
      <c r="F96" s="138">
        <v>116367</v>
      </c>
    </row>
    <row r="97" spans="1:6" x14ac:dyDescent="0.2">
      <c r="A97" s="142">
        <v>6741</v>
      </c>
      <c r="B97" s="142">
        <v>6741</v>
      </c>
      <c r="C97" s="138" t="s">
        <v>272</v>
      </c>
      <c r="D97" s="139">
        <v>2019</v>
      </c>
      <c r="F97" s="138">
        <v>77887</v>
      </c>
    </row>
    <row r="98" spans="1:6" x14ac:dyDescent="0.2">
      <c r="A98" s="142">
        <v>1970</v>
      </c>
      <c r="B98" s="142">
        <v>1970</v>
      </c>
      <c r="C98" s="138" t="s">
        <v>96</v>
      </c>
      <c r="D98" s="139">
        <v>2019</v>
      </c>
      <c r="F98" s="138">
        <v>107669</v>
      </c>
    </row>
    <row r="99" spans="1:6" x14ac:dyDescent="0.2">
      <c r="A99" s="142">
        <v>1972</v>
      </c>
      <c r="B99" s="142">
        <v>1972</v>
      </c>
      <c r="C99" s="138" t="s">
        <v>97</v>
      </c>
      <c r="D99" s="139">
        <v>2019</v>
      </c>
      <c r="F99" s="138">
        <v>84322</v>
      </c>
    </row>
    <row r="100" spans="1:6" x14ac:dyDescent="0.2">
      <c r="A100" s="142">
        <v>1965</v>
      </c>
      <c r="B100" s="142">
        <v>1965</v>
      </c>
      <c r="C100" s="138" t="s">
        <v>94</v>
      </c>
      <c r="D100" s="139">
        <v>2019</v>
      </c>
      <c r="F100" s="138">
        <v>37603</v>
      </c>
    </row>
    <row r="101" spans="1:6" x14ac:dyDescent="0.2">
      <c r="A101" s="142">
        <v>657</v>
      </c>
      <c r="B101" s="142">
        <v>657</v>
      </c>
      <c r="C101" s="138" t="s">
        <v>341</v>
      </c>
      <c r="D101" s="139">
        <v>2019</v>
      </c>
      <c r="F101" s="138">
        <v>197338</v>
      </c>
    </row>
    <row r="102" spans="1:6" x14ac:dyDescent="0.2">
      <c r="A102" s="142">
        <v>1989</v>
      </c>
      <c r="B102" s="142">
        <v>1989</v>
      </c>
      <c r="C102" s="138" t="s">
        <v>99</v>
      </c>
      <c r="D102" s="139">
        <v>2019</v>
      </c>
      <c r="F102" s="138">
        <v>129369</v>
      </c>
    </row>
    <row r="103" spans="1:6" x14ac:dyDescent="0.2">
      <c r="A103" s="142">
        <v>2007</v>
      </c>
      <c r="B103" s="142">
        <v>2007</v>
      </c>
      <c r="C103" s="138" t="s">
        <v>100</v>
      </c>
      <c r="D103" s="139">
        <v>2019</v>
      </c>
      <c r="F103" s="138">
        <v>0</v>
      </c>
    </row>
    <row r="104" spans="1:6" x14ac:dyDescent="0.2">
      <c r="A104" s="142">
        <v>2088</v>
      </c>
      <c r="B104" s="142">
        <v>2088</v>
      </c>
      <c r="C104" s="138" t="s">
        <v>101</v>
      </c>
      <c r="D104" s="139">
        <v>2019</v>
      </c>
      <c r="F104" s="138">
        <v>178666</v>
      </c>
    </row>
    <row r="105" spans="1:6" x14ac:dyDescent="0.2">
      <c r="A105" s="142">
        <v>2097</v>
      </c>
      <c r="B105" s="142">
        <v>2097</v>
      </c>
      <c r="C105" s="138" t="s">
        <v>102</v>
      </c>
      <c r="D105" s="139">
        <v>2019</v>
      </c>
      <c r="F105" s="138">
        <v>71926</v>
      </c>
    </row>
    <row r="106" spans="1:6" x14ac:dyDescent="0.2">
      <c r="A106" s="142">
        <v>2113</v>
      </c>
      <c r="B106" s="142">
        <v>2113</v>
      </c>
      <c r="C106" s="138" t="s">
        <v>103</v>
      </c>
      <c r="D106" s="139">
        <v>2019</v>
      </c>
      <c r="F106" s="138">
        <v>0</v>
      </c>
    </row>
    <row r="107" spans="1:6" x14ac:dyDescent="0.2">
      <c r="A107" s="142">
        <v>2124</v>
      </c>
      <c r="B107" s="142">
        <v>2124</v>
      </c>
      <c r="C107" s="138" t="s">
        <v>385</v>
      </c>
      <c r="D107" s="139">
        <v>2019</v>
      </c>
      <c r="F107" s="138">
        <v>0</v>
      </c>
    </row>
    <row r="108" spans="1:6" x14ac:dyDescent="0.2">
      <c r="A108" s="142">
        <v>2151</v>
      </c>
      <c r="B108" s="142">
        <v>2151</v>
      </c>
      <c r="C108" s="138" t="s">
        <v>386</v>
      </c>
      <c r="D108" s="139">
        <v>2019</v>
      </c>
      <c r="F108" s="138">
        <v>58442</v>
      </c>
    </row>
    <row r="109" spans="1:6" x14ac:dyDescent="0.2">
      <c r="A109" s="142">
        <v>2169</v>
      </c>
      <c r="B109" s="142">
        <v>2169</v>
      </c>
      <c r="C109" s="138" t="s">
        <v>104</v>
      </c>
      <c r="D109" s="139">
        <v>2019</v>
      </c>
      <c r="F109" s="138">
        <v>0</v>
      </c>
    </row>
    <row r="110" spans="1:6" x14ac:dyDescent="0.2">
      <c r="A110" s="142">
        <v>2295</v>
      </c>
      <c r="B110" s="142">
        <v>2295</v>
      </c>
      <c r="C110" s="138" t="s">
        <v>105</v>
      </c>
      <c r="D110" s="139">
        <v>2019</v>
      </c>
      <c r="F110" s="138">
        <v>0</v>
      </c>
    </row>
    <row r="111" spans="1:6" x14ac:dyDescent="0.2">
      <c r="A111" s="142">
        <v>2313</v>
      </c>
      <c r="B111" s="142">
        <v>2313</v>
      </c>
      <c r="C111" s="138" t="s">
        <v>106</v>
      </c>
      <c r="D111" s="139">
        <v>2019</v>
      </c>
      <c r="F111" s="138">
        <v>0</v>
      </c>
    </row>
    <row r="112" spans="1:6" x14ac:dyDescent="0.2">
      <c r="A112" s="142">
        <v>2322</v>
      </c>
      <c r="B112" s="142">
        <v>2322</v>
      </c>
      <c r="C112" s="138" t="s">
        <v>107</v>
      </c>
      <c r="D112" s="139">
        <v>2019</v>
      </c>
      <c r="F112" s="138">
        <v>0</v>
      </c>
    </row>
    <row r="113" spans="1:6" x14ac:dyDescent="0.2">
      <c r="A113" s="142">
        <v>2369</v>
      </c>
      <c r="B113" s="142">
        <v>2369</v>
      </c>
      <c r="C113" s="138" t="s">
        <v>108</v>
      </c>
      <c r="D113" s="139">
        <v>2019</v>
      </c>
      <c r="F113" s="138">
        <v>0</v>
      </c>
    </row>
    <row r="114" spans="1:6" x14ac:dyDescent="0.2">
      <c r="A114" s="142">
        <v>2682</v>
      </c>
      <c r="B114" s="142">
        <v>2682</v>
      </c>
      <c r="C114" s="138" t="s">
        <v>118</v>
      </c>
      <c r="D114" s="139">
        <v>2019</v>
      </c>
      <c r="F114" s="138">
        <v>8870</v>
      </c>
    </row>
    <row r="115" spans="1:6" x14ac:dyDescent="0.2">
      <c r="A115" s="142">
        <v>2376</v>
      </c>
      <c r="B115" s="142">
        <v>2376</v>
      </c>
      <c r="C115" s="138" t="s">
        <v>109</v>
      </c>
      <c r="D115" s="139">
        <v>2019</v>
      </c>
      <c r="F115" s="138">
        <v>68223</v>
      </c>
    </row>
    <row r="116" spans="1:6" x14ac:dyDescent="0.2">
      <c r="A116" s="142">
        <v>2403</v>
      </c>
      <c r="B116" s="142">
        <v>2403</v>
      </c>
      <c r="C116" s="138" t="s">
        <v>387</v>
      </c>
      <c r="D116" s="139">
        <v>2019</v>
      </c>
      <c r="F116" s="138">
        <v>29904</v>
      </c>
    </row>
    <row r="117" spans="1:6" x14ac:dyDescent="0.2">
      <c r="A117" s="142">
        <v>2457</v>
      </c>
      <c r="B117" s="142">
        <v>2457</v>
      </c>
      <c r="C117" s="138" t="s">
        <v>110</v>
      </c>
      <c r="D117" s="139">
        <v>2019</v>
      </c>
      <c r="F117" s="138">
        <v>38163</v>
      </c>
    </row>
    <row r="118" spans="1:6" x14ac:dyDescent="0.2">
      <c r="A118" s="142">
        <v>2466</v>
      </c>
      <c r="B118" s="142">
        <v>2466</v>
      </c>
      <c r="C118" s="138" t="s">
        <v>111</v>
      </c>
      <c r="D118" s="139">
        <v>2019</v>
      </c>
      <c r="F118" s="138">
        <v>0</v>
      </c>
    </row>
    <row r="119" spans="1:6" x14ac:dyDescent="0.2">
      <c r="A119" s="142">
        <v>2493</v>
      </c>
      <c r="B119" s="142">
        <v>2493</v>
      </c>
      <c r="C119" s="138" t="s">
        <v>112</v>
      </c>
      <c r="D119" s="139">
        <v>2019</v>
      </c>
      <c r="F119" s="138">
        <v>43829</v>
      </c>
    </row>
    <row r="120" spans="1:6" x14ac:dyDescent="0.2">
      <c r="A120" s="142">
        <v>2502</v>
      </c>
      <c r="B120" s="142">
        <v>2502</v>
      </c>
      <c r="C120" s="138" t="s">
        <v>113</v>
      </c>
      <c r="D120" s="139">
        <v>2019</v>
      </c>
      <c r="F120" s="138">
        <v>16053</v>
      </c>
    </row>
    <row r="121" spans="1:6" x14ac:dyDescent="0.2">
      <c r="A121" s="142">
        <v>2511</v>
      </c>
      <c r="B121" s="142">
        <v>2511</v>
      </c>
      <c r="C121" s="138" t="s">
        <v>114</v>
      </c>
      <c r="D121" s="139">
        <v>2019</v>
      </c>
      <c r="F121" s="138">
        <v>0</v>
      </c>
    </row>
    <row r="122" spans="1:6" x14ac:dyDescent="0.2">
      <c r="A122" s="142">
        <v>2520</v>
      </c>
      <c r="B122" s="142">
        <v>2520</v>
      </c>
      <c r="C122" s="138" t="s">
        <v>115</v>
      </c>
      <c r="D122" s="139">
        <v>2019</v>
      </c>
      <c r="F122" s="138">
        <v>0</v>
      </c>
    </row>
    <row r="123" spans="1:6" x14ac:dyDescent="0.2">
      <c r="A123" s="142">
        <v>2556</v>
      </c>
      <c r="B123" s="142">
        <v>2556</v>
      </c>
      <c r="C123" s="138" t="s">
        <v>116</v>
      </c>
      <c r="D123" s="139">
        <v>2019</v>
      </c>
      <c r="F123" s="138">
        <v>4370</v>
      </c>
    </row>
    <row r="124" spans="1:6" x14ac:dyDescent="0.2">
      <c r="A124" s="142">
        <v>3195</v>
      </c>
      <c r="B124" s="142">
        <v>3195</v>
      </c>
      <c r="C124" s="138" t="s">
        <v>142</v>
      </c>
      <c r="D124" s="139">
        <v>2019</v>
      </c>
      <c r="F124" s="138">
        <v>178051</v>
      </c>
    </row>
    <row r="125" spans="1:6" x14ac:dyDescent="0.2">
      <c r="A125" s="142">
        <v>2709</v>
      </c>
      <c r="B125" s="142">
        <v>2709</v>
      </c>
      <c r="C125" s="138" t="s">
        <v>119</v>
      </c>
      <c r="D125" s="139">
        <v>2019</v>
      </c>
      <c r="F125" s="138">
        <v>0</v>
      </c>
    </row>
    <row r="126" spans="1:6" x14ac:dyDescent="0.2">
      <c r="A126" s="142">
        <v>2718</v>
      </c>
      <c r="B126" s="142">
        <v>2718</v>
      </c>
      <c r="C126" s="138" t="s">
        <v>120</v>
      </c>
      <c r="D126" s="139">
        <v>2019</v>
      </c>
      <c r="F126" s="138">
        <v>119372</v>
      </c>
    </row>
    <row r="127" spans="1:6" x14ac:dyDescent="0.2">
      <c r="A127" s="142">
        <v>2727</v>
      </c>
      <c r="B127" s="142">
        <v>2727</v>
      </c>
      <c r="C127" s="138" t="s">
        <v>121</v>
      </c>
      <c r="D127" s="139">
        <v>2019</v>
      </c>
      <c r="F127" s="138">
        <v>0</v>
      </c>
    </row>
    <row r="128" spans="1:6" x14ac:dyDescent="0.2">
      <c r="A128" s="142">
        <v>2754</v>
      </c>
      <c r="B128" s="142">
        <v>2754</v>
      </c>
      <c r="C128" s="138" t="s">
        <v>122</v>
      </c>
      <c r="D128" s="139">
        <v>2019</v>
      </c>
      <c r="F128" s="138">
        <v>63673</v>
      </c>
    </row>
    <row r="129" spans="1:6" x14ac:dyDescent="0.2">
      <c r="A129" s="142">
        <v>2766</v>
      </c>
      <c r="B129" s="142">
        <v>2766</v>
      </c>
      <c r="C129" s="138" t="s">
        <v>325</v>
      </c>
      <c r="D129" s="139">
        <v>2019</v>
      </c>
      <c r="F129" s="138">
        <v>68363</v>
      </c>
    </row>
    <row r="130" spans="1:6" x14ac:dyDescent="0.2">
      <c r="A130" s="142">
        <v>2772</v>
      </c>
      <c r="B130" s="142">
        <v>2772</v>
      </c>
      <c r="C130" s="138" t="s">
        <v>124</v>
      </c>
      <c r="D130" s="139">
        <v>2019</v>
      </c>
      <c r="F130" s="138">
        <v>0</v>
      </c>
    </row>
    <row r="131" spans="1:6" x14ac:dyDescent="0.2">
      <c r="A131" s="142">
        <v>2781</v>
      </c>
      <c r="B131" s="142">
        <v>2781</v>
      </c>
      <c r="C131" s="138" t="s">
        <v>125</v>
      </c>
      <c r="D131" s="139">
        <v>2019</v>
      </c>
      <c r="F131" s="138">
        <v>0</v>
      </c>
    </row>
    <row r="132" spans="1:6" x14ac:dyDescent="0.2">
      <c r="A132" s="142">
        <v>2826</v>
      </c>
      <c r="B132" s="142">
        <v>2826</v>
      </c>
      <c r="C132" s="138" t="s">
        <v>126</v>
      </c>
      <c r="D132" s="139">
        <v>2019</v>
      </c>
      <c r="F132" s="138">
        <v>0</v>
      </c>
    </row>
    <row r="133" spans="1:6" x14ac:dyDescent="0.2">
      <c r="A133" s="142">
        <v>2846</v>
      </c>
      <c r="B133" s="142">
        <v>2846</v>
      </c>
      <c r="C133" s="138" t="s">
        <v>127</v>
      </c>
      <c r="D133" s="139">
        <v>2019</v>
      </c>
      <c r="F133" s="138">
        <v>34068</v>
      </c>
    </row>
    <row r="134" spans="1:6" x14ac:dyDescent="0.2">
      <c r="A134" s="142">
        <v>2862</v>
      </c>
      <c r="B134" s="142">
        <v>2862</v>
      </c>
      <c r="C134" s="138" t="s">
        <v>128</v>
      </c>
      <c r="D134" s="139">
        <v>2019</v>
      </c>
      <c r="F134" s="138">
        <v>0</v>
      </c>
    </row>
    <row r="135" spans="1:6" x14ac:dyDescent="0.2">
      <c r="A135" s="142">
        <v>2977</v>
      </c>
      <c r="B135" s="142">
        <v>2977</v>
      </c>
      <c r="C135" s="138" t="s">
        <v>129</v>
      </c>
      <c r="D135" s="139">
        <v>2019</v>
      </c>
      <c r="F135" s="138">
        <v>18296</v>
      </c>
    </row>
    <row r="136" spans="1:6" x14ac:dyDescent="0.2">
      <c r="A136" s="142">
        <v>2988</v>
      </c>
      <c r="B136" s="142">
        <v>2988</v>
      </c>
      <c r="C136" s="138" t="s">
        <v>130</v>
      </c>
      <c r="D136" s="139">
        <v>2019</v>
      </c>
      <c r="F136" s="138">
        <v>54937</v>
      </c>
    </row>
    <row r="137" spans="1:6" x14ac:dyDescent="0.2">
      <c r="A137" s="142">
        <v>3029</v>
      </c>
      <c r="B137" s="142">
        <v>3029</v>
      </c>
      <c r="C137" s="138" t="s">
        <v>131</v>
      </c>
      <c r="D137" s="139">
        <v>2019</v>
      </c>
      <c r="F137" s="138">
        <v>156829</v>
      </c>
    </row>
    <row r="138" spans="1:6" x14ac:dyDescent="0.2">
      <c r="A138" s="142">
        <v>3033</v>
      </c>
      <c r="B138" s="142">
        <v>3033</v>
      </c>
      <c r="C138" s="138" t="s">
        <v>132</v>
      </c>
      <c r="D138" s="139">
        <v>2019</v>
      </c>
      <c r="F138" s="138">
        <v>52662</v>
      </c>
    </row>
    <row r="139" spans="1:6" x14ac:dyDescent="0.2">
      <c r="A139" s="142">
        <v>3042</v>
      </c>
      <c r="B139" s="142">
        <v>3042</v>
      </c>
      <c r="C139" s="138" t="s">
        <v>133</v>
      </c>
      <c r="D139" s="139">
        <v>2019</v>
      </c>
      <c r="F139" s="138">
        <v>0</v>
      </c>
    </row>
    <row r="140" spans="1:6" x14ac:dyDescent="0.2">
      <c r="A140" s="142">
        <v>3060</v>
      </c>
      <c r="B140" s="142">
        <v>3060</v>
      </c>
      <c r="C140" s="138" t="s">
        <v>134</v>
      </c>
      <c r="D140" s="139">
        <v>2019</v>
      </c>
      <c r="F140" s="138">
        <v>0</v>
      </c>
    </row>
    <row r="141" spans="1:6" x14ac:dyDescent="0.2">
      <c r="A141" s="142">
        <v>3168</v>
      </c>
      <c r="B141" s="142">
        <v>3168</v>
      </c>
      <c r="C141" s="138" t="s">
        <v>141</v>
      </c>
      <c r="D141" s="139">
        <v>2019</v>
      </c>
      <c r="F141" s="138">
        <v>193492</v>
      </c>
    </row>
    <row r="142" spans="1:6" x14ac:dyDescent="0.2">
      <c r="A142" s="142">
        <v>3105</v>
      </c>
      <c r="B142" s="142">
        <v>3105</v>
      </c>
      <c r="C142" s="138" t="s">
        <v>135</v>
      </c>
      <c r="D142" s="139">
        <v>2019</v>
      </c>
      <c r="F142" s="138">
        <v>0</v>
      </c>
    </row>
    <row r="143" spans="1:6" x14ac:dyDescent="0.2">
      <c r="A143" s="142">
        <v>3114</v>
      </c>
      <c r="B143" s="142">
        <v>3114</v>
      </c>
      <c r="C143" s="138" t="s">
        <v>136</v>
      </c>
      <c r="D143" s="139">
        <v>2019</v>
      </c>
      <c r="F143" s="138">
        <v>0</v>
      </c>
    </row>
    <row r="144" spans="1:6" x14ac:dyDescent="0.2">
      <c r="A144" s="142">
        <v>3119</v>
      </c>
      <c r="B144" s="142">
        <v>3119</v>
      </c>
      <c r="C144" s="138" t="s">
        <v>137</v>
      </c>
      <c r="D144" s="139">
        <v>2019</v>
      </c>
      <c r="F144" s="138">
        <v>110831</v>
      </c>
    </row>
    <row r="145" spans="1:6" x14ac:dyDescent="0.2">
      <c r="A145" s="142">
        <v>3141</v>
      </c>
      <c r="B145" s="142">
        <v>3141</v>
      </c>
      <c r="C145" s="138" t="s">
        <v>138</v>
      </c>
      <c r="D145" s="139">
        <v>2019</v>
      </c>
      <c r="F145" s="138">
        <v>0</v>
      </c>
    </row>
    <row r="146" spans="1:6" x14ac:dyDescent="0.2">
      <c r="A146" s="142">
        <v>3150</v>
      </c>
      <c r="B146" s="142">
        <v>3150</v>
      </c>
      <c r="C146" s="138" t="s">
        <v>139</v>
      </c>
      <c r="D146" s="139">
        <v>2019</v>
      </c>
      <c r="F146" s="138">
        <v>0</v>
      </c>
    </row>
    <row r="147" spans="1:6" x14ac:dyDescent="0.2">
      <c r="A147" s="142">
        <v>3154</v>
      </c>
      <c r="B147" s="142">
        <v>3154</v>
      </c>
      <c r="C147" s="138" t="s">
        <v>140</v>
      </c>
      <c r="D147" s="139">
        <v>2019</v>
      </c>
      <c r="F147" s="138">
        <v>0</v>
      </c>
    </row>
    <row r="148" spans="1:6" x14ac:dyDescent="0.2">
      <c r="A148" s="142">
        <v>3186</v>
      </c>
      <c r="B148" s="142">
        <v>3186</v>
      </c>
      <c r="C148" s="138" t="s">
        <v>326</v>
      </c>
      <c r="D148" s="139">
        <v>2019</v>
      </c>
      <c r="F148" s="138">
        <v>0</v>
      </c>
    </row>
    <row r="149" spans="1:6" x14ac:dyDescent="0.2">
      <c r="A149" s="142">
        <v>3204</v>
      </c>
      <c r="B149" s="142">
        <v>3204</v>
      </c>
      <c r="C149" s="138" t="s">
        <v>143</v>
      </c>
      <c r="D149" s="139">
        <v>2019</v>
      </c>
      <c r="F149" s="138">
        <v>0</v>
      </c>
    </row>
    <row r="150" spans="1:6" x14ac:dyDescent="0.2">
      <c r="A150" s="142">
        <v>3231</v>
      </c>
      <c r="B150" s="142">
        <v>3231</v>
      </c>
      <c r="C150" s="138" t="s">
        <v>144</v>
      </c>
      <c r="D150" s="139">
        <v>2019</v>
      </c>
      <c r="F150" s="138">
        <v>0</v>
      </c>
    </row>
    <row r="151" spans="1:6" x14ac:dyDescent="0.2">
      <c r="A151" s="142">
        <v>3312</v>
      </c>
      <c r="B151" s="142">
        <v>3312</v>
      </c>
      <c r="C151" s="138" t="s">
        <v>145</v>
      </c>
      <c r="D151" s="139">
        <v>2019</v>
      </c>
      <c r="F151" s="138">
        <v>0</v>
      </c>
    </row>
    <row r="152" spans="1:6" x14ac:dyDescent="0.2">
      <c r="A152" s="142">
        <v>3330</v>
      </c>
      <c r="B152" s="142">
        <v>3330</v>
      </c>
      <c r="C152" s="138" t="s">
        <v>146</v>
      </c>
      <c r="D152" s="139">
        <v>2019</v>
      </c>
      <c r="F152" s="138">
        <v>1380</v>
      </c>
    </row>
    <row r="153" spans="1:6" x14ac:dyDescent="0.2">
      <c r="A153" s="142">
        <v>3348</v>
      </c>
      <c r="B153" s="142">
        <v>3348</v>
      </c>
      <c r="C153" s="138" t="s">
        <v>147</v>
      </c>
      <c r="D153" s="139">
        <v>2019</v>
      </c>
      <c r="F153" s="138">
        <v>0</v>
      </c>
    </row>
    <row r="154" spans="1:6" x14ac:dyDescent="0.2">
      <c r="A154" s="142">
        <v>3375</v>
      </c>
      <c r="B154" s="142">
        <v>3375</v>
      </c>
      <c r="C154" s="138" t="s">
        <v>148</v>
      </c>
      <c r="D154" s="139">
        <v>2019</v>
      </c>
      <c r="F154" s="138">
        <v>0</v>
      </c>
    </row>
    <row r="155" spans="1:6" x14ac:dyDescent="0.2">
      <c r="A155" s="142">
        <v>3420</v>
      </c>
      <c r="B155" s="142">
        <v>3420</v>
      </c>
      <c r="C155" s="138" t="s">
        <v>149</v>
      </c>
      <c r="D155" s="139">
        <v>2019</v>
      </c>
      <c r="F155" s="138">
        <v>115105</v>
      </c>
    </row>
    <row r="156" spans="1:6" x14ac:dyDescent="0.2">
      <c r="A156" s="142">
        <v>3465</v>
      </c>
      <c r="B156" s="142">
        <v>3465</v>
      </c>
      <c r="C156" s="138" t="s">
        <v>150</v>
      </c>
      <c r="D156" s="139">
        <v>2019</v>
      </c>
      <c r="F156" s="138">
        <v>10183</v>
      </c>
    </row>
    <row r="157" spans="1:6" x14ac:dyDescent="0.2">
      <c r="A157" s="142">
        <v>3537</v>
      </c>
      <c r="B157" s="142">
        <v>3537</v>
      </c>
      <c r="C157" s="138" t="s">
        <v>151</v>
      </c>
      <c r="D157" s="139">
        <v>2019</v>
      </c>
      <c r="F157" s="138">
        <v>0</v>
      </c>
    </row>
    <row r="158" spans="1:6" x14ac:dyDescent="0.2">
      <c r="A158" s="142">
        <v>3555</v>
      </c>
      <c r="B158" s="142">
        <v>3555</v>
      </c>
      <c r="C158" s="138" t="s">
        <v>152</v>
      </c>
      <c r="D158" s="139">
        <v>2019</v>
      </c>
      <c r="F158" s="138">
        <v>90278</v>
      </c>
    </row>
    <row r="159" spans="1:6" x14ac:dyDescent="0.2">
      <c r="A159" s="142">
        <v>3600</v>
      </c>
      <c r="B159" s="142">
        <v>3600</v>
      </c>
      <c r="C159" s="138" t="s">
        <v>153</v>
      </c>
      <c r="D159" s="139">
        <v>2019</v>
      </c>
      <c r="F159" s="138">
        <v>0</v>
      </c>
    </row>
    <row r="160" spans="1:6" x14ac:dyDescent="0.2">
      <c r="A160" s="142">
        <v>3609</v>
      </c>
      <c r="B160" s="142">
        <v>3609</v>
      </c>
      <c r="C160" s="138" t="s">
        <v>154</v>
      </c>
      <c r="D160" s="139">
        <v>2019</v>
      </c>
      <c r="F160" s="138">
        <v>0</v>
      </c>
    </row>
    <row r="161" spans="1:6" x14ac:dyDescent="0.2">
      <c r="A161" s="142">
        <v>3645</v>
      </c>
      <c r="B161" s="142">
        <v>3645</v>
      </c>
      <c r="C161" s="138" t="s">
        <v>155</v>
      </c>
      <c r="D161" s="139">
        <v>2019</v>
      </c>
      <c r="F161" s="138">
        <v>0</v>
      </c>
    </row>
    <row r="162" spans="1:6" x14ac:dyDescent="0.2">
      <c r="A162" s="142">
        <v>3715</v>
      </c>
      <c r="B162" s="142">
        <v>3715</v>
      </c>
      <c r="C162" s="138" t="s">
        <v>157</v>
      </c>
      <c r="D162" s="139">
        <v>2019</v>
      </c>
      <c r="F162" s="138">
        <v>0</v>
      </c>
    </row>
    <row r="163" spans="1:6" x14ac:dyDescent="0.2">
      <c r="A163" s="142">
        <v>3744</v>
      </c>
      <c r="B163" s="142">
        <v>3744</v>
      </c>
      <c r="C163" s="138" t="s">
        <v>158</v>
      </c>
      <c r="D163" s="139">
        <v>2019</v>
      </c>
      <c r="F163" s="138">
        <v>0</v>
      </c>
    </row>
    <row r="164" spans="1:6" x14ac:dyDescent="0.2">
      <c r="A164" s="142">
        <v>3798</v>
      </c>
      <c r="B164" s="142">
        <v>3798</v>
      </c>
      <c r="C164" s="138" t="s">
        <v>159</v>
      </c>
      <c r="D164" s="139">
        <v>2019</v>
      </c>
      <c r="F164" s="138">
        <v>5848</v>
      </c>
    </row>
    <row r="165" spans="1:6" x14ac:dyDescent="0.2">
      <c r="A165" s="142">
        <v>3816</v>
      </c>
      <c r="B165" s="142">
        <v>3816</v>
      </c>
      <c r="C165" s="138" t="s">
        <v>160</v>
      </c>
      <c r="D165" s="139">
        <v>2019</v>
      </c>
      <c r="F165" s="138">
        <v>0</v>
      </c>
    </row>
    <row r="166" spans="1:6" x14ac:dyDescent="0.2">
      <c r="A166" s="142">
        <v>3841</v>
      </c>
      <c r="B166" s="142">
        <v>3841</v>
      </c>
      <c r="C166" s="138" t="s">
        <v>161</v>
      </c>
      <c r="D166" s="139">
        <v>2019</v>
      </c>
      <c r="F166" s="138">
        <v>127744</v>
      </c>
    </row>
    <row r="167" spans="1:6" x14ac:dyDescent="0.2">
      <c r="A167" s="142">
        <v>3906</v>
      </c>
      <c r="B167" s="142">
        <v>3906</v>
      </c>
      <c r="C167" s="138" t="s">
        <v>162</v>
      </c>
      <c r="D167" s="139">
        <v>2019</v>
      </c>
      <c r="F167" s="138">
        <v>0</v>
      </c>
    </row>
    <row r="168" spans="1:6" x14ac:dyDescent="0.2">
      <c r="A168" s="142">
        <v>4419</v>
      </c>
      <c r="B168" s="142">
        <v>4419</v>
      </c>
      <c r="C168" s="138" t="s">
        <v>327</v>
      </c>
      <c r="D168" s="139">
        <v>2019</v>
      </c>
      <c r="F168" s="138">
        <v>44742</v>
      </c>
    </row>
    <row r="169" spans="1:6" x14ac:dyDescent="0.2">
      <c r="A169" s="142">
        <v>3942</v>
      </c>
      <c r="B169" s="142">
        <v>3942</v>
      </c>
      <c r="C169" s="138" t="s">
        <v>163</v>
      </c>
      <c r="D169" s="139">
        <v>2019</v>
      </c>
      <c r="F169" s="138">
        <v>0</v>
      </c>
    </row>
    <row r="170" spans="1:6" x14ac:dyDescent="0.2">
      <c r="A170" s="142">
        <v>4023</v>
      </c>
      <c r="B170" s="142">
        <v>4023</v>
      </c>
      <c r="C170" s="138" t="s">
        <v>342</v>
      </c>
      <c r="D170" s="139">
        <v>2019</v>
      </c>
      <c r="F170" s="138">
        <v>304799</v>
      </c>
    </row>
    <row r="171" spans="1:6" x14ac:dyDescent="0.2">
      <c r="A171" s="142">
        <v>4033</v>
      </c>
      <c r="B171" s="142">
        <v>4033</v>
      </c>
      <c r="C171" s="138" t="s">
        <v>343</v>
      </c>
      <c r="D171" s="139">
        <v>2019</v>
      </c>
      <c r="F171" s="138">
        <v>62894</v>
      </c>
    </row>
    <row r="172" spans="1:6" x14ac:dyDescent="0.2">
      <c r="A172" s="142">
        <v>4041</v>
      </c>
      <c r="B172" s="142">
        <v>4041</v>
      </c>
      <c r="C172" s="138" t="s">
        <v>165</v>
      </c>
      <c r="D172" s="139">
        <v>2019</v>
      </c>
      <c r="F172" s="138">
        <v>0</v>
      </c>
    </row>
    <row r="173" spans="1:6" x14ac:dyDescent="0.2">
      <c r="A173" s="142">
        <v>4043</v>
      </c>
      <c r="B173" s="142">
        <v>4043</v>
      </c>
      <c r="C173" s="138" t="s">
        <v>166</v>
      </c>
      <c r="D173" s="139">
        <v>2019</v>
      </c>
      <c r="F173" s="138">
        <v>0</v>
      </c>
    </row>
    <row r="174" spans="1:6" x14ac:dyDescent="0.2">
      <c r="A174" s="142">
        <v>4068</v>
      </c>
      <c r="B174" s="142">
        <v>4068</v>
      </c>
      <c r="C174" s="138" t="s">
        <v>344</v>
      </c>
      <c r="D174" s="139">
        <v>2019</v>
      </c>
      <c r="F174" s="138">
        <v>24249</v>
      </c>
    </row>
    <row r="175" spans="1:6" x14ac:dyDescent="0.2">
      <c r="A175" s="142">
        <v>4086</v>
      </c>
      <c r="B175" s="142">
        <v>4086</v>
      </c>
      <c r="C175" s="138" t="s">
        <v>328</v>
      </c>
      <c r="D175" s="139">
        <v>2019</v>
      </c>
      <c r="F175" s="138">
        <v>0</v>
      </c>
    </row>
    <row r="176" spans="1:6" x14ac:dyDescent="0.2">
      <c r="A176" s="142">
        <v>4104</v>
      </c>
      <c r="B176" s="142">
        <v>4104</v>
      </c>
      <c r="C176" s="138" t="s">
        <v>167</v>
      </c>
      <c r="D176" s="139">
        <v>2019</v>
      </c>
      <c r="F176" s="138">
        <v>0</v>
      </c>
    </row>
    <row r="177" spans="1:6" x14ac:dyDescent="0.2">
      <c r="A177" s="142">
        <v>4122</v>
      </c>
      <c r="B177" s="142">
        <v>4122</v>
      </c>
      <c r="C177" s="138" t="s">
        <v>168</v>
      </c>
      <c r="D177" s="139">
        <v>2019</v>
      </c>
      <c r="F177" s="138">
        <v>160</v>
      </c>
    </row>
    <row r="178" spans="1:6" x14ac:dyDescent="0.2">
      <c r="A178" s="142">
        <v>4131</v>
      </c>
      <c r="B178" s="142">
        <v>4131</v>
      </c>
      <c r="C178" s="138" t="s">
        <v>169</v>
      </c>
      <c r="D178" s="139">
        <v>2019</v>
      </c>
      <c r="F178" s="138">
        <v>0</v>
      </c>
    </row>
    <row r="179" spans="1:6" x14ac:dyDescent="0.2">
      <c r="A179" s="142">
        <v>4203</v>
      </c>
      <c r="B179" s="142">
        <v>4203</v>
      </c>
      <c r="C179" s="138" t="s">
        <v>170</v>
      </c>
      <c r="D179" s="139">
        <v>2019</v>
      </c>
      <c r="F179" s="138">
        <v>179758</v>
      </c>
    </row>
    <row r="180" spans="1:6" x14ac:dyDescent="0.2">
      <c r="A180" s="142">
        <v>4212</v>
      </c>
      <c r="B180" s="142">
        <v>4212</v>
      </c>
      <c r="C180" s="138" t="s">
        <v>171</v>
      </c>
      <c r="D180" s="139">
        <v>2019</v>
      </c>
      <c r="F180" s="138">
        <v>0</v>
      </c>
    </row>
    <row r="181" spans="1:6" x14ac:dyDescent="0.2">
      <c r="A181" s="142">
        <v>4271</v>
      </c>
      <c r="B181" s="142">
        <v>4271</v>
      </c>
      <c r="C181" s="138" t="s">
        <v>173</v>
      </c>
      <c r="D181" s="139">
        <v>2019</v>
      </c>
      <c r="F181" s="138">
        <v>62761</v>
      </c>
    </row>
    <row r="182" spans="1:6" x14ac:dyDescent="0.2">
      <c r="A182" s="142">
        <v>4269</v>
      </c>
      <c r="B182" s="142">
        <v>4269</v>
      </c>
      <c r="C182" s="138" t="s">
        <v>172</v>
      </c>
      <c r="D182" s="139">
        <v>2019</v>
      </c>
      <c r="F182" s="138">
        <v>118649</v>
      </c>
    </row>
    <row r="183" spans="1:6" x14ac:dyDescent="0.2">
      <c r="A183" s="142">
        <v>4356</v>
      </c>
      <c r="B183" s="142">
        <v>4356</v>
      </c>
      <c r="C183" s="138" t="s">
        <v>174</v>
      </c>
      <c r="D183" s="139">
        <v>2019</v>
      </c>
      <c r="F183" s="138">
        <v>0</v>
      </c>
    </row>
    <row r="184" spans="1:6" x14ac:dyDescent="0.2">
      <c r="A184" s="142">
        <v>4149</v>
      </c>
      <c r="B184" s="142">
        <v>4149</v>
      </c>
      <c r="C184" s="138" t="s">
        <v>329</v>
      </c>
      <c r="D184" s="139">
        <v>2019</v>
      </c>
      <c r="F184" s="138">
        <v>0</v>
      </c>
    </row>
    <row r="185" spans="1:6" x14ac:dyDescent="0.2">
      <c r="A185" s="142">
        <v>4437</v>
      </c>
      <c r="B185" s="142">
        <v>4437</v>
      </c>
      <c r="C185" s="138" t="s">
        <v>175</v>
      </c>
      <c r="D185" s="139">
        <v>2019</v>
      </c>
      <c r="F185" s="138">
        <v>0</v>
      </c>
    </row>
    <row r="186" spans="1:6" x14ac:dyDescent="0.2">
      <c r="A186" s="142">
        <v>4446</v>
      </c>
      <c r="B186" s="142">
        <v>4446</v>
      </c>
      <c r="C186" s="138" t="s">
        <v>176</v>
      </c>
      <c r="D186" s="139">
        <v>2019</v>
      </c>
      <c r="F186" s="138">
        <v>0</v>
      </c>
    </row>
    <row r="187" spans="1:6" x14ac:dyDescent="0.2">
      <c r="A187" s="142">
        <v>4491</v>
      </c>
      <c r="B187" s="142">
        <v>4491</v>
      </c>
      <c r="C187" s="138" t="s">
        <v>177</v>
      </c>
      <c r="D187" s="139">
        <v>2019</v>
      </c>
      <c r="F187" s="138">
        <v>8661</v>
      </c>
    </row>
    <row r="188" spans="1:6" x14ac:dyDescent="0.2">
      <c r="A188" s="142">
        <v>4505</v>
      </c>
      <c r="B188" s="142">
        <v>4505</v>
      </c>
      <c r="C188" s="138" t="s">
        <v>178</v>
      </c>
      <c r="D188" s="139">
        <v>2019</v>
      </c>
      <c r="F188" s="138">
        <v>41543</v>
      </c>
    </row>
    <row r="189" spans="1:6" x14ac:dyDescent="0.2">
      <c r="A189" s="142">
        <v>4509</v>
      </c>
      <c r="B189" s="142">
        <v>4509</v>
      </c>
      <c r="C189" s="138" t="s">
        <v>179</v>
      </c>
      <c r="D189" s="139">
        <v>2019</v>
      </c>
      <c r="F189" s="138">
        <v>0</v>
      </c>
    </row>
    <row r="190" spans="1:6" x14ac:dyDescent="0.2">
      <c r="A190" s="142">
        <v>4518</v>
      </c>
      <c r="B190" s="142">
        <v>4518</v>
      </c>
      <c r="C190" s="138" t="s">
        <v>180</v>
      </c>
      <c r="D190" s="139">
        <v>2019</v>
      </c>
      <c r="F190" s="138">
        <v>17409</v>
      </c>
    </row>
    <row r="191" spans="1:6" x14ac:dyDescent="0.2">
      <c r="A191" s="142">
        <v>4527</v>
      </c>
      <c r="B191" s="142">
        <v>4527</v>
      </c>
      <c r="C191" s="138" t="s">
        <v>181</v>
      </c>
      <c r="D191" s="139">
        <v>2019</v>
      </c>
      <c r="F191" s="138">
        <v>55764</v>
      </c>
    </row>
    <row r="192" spans="1:6" x14ac:dyDescent="0.2">
      <c r="A192" s="142">
        <v>4536</v>
      </c>
      <c r="B192" s="142">
        <v>4536</v>
      </c>
      <c r="C192" s="138" t="s">
        <v>182</v>
      </c>
      <c r="D192" s="139">
        <v>2019</v>
      </c>
      <c r="F192" s="138">
        <v>0</v>
      </c>
    </row>
    <row r="193" spans="1:6" x14ac:dyDescent="0.2">
      <c r="A193" s="142">
        <v>4554</v>
      </c>
      <c r="B193" s="142">
        <v>4554</v>
      </c>
      <c r="C193" s="138" t="s">
        <v>183</v>
      </c>
      <c r="D193" s="139">
        <v>2019</v>
      </c>
      <c r="F193" s="138">
        <v>0</v>
      </c>
    </row>
    <row r="194" spans="1:6" x14ac:dyDescent="0.2">
      <c r="A194" s="142">
        <v>4572</v>
      </c>
      <c r="B194" s="142">
        <v>4572</v>
      </c>
      <c r="C194" s="138" t="s">
        <v>184</v>
      </c>
      <c r="D194" s="139">
        <v>2019</v>
      </c>
      <c r="F194" s="138">
        <v>0</v>
      </c>
    </row>
    <row r="195" spans="1:6" x14ac:dyDescent="0.2">
      <c r="A195" s="142">
        <v>4581</v>
      </c>
      <c r="B195" s="142">
        <v>4581</v>
      </c>
      <c r="C195" s="138" t="s">
        <v>185</v>
      </c>
      <c r="D195" s="139">
        <v>2019</v>
      </c>
      <c r="F195" s="138">
        <v>0</v>
      </c>
    </row>
    <row r="196" spans="1:6" x14ac:dyDescent="0.2">
      <c r="A196" s="142">
        <v>4599</v>
      </c>
      <c r="B196" s="142">
        <v>4599</v>
      </c>
      <c r="C196" s="138" t="s">
        <v>186</v>
      </c>
      <c r="D196" s="139">
        <v>2019</v>
      </c>
      <c r="F196" s="138">
        <v>0</v>
      </c>
    </row>
    <row r="197" spans="1:6" x14ac:dyDescent="0.2">
      <c r="A197" s="142">
        <v>4617</v>
      </c>
      <c r="B197" s="142">
        <v>4617</v>
      </c>
      <c r="C197" s="138" t="s">
        <v>187</v>
      </c>
      <c r="D197" s="139">
        <v>2019</v>
      </c>
      <c r="F197" s="138">
        <v>0</v>
      </c>
    </row>
    <row r="198" spans="1:6" x14ac:dyDescent="0.2">
      <c r="A198" s="142">
        <v>4662</v>
      </c>
      <c r="B198" s="142">
        <v>4662</v>
      </c>
      <c r="C198" s="138" t="s">
        <v>189</v>
      </c>
      <c r="D198" s="139">
        <v>2019</v>
      </c>
      <c r="F198" s="138">
        <v>0</v>
      </c>
    </row>
    <row r="199" spans="1:6" x14ac:dyDescent="0.2">
      <c r="A199" s="142">
        <v>4689</v>
      </c>
      <c r="B199" s="142">
        <v>4689</v>
      </c>
      <c r="C199" s="138" t="s">
        <v>190</v>
      </c>
      <c r="D199" s="139">
        <v>2019</v>
      </c>
      <c r="F199" s="138">
        <v>0</v>
      </c>
    </row>
    <row r="200" spans="1:6" x14ac:dyDescent="0.2">
      <c r="A200" s="142">
        <v>4644</v>
      </c>
      <c r="B200" s="142">
        <v>4644</v>
      </c>
      <c r="C200" s="138" t="s">
        <v>188</v>
      </c>
      <c r="D200" s="139">
        <v>2019</v>
      </c>
      <c r="F200" s="138">
        <v>41893</v>
      </c>
    </row>
    <row r="201" spans="1:6" x14ac:dyDescent="0.2">
      <c r="A201" s="142">
        <v>4725</v>
      </c>
      <c r="B201" s="142">
        <v>4725</v>
      </c>
      <c r="C201" s="138" t="s">
        <v>191</v>
      </c>
      <c r="D201" s="139">
        <v>2019</v>
      </c>
      <c r="F201" s="138">
        <v>0</v>
      </c>
    </row>
    <row r="202" spans="1:6" x14ac:dyDescent="0.2">
      <c r="A202" s="142">
        <v>2673</v>
      </c>
      <c r="B202" s="142">
        <v>2673</v>
      </c>
      <c r="C202" s="138" t="s">
        <v>117</v>
      </c>
      <c r="D202" s="139">
        <v>2019</v>
      </c>
      <c r="F202" s="138">
        <v>155221</v>
      </c>
    </row>
    <row r="203" spans="1:6" x14ac:dyDescent="0.2">
      <c r="A203" s="142">
        <v>153</v>
      </c>
      <c r="B203" s="142">
        <v>153</v>
      </c>
      <c r="C203" s="138" t="s">
        <v>18</v>
      </c>
      <c r="D203" s="139">
        <v>2019</v>
      </c>
      <c r="F203" s="138">
        <v>0</v>
      </c>
    </row>
    <row r="204" spans="1:6" x14ac:dyDescent="0.2">
      <c r="A204" s="142">
        <v>3691</v>
      </c>
      <c r="B204" s="142">
        <v>3691</v>
      </c>
      <c r="C204" s="138" t="s">
        <v>156</v>
      </c>
      <c r="D204" s="139">
        <v>2019</v>
      </c>
      <c r="F204" s="138">
        <v>0</v>
      </c>
    </row>
    <row r="205" spans="1:6" x14ac:dyDescent="0.2">
      <c r="A205" s="142">
        <v>4774</v>
      </c>
      <c r="B205" s="142">
        <v>4774</v>
      </c>
      <c r="C205" s="138" t="s">
        <v>330</v>
      </c>
      <c r="D205" s="139">
        <v>2019</v>
      </c>
      <c r="F205" s="138">
        <v>69967</v>
      </c>
    </row>
    <row r="206" spans="1:6" x14ac:dyDescent="0.2">
      <c r="A206" s="142">
        <v>873</v>
      </c>
      <c r="B206" s="142">
        <v>873</v>
      </c>
      <c r="C206" s="138" t="s">
        <v>42</v>
      </c>
      <c r="D206" s="139">
        <v>2019</v>
      </c>
      <c r="F206" s="138">
        <v>0</v>
      </c>
    </row>
    <row r="207" spans="1:6" x14ac:dyDescent="0.2">
      <c r="A207" s="142">
        <v>4778</v>
      </c>
      <c r="B207" s="142">
        <v>4778</v>
      </c>
      <c r="C207" s="138" t="s">
        <v>196</v>
      </c>
      <c r="D207" s="139">
        <v>2019</v>
      </c>
      <c r="F207" s="138">
        <v>67433</v>
      </c>
    </row>
    <row r="208" spans="1:6" x14ac:dyDescent="0.2">
      <c r="A208" s="142">
        <v>4777</v>
      </c>
      <c r="B208" s="142">
        <v>4777</v>
      </c>
      <c r="C208" s="138" t="s">
        <v>195</v>
      </c>
      <c r="D208" s="139">
        <v>2019</v>
      </c>
      <c r="F208" s="138">
        <v>0</v>
      </c>
    </row>
    <row r="209" spans="1:6" x14ac:dyDescent="0.2">
      <c r="A209" s="142">
        <v>4776</v>
      </c>
      <c r="B209" s="142">
        <v>4776</v>
      </c>
      <c r="C209" s="138" t="s">
        <v>194</v>
      </c>
      <c r="D209" s="139">
        <v>2019</v>
      </c>
      <c r="F209" s="138">
        <v>3359</v>
      </c>
    </row>
    <row r="210" spans="1:6" x14ac:dyDescent="0.2">
      <c r="A210" s="142">
        <v>4779</v>
      </c>
      <c r="B210" s="142">
        <v>4779</v>
      </c>
      <c r="C210" s="138" t="s">
        <v>197</v>
      </c>
      <c r="D210" s="139">
        <v>2019</v>
      </c>
      <c r="F210" s="138">
        <v>0</v>
      </c>
    </row>
    <row r="211" spans="1:6" x14ac:dyDescent="0.2">
      <c r="A211" s="142">
        <v>4784</v>
      </c>
      <c r="B211" s="142">
        <v>4784</v>
      </c>
      <c r="C211" s="138" t="s">
        <v>198</v>
      </c>
      <c r="D211" s="139">
        <v>2019</v>
      </c>
      <c r="F211" s="138">
        <v>0</v>
      </c>
    </row>
    <row r="212" spans="1:6" x14ac:dyDescent="0.2">
      <c r="A212" s="142">
        <v>4785</v>
      </c>
      <c r="B212" s="142">
        <v>4785</v>
      </c>
      <c r="C212" s="138" t="s">
        <v>331</v>
      </c>
      <c r="D212" s="139">
        <v>2019</v>
      </c>
      <c r="F212" s="138">
        <v>32689</v>
      </c>
    </row>
    <row r="213" spans="1:6" x14ac:dyDescent="0.2">
      <c r="A213" s="142">
        <v>333</v>
      </c>
      <c r="B213" s="142">
        <v>333</v>
      </c>
      <c r="C213" s="138" t="s">
        <v>24</v>
      </c>
      <c r="D213" s="139">
        <v>2019</v>
      </c>
      <c r="F213" s="138">
        <v>99432</v>
      </c>
    </row>
    <row r="214" spans="1:6" x14ac:dyDescent="0.2">
      <c r="A214" s="142">
        <v>4773</v>
      </c>
      <c r="B214" s="142">
        <v>4773</v>
      </c>
      <c r="C214" s="138" t="s">
        <v>193</v>
      </c>
      <c r="D214" s="139">
        <v>2019</v>
      </c>
      <c r="F214" s="138">
        <v>69897</v>
      </c>
    </row>
    <row r="215" spans="1:6" x14ac:dyDescent="0.2">
      <c r="A215" s="142">
        <v>4788</v>
      </c>
      <c r="B215" s="142">
        <v>4788</v>
      </c>
      <c r="C215" s="138" t="s">
        <v>199</v>
      </c>
      <c r="D215" s="139">
        <v>2019</v>
      </c>
      <c r="F215" s="138">
        <v>49817</v>
      </c>
    </row>
    <row r="216" spans="1:6" x14ac:dyDescent="0.2">
      <c r="A216" s="142">
        <v>4797</v>
      </c>
      <c r="B216" s="142">
        <v>4797</v>
      </c>
      <c r="C216" s="138" t="s">
        <v>200</v>
      </c>
      <c r="D216" s="139">
        <v>2019</v>
      </c>
      <c r="F216" s="138">
        <v>0</v>
      </c>
    </row>
    <row r="217" spans="1:6" x14ac:dyDescent="0.2">
      <c r="A217" s="142">
        <v>4860</v>
      </c>
      <c r="B217" s="142">
        <v>4860</v>
      </c>
      <c r="C217" s="138" t="s">
        <v>345</v>
      </c>
      <c r="D217" s="139">
        <v>2019</v>
      </c>
      <c r="F217" s="138">
        <v>44964</v>
      </c>
    </row>
    <row r="218" spans="1:6" x14ac:dyDescent="0.2">
      <c r="A218" s="142">
        <v>4869</v>
      </c>
      <c r="B218" s="142">
        <v>4869</v>
      </c>
      <c r="C218" s="138" t="s">
        <v>201</v>
      </c>
      <c r="D218" s="139">
        <v>2019</v>
      </c>
      <c r="F218" s="138">
        <v>0</v>
      </c>
    </row>
    <row r="219" spans="1:6" x14ac:dyDescent="0.2">
      <c r="A219" s="142">
        <v>4878</v>
      </c>
      <c r="B219" s="142">
        <v>4878</v>
      </c>
      <c r="C219" s="138" t="s">
        <v>202</v>
      </c>
      <c r="D219" s="139">
        <v>2019</v>
      </c>
      <c r="F219" s="138">
        <v>0</v>
      </c>
    </row>
    <row r="220" spans="1:6" x14ac:dyDescent="0.2">
      <c r="A220" s="142">
        <v>4890</v>
      </c>
      <c r="B220" s="142">
        <v>4890</v>
      </c>
      <c r="C220" s="138" t="s">
        <v>203</v>
      </c>
      <c r="D220" s="139">
        <v>2019</v>
      </c>
      <c r="F220" s="138">
        <v>0</v>
      </c>
    </row>
    <row r="221" spans="1:6" x14ac:dyDescent="0.2">
      <c r="A221" s="142">
        <v>4905</v>
      </c>
      <c r="B221" s="142">
        <v>4905</v>
      </c>
      <c r="C221" s="138" t="s">
        <v>332</v>
      </c>
      <c r="D221" s="139">
        <v>2019</v>
      </c>
      <c r="F221" s="138">
        <v>73632</v>
      </c>
    </row>
    <row r="222" spans="1:6" x14ac:dyDescent="0.2">
      <c r="A222" s="142">
        <v>4978</v>
      </c>
      <c r="B222" s="142">
        <v>4978</v>
      </c>
      <c r="C222" s="138" t="s">
        <v>204</v>
      </c>
      <c r="D222" s="139">
        <v>2019</v>
      </c>
      <c r="F222" s="138">
        <v>0</v>
      </c>
    </row>
    <row r="223" spans="1:6" x14ac:dyDescent="0.2">
      <c r="A223" s="142">
        <v>4995</v>
      </c>
      <c r="B223" s="142">
        <v>4995</v>
      </c>
      <c r="C223" s="138" t="s">
        <v>205</v>
      </c>
      <c r="D223" s="139">
        <v>2019</v>
      </c>
      <c r="F223" s="138">
        <v>0</v>
      </c>
    </row>
    <row r="224" spans="1:6" x14ac:dyDescent="0.2">
      <c r="A224" s="142">
        <v>5013</v>
      </c>
      <c r="B224" s="142">
        <v>5013</v>
      </c>
      <c r="C224" s="138" t="s">
        <v>206</v>
      </c>
      <c r="D224" s="139">
        <v>2019</v>
      </c>
      <c r="F224" s="138">
        <v>0</v>
      </c>
    </row>
    <row r="225" spans="1:6" x14ac:dyDescent="0.2">
      <c r="A225" s="142">
        <v>5049</v>
      </c>
      <c r="B225" s="142">
        <v>5049</v>
      </c>
      <c r="C225" s="138" t="s">
        <v>207</v>
      </c>
      <c r="D225" s="139">
        <v>2019</v>
      </c>
      <c r="F225" s="138">
        <v>0</v>
      </c>
    </row>
    <row r="226" spans="1:6" x14ac:dyDescent="0.2">
      <c r="A226" s="142">
        <v>5319</v>
      </c>
      <c r="B226" s="142">
        <v>5160</v>
      </c>
      <c r="C226" s="138" t="s">
        <v>210</v>
      </c>
      <c r="D226" s="139">
        <v>2019</v>
      </c>
      <c r="F226" s="138">
        <v>0</v>
      </c>
    </row>
    <row r="227" spans="1:6" x14ac:dyDescent="0.2">
      <c r="A227" s="142">
        <v>5121</v>
      </c>
      <c r="B227" s="142">
        <v>5121</v>
      </c>
      <c r="C227" s="138" t="s">
        <v>208</v>
      </c>
      <c r="D227" s="139">
        <v>2019</v>
      </c>
      <c r="F227" s="138">
        <v>45205</v>
      </c>
    </row>
    <row r="228" spans="1:6" x14ac:dyDescent="0.2">
      <c r="A228" s="142">
        <v>5139</v>
      </c>
      <c r="B228" s="142">
        <v>5139</v>
      </c>
      <c r="C228" s="138" t="s">
        <v>209</v>
      </c>
      <c r="D228" s="139">
        <v>2019</v>
      </c>
      <c r="F228" s="138">
        <v>87527</v>
      </c>
    </row>
    <row r="229" spans="1:6" x14ac:dyDescent="0.2">
      <c r="A229" s="142">
        <v>5163</v>
      </c>
      <c r="B229" s="142">
        <v>5163</v>
      </c>
      <c r="C229" s="138" t="s">
        <v>211</v>
      </c>
      <c r="D229" s="139">
        <v>2019</v>
      </c>
      <c r="F229" s="138">
        <v>118824</v>
      </c>
    </row>
    <row r="230" spans="1:6" x14ac:dyDescent="0.2">
      <c r="A230" s="142">
        <v>5166</v>
      </c>
      <c r="B230" s="142">
        <v>5166</v>
      </c>
      <c r="C230" s="138" t="s">
        <v>212</v>
      </c>
      <c r="D230" s="139">
        <v>2019</v>
      </c>
      <c r="F230" s="138">
        <v>0</v>
      </c>
    </row>
    <row r="231" spans="1:6" x14ac:dyDescent="0.2">
      <c r="A231" s="142">
        <v>5184</v>
      </c>
      <c r="B231" s="142">
        <v>5184</v>
      </c>
      <c r="C231" s="138" t="s">
        <v>213</v>
      </c>
      <c r="D231" s="139">
        <v>2019</v>
      </c>
      <c r="F231" s="138">
        <v>0</v>
      </c>
    </row>
    <row r="232" spans="1:6" x14ac:dyDescent="0.2">
      <c r="A232" s="142">
        <v>5250</v>
      </c>
      <c r="B232" s="142">
        <v>5250</v>
      </c>
      <c r="C232" s="138" t="s">
        <v>214</v>
      </c>
      <c r="D232" s="139">
        <v>2019</v>
      </c>
      <c r="F232" s="138">
        <v>0</v>
      </c>
    </row>
    <row r="233" spans="1:6" x14ac:dyDescent="0.2">
      <c r="A233" s="142">
        <v>5256</v>
      </c>
      <c r="B233" s="142">
        <v>5256</v>
      </c>
      <c r="C233" s="138" t="s">
        <v>215</v>
      </c>
      <c r="D233" s="139">
        <v>2019</v>
      </c>
      <c r="F233" s="138">
        <v>0</v>
      </c>
    </row>
    <row r="234" spans="1:6" x14ac:dyDescent="0.2">
      <c r="A234" s="142">
        <v>5283</v>
      </c>
      <c r="B234" s="142">
        <v>5283</v>
      </c>
      <c r="C234" s="138" t="s">
        <v>216</v>
      </c>
      <c r="D234" s="139">
        <v>2019</v>
      </c>
      <c r="F234" s="138">
        <v>0</v>
      </c>
    </row>
    <row r="235" spans="1:6" x14ac:dyDescent="0.2">
      <c r="A235" s="142">
        <v>5310</v>
      </c>
      <c r="B235" s="142">
        <v>5310</v>
      </c>
      <c r="C235" s="138" t="s">
        <v>217</v>
      </c>
      <c r="D235" s="139">
        <v>2019</v>
      </c>
      <c r="F235" s="138">
        <v>0</v>
      </c>
    </row>
    <row r="236" spans="1:6" x14ac:dyDescent="0.2">
      <c r="A236" s="142">
        <v>5463</v>
      </c>
      <c r="B236" s="142">
        <v>5463</v>
      </c>
      <c r="C236" s="138" t="s">
        <v>218</v>
      </c>
      <c r="D236" s="139">
        <v>2019</v>
      </c>
      <c r="F236" s="138">
        <v>0</v>
      </c>
    </row>
    <row r="237" spans="1:6" x14ac:dyDescent="0.2">
      <c r="A237" s="142">
        <v>5486</v>
      </c>
      <c r="B237" s="142">
        <v>5486</v>
      </c>
      <c r="C237" s="138" t="s">
        <v>219</v>
      </c>
      <c r="D237" s="139">
        <v>2019</v>
      </c>
      <c r="F237" s="138">
        <v>0</v>
      </c>
    </row>
    <row r="238" spans="1:6" x14ac:dyDescent="0.2">
      <c r="A238" s="142">
        <v>5508</v>
      </c>
      <c r="B238" s="142">
        <v>5508</v>
      </c>
      <c r="C238" s="138" t="s">
        <v>220</v>
      </c>
      <c r="D238" s="139">
        <v>2019</v>
      </c>
      <c r="F238" s="138">
        <v>0</v>
      </c>
    </row>
    <row r="239" spans="1:6" x14ac:dyDescent="0.2">
      <c r="A239" s="142">
        <v>1975</v>
      </c>
      <c r="B239" s="142">
        <v>1975</v>
      </c>
      <c r="C239" s="138" t="s">
        <v>98</v>
      </c>
      <c r="D239" s="139">
        <v>2019</v>
      </c>
      <c r="F239" s="138">
        <v>54332</v>
      </c>
    </row>
    <row r="240" spans="1:6" x14ac:dyDescent="0.2">
      <c r="A240" s="142">
        <v>4824</v>
      </c>
      <c r="B240" s="142">
        <v>5510</v>
      </c>
      <c r="C240" s="138" t="s">
        <v>221</v>
      </c>
      <c r="D240" s="139">
        <v>2019</v>
      </c>
      <c r="F240" s="138">
        <v>49275</v>
      </c>
    </row>
    <row r="241" spans="1:6" x14ac:dyDescent="0.2">
      <c r="A241" s="142">
        <v>5607</v>
      </c>
      <c r="B241" s="142">
        <v>5607</v>
      </c>
      <c r="C241" s="138" t="s">
        <v>222</v>
      </c>
      <c r="D241" s="139">
        <v>2019</v>
      </c>
      <c r="F241" s="138">
        <v>0</v>
      </c>
    </row>
    <row r="242" spans="1:6" x14ac:dyDescent="0.2">
      <c r="A242" s="142">
        <v>5643</v>
      </c>
      <c r="B242" s="142">
        <v>5643</v>
      </c>
      <c r="C242" s="138" t="s">
        <v>223</v>
      </c>
      <c r="D242" s="139">
        <v>2019</v>
      </c>
      <c r="F242" s="138">
        <v>0</v>
      </c>
    </row>
    <row r="243" spans="1:6" x14ac:dyDescent="0.2">
      <c r="A243" s="142">
        <v>5697</v>
      </c>
      <c r="B243" s="142">
        <v>5697</v>
      </c>
      <c r="C243" s="138" t="s">
        <v>346</v>
      </c>
      <c r="D243" s="139">
        <v>2019</v>
      </c>
      <c r="F243" s="138">
        <v>44531</v>
      </c>
    </row>
    <row r="244" spans="1:6" x14ac:dyDescent="0.2">
      <c r="A244" s="142">
        <v>5724</v>
      </c>
      <c r="B244" s="142">
        <v>5724</v>
      </c>
      <c r="C244" s="138" t="s">
        <v>224</v>
      </c>
      <c r="D244" s="139">
        <v>2019</v>
      </c>
      <c r="F244" s="138">
        <v>52362</v>
      </c>
    </row>
    <row r="245" spans="1:6" x14ac:dyDescent="0.2">
      <c r="A245" s="142">
        <v>5805</v>
      </c>
      <c r="B245" s="142">
        <v>5805</v>
      </c>
      <c r="C245" s="138" t="s">
        <v>226</v>
      </c>
      <c r="D245" s="139">
        <v>2019</v>
      </c>
      <c r="F245" s="138">
        <v>95127</v>
      </c>
    </row>
    <row r="246" spans="1:6" x14ac:dyDescent="0.2">
      <c r="A246" s="142">
        <v>5823</v>
      </c>
      <c r="B246" s="142">
        <v>5823</v>
      </c>
      <c r="C246" s="138" t="s">
        <v>227</v>
      </c>
      <c r="D246" s="139">
        <v>2019</v>
      </c>
      <c r="F246" s="138">
        <v>59890</v>
      </c>
    </row>
    <row r="247" spans="1:6" x14ac:dyDescent="0.2">
      <c r="A247" s="142">
        <v>5832</v>
      </c>
      <c r="B247" s="142">
        <v>5832</v>
      </c>
      <c r="C247" s="138" t="s">
        <v>228</v>
      </c>
      <c r="D247" s="139">
        <v>2019</v>
      </c>
      <c r="F247" s="138">
        <v>58220</v>
      </c>
    </row>
    <row r="248" spans="1:6" x14ac:dyDescent="0.2">
      <c r="A248" s="142">
        <v>5877</v>
      </c>
      <c r="B248" s="142">
        <v>5877</v>
      </c>
      <c r="C248" s="138" t="s">
        <v>229</v>
      </c>
      <c r="D248" s="139">
        <v>2019</v>
      </c>
      <c r="F248" s="138">
        <v>0</v>
      </c>
    </row>
    <row r="249" spans="1:6" x14ac:dyDescent="0.2">
      <c r="A249" s="142">
        <v>5895</v>
      </c>
      <c r="B249" s="142">
        <v>5895</v>
      </c>
      <c r="C249" s="138" t="s">
        <v>230</v>
      </c>
      <c r="D249" s="139">
        <v>2019</v>
      </c>
      <c r="F249" s="138">
        <v>1295</v>
      </c>
    </row>
    <row r="250" spans="1:6" x14ac:dyDescent="0.2">
      <c r="A250" s="142">
        <v>5949</v>
      </c>
      <c r="B250" s="142">
        <v>5949</v>
      </c>
      <c r="C250" s="138" t="s">
        <v>231</v>
      </c>
      <c r="D250" s="139">
        <v>2019</v>
      </c>
      <c r="F250" s="138">
        <v>0</v>
      </c>
    </row>
    <row r="251" spans="1:6" x14ac:dyDescent="0.2">
      <c r="A251" s="142">
        <v>5976</v>
      </c>
      <c r="B251" s="142">
        <v>5976</v>
      </c>
      <c r="C251" s="138" t="s">
        <v>232</v>
      </c>
      <c r="D251" s="139">
        <v>2019</v>
      </c>
      <c r="F251" s="138">
        <v>0</v>
      </c>
    </row>
    <row r="252" spans="1:6" x14ac:dyDescent="0.2">
      <c r="A252" s="142">
        <v>5994</v>
      </c>
      <c r="B252" s="142">
        <v>5994</v>
      </c>
      <c r="C252" s="138" t="s">
        <v>233</v>
      </c>
      <c r="D252" s="139">
        <v>2019</v>
      </c>
      <c r="F252" s="138">
        <v>0</v>
      </c>
    </row>
    <row r="253" spans="1:6" x14ac:dyDescent="0.2">
      <c r="A253" s="142">
        <v>6003</v>
      </c>
      <c r="B253" s="142">
        <v>6003</v>
      </c>
      <c r="C253" s="138" t="s">
        <v>234</v>
      </c>
      <c r="D253" s="139">
        <v>2019</v>
      </c>
      <c r="F253" s="138">
        <v>7112</v>
      </c>
    </row>
    <row r="254" spans="1:6" x14ac:dyDescent="0.2">
      <c r="A254" s="142">
        <v>6012</v>
      </c>
      <c r="B254" s="142">
        <v>6012</v>
      </c>
      <c r="C254" s="138" t="s">
        <v>235</v>
      </c>
      <c r="D254" s="139">
        <v>2019</v>
      </c>
      <c r="F254" s="138">
        <v>0</v>
      </c>
    </row>
    <row r="255" spans="1:6" x14ac:dyDescent="0.2">
      <c r="A255" s="142">
        <v>6030</v>
      </c>
      <c r="B255" s="142">
        <v>6030</v>
      </c>
      <c r="C255" s="138" t="s">
        <v>236</v>
      </c>
      <c r="D255" s="139">
        <v>2019</v>
      </c>
      <c r="F255" s="138">
        <v>0</v>
      </c>
    </row>
    <row r="256" spans="1:6" x14ac:dyDescent="0.2">
      <c r="A256" s="142">
        <v>6048</v>
      </c>
      <c r="B256" s="142">
        <v>6035</v>
      </c>
      <c r="C256" s="138" t="s">
        <v>237</v>
      </c>
      <c r="D256" s="139">
        <v>2019</v>
      </c>
      <c r="F256" s="138">
        <v>165306</v>
      </c>
    </row>
    <row r="257" spans="1:6" x14ac:dyDescent="0.2">
      <c r="A257" s="142">
        <v>6039</v>
      </c>
      <c r="B257" s="142">
        <v>6039</v>
      </c>
      <c r="C257" s="138" t="s">
        <v>238</v>
      </c>
      <c r="D257" s="139">
        <v>2019</v>
      </c>
      <c r="F257" s="138">
        <v>0</v>
      </c>
    </row>
    <row r="258" spans="1:6" x14ac:dyDescent="0.2">
      <c r="A258" s="142">
        <v>6093</v>
      </c>
      <c r="B258" s="142">
        <v>6093</v>
      </c>
      <c r="C258" s="138" t="s">
        <v>240</v>
      </c>
      <c r="D258" s="139">
        <v>2019</v>
      </c>
      <c r="F258" s="138">
        <v>0</v>
      </c>
    </row>
    <row r="259" spans="1:6" x14ac:dyDescent="0.2">
      <c r="A259" s="142">
        <v>6091</v>
      </c>
      <c r="B259" s="142">
        <v>6091</v>
      </c>
      <c r="C259" s="138" t="s">
        <v>239</v>
      </c>
      <c r="D259" s="139">
        <v>2019</v>
      </c>
      <c r="F259" s="138">
        <v>79868</v>
      </c>
    </row>
    <row r="260" spans="1:6" x14ac:dyDescent="0.2">
      <c r="A260" s="142">
        <v>6095</v>
      </c>
      <c r="B260" s="142">
        <v>6095</v>
      </c>
      <c r="C260" s="138" t="s">
        <v>242</v>
      </c>
      <c r="D260" s="139">
        <v>2019</v>
      </c>
      <c r="F260" s="138">
        <v>21618</v>
      </c>
    </row>
    <row r="261" spans="1:6" x14ac:dyDescent="0.2">
      <c r="A261" s="142">
        <v>5157</v>
      </c>
      <c r="B261" s="142">
        <v>6099</v>
      </c>
      <c r="C261" s="138" t="s">
        <v>244</v>
      </c>
      <c r="D261" s="139">
        <v>2019</v>
      </c>
      <c r="F261" s="138">
        <v>0</v>
      </c>
    </row>
    <row r="262" spans="1:6" x14ac:dyDescent="0.2">
      <c r="A262" s="142">
        <v>6097</v>
      </c>
      <c r="B262" s="142">
        <v>6097</v>
      </c>
      <c r="C262" s="138" t="s">
        <v>243</v>
      </c>
      <c r="D262" s="139">
        <v>2019</v>
      </c>
      <c r="F262" s="138">
        <v>0</v>
      </c>
    </row>
    <row r="263" spans="1:6" x14ac:dyDescent="0.2">
      <c r="A263" s="142">
        <v>6098</v>
      </c>
      <c r="B263" s="142">
        <v>6098</v>
      </c>
      <c r="C263" s="138" t="s">
        <v>333</v>
      </c>
      <c r="D263" s="139">
        <v>2019</v>
      </c>
      <c r="F263" s="138">
        <v>16140</v>
      </c>
    </row>
    <row r="264" spans="1:6" x14ac:dyDescent="0.2">
      <c r="A264" s="142">
        <v>6100</v>
      </c>
      <c r="B264" s="142">
        <v>6100</v>
      </c>
      <c r="C264" s="138" t="s">
        <v>245</v>
      </c>
      <c r="D264" s="139">
        <v>2019</v>
      </c>
      <c r="F264" s="138">
        <v>0</v>
      </c>
    </row>
    <row r="265" spans="1:6" x14ac:dyDescent="0.2">
      <c r="A265" s="142">
        <v>6101</v>
      </c>
      <c r="B265" s="142">
        <v>6101</v>
      </c>
      <c r="C265" s="138" t="s">
        <v>246</v>
      </c>
      <c r="D265" s="139">
        <v>2019</v>
      </c>
      <c r="F265" s="138">
        <v>0</v>
      </c>
    </row>
    <row r="266" spans="1:6" x14ac:dyDescent="0.2">
      <c r="A266" s="142">
        <v>6094</v>
      </c>
      <c r="B266" s="142">
        <v>6094</v>
      </c>
      <c r="C266" s="138" t="s">
        <v>241</v>
      </c>
      <c r="D266" s="139">
        <v>2019</v>
      </c>
      <c r="F266" s="138">
        <v>11904</v>
      </c>
    </row>
    <row r="267" spans="1:6" x14ac:dyDescent="0.2">
      <c r="A267" s="142">
        <v>6096</v>
      </c>
      <c r="B267" s="142">
        <v>6096</v>
      </c>
      <c r="C267" s="138" t="s">
        <v>442</v>
      </c>
      <c r="D267" s="139">
        <v>2019</v>
      </c>
      <c r="F267" s="138">
        <v>294113</v>
      </c>
    </row>
    <row r="268" spans="1:6" x14ac:dyDescent="0.2">
      <c r="A268" s="142">
        <v>6102</v>
      </c>
      <c r="B268" s="142">
        <v>6102</v>
      </c>
      <c r="C268" s="138" t="s">
        <v>247</v>
      </c>
      <c r="D268" s="139">
        <v>2019</v>
      </c>
      <c r="F268" s="138">
        <v>0</v>
      </c>
    </row>
    <row r="269" spans="1:6" x14ac:dyDescent="0.2">
      <c r="A269" s="142">
        <v>6120</v>
      </c>
      <c r="B269" s="142">
        <v>6120</v>
      </c>
      <c r="C269" s="138" t="s">
        <v>248</v>
      </c>
      <c r="D269" s="139">
        <v>2019</v>
      </c>
      <c r="F269" s="138">
        <v>0</v>
      </c>
    </row>
    <row r="270" spans="1:6" x14ac:dyDescent="0.2">
      <c r="A270" s="142">
        <v>6138</v>
      </c>
      <c r="B270" s="142">
        <v>6138</v>
      </c>
      <c r="C270" s="138" t="s">
        <v>249</v>
      </c>
      <c r="D270" s="139">
        <v>2019</v>
      </c>
      <c r="F270" s="138">
        <v>0</v>
      </c>
    </row>
    <row r="271" spans="1:6" x14ac:dyDescent="0.2">
      <c r="A271" s="142">
        <v>5751</v>
      </c>
      <c r="B271" s="142">
        <v>5751</v>
      </c>
      <c r="C271" s="138" t="s">
        <v>225</v>
      </c>
      <c r="D271" s="139">
        <v>2019</v>
      </c>
      <c r="F271" s="138">
        <v>132836</v>
      </c>
    </row>
    <row r="272" spans="1:6" x14ac:dyDescent="0.2">
      <c r="A272" s="142">
        <v>6165</v>
      </c>
      <c r="B272" s="142">
        <v>6165</v>
      </c>
      <c r="C272" s="138" t="s">
        <v>250</v>
      </c>
      <c r="D272" s="139">
        <v>2019</v>
      </c>
      <c r="F272" s="138">
        <v>0</v>
      </c>
    </row>
    <row r="273" spans="1:6" x14ac:dyDescent="0.2">
      <c r="A273" s="142">
        <v>6175</v>
      </c>
      <c r="B273" s="142">
        <v>6175</v>
      </c>
      <c r="C273" s="138" t="s">
        <v>251</v>
      </c>
      <c r="D273" s="139">
        <v>2019</v>
      </c>
      <c r="F273" s="138">
        <v>0</v>
      </c>
    </row>
    <row r="274" spans="1:6" x14ac:dyDescent="0.2">
      <c r="A274" s="142">
        <v>6219</v>
      </c>
      <c r="B274" s="142">
        <v>6219</v>
      </c>
      <c r="C274" s="138" t="s">
        <v>252</v>
      </c>
      <c r="D274" s="139">
        <v>2019</v>
      </c>
      <c r="F274" s="138">
        <v>0</v>
      </c>
    </row>
    <row r="275" spans="1:6" x14ac:dyDescent="0.2">
      <c r="A275" s="142">
        <v>6246</v>
      </c>
      <c r="B275" s="142">
        <v>6246</v>
      </c>
      <c r="C275" s="138" t="s">
        <v>253</v>
      </c>
      <c r="D275" s="139">
        <v>2019</v>
      </c>
      <c r="F275" s="138">
        <v>10507</v>
      </c>
    </row>
    <row r="276" spans="1:6" x14ac:dyDescent="0.2">
      <c r="A276" s="142">
        <v>6273</v>
      </c>
      <c r="B276" s="142">
        <v>6273</v>
      </c>
      <c r="C276" s="138" t="s">
        <v>255</v>
      </c>
      <c r="D276" s="139">
        <v>2019</v>
      </c>
      <c r="F276" s="138">
        <v>0</v>
      </c>
    </row>
    <row r="277" spans="1:6" x14ac:dyDescent="0.2">
      <c r="A277" s="142">
        <v>6408</v>
      </c>
      <c r="B277" s="142">
        <v>6408</v>
      </c>
      <c r="C277" s="138" t="s">
        <v>256</v>
      </c>
      <c r="D277" s="139">
        <v>2019</v>
      </c>
      <c r="F277" s="138">
        <v>0</v>
      </c>
    </row>
    <row r="278" spans="1:6" x14ac:dyDescent="0.2">
      <c r="A278" s="142">
        <v>6453</v>
      </c>
      <c r="B278" s="142">
        <v>6453</v>
      </c>
      <c r="C278" s="138" t="s">
        <v>257</v>
      </c>
      <c r="D278" s="139">
        <v>2019</v>
      </c>
      <c r="F278" s="138">
        <v>42151</v>
      </c>
    </row>
    <row r="279" spans="1:6" x14ac:dyDescent="0.2">
      <c r="A279" s="142">
        <v>6460</v>
      </c>
      <c r="B279" s="142">
        <v>6460</v>
      </c>
      <c r="C279" s="138" t="s">
        <v>258</v>
      </c>
      <c r="D279" s="139">
        <v>2019</v>
      </c>
      <c r="F279" s="138">
        <v>6835</v>
      </c>
    </row>
    <row r="280" spans="1:6" x14ac:dyDescent="0.2">
      <c r="A280" s="142">
        <v>6462</v>
      </c>
      <c r="B280" s="142">
        <v>6462</v>
      </c>
      <c r="C280" s="138" t="s">
        <v>259</v>
      </c>
      <c r="D280" s="139">
        <v>2019</v>
      </c>
      <c r="F280" s="138">
        <v>54640</v>
      </c>
    </row>
    <row r="281" spans="1:6" x14ac:dyDescent="0.2">
      <c r="A281" s="142">
        <v>6471</v>
      </c>
      <c r="B281" s="142">
        <v>6471</v>
      </c>
      <c r="C281" s="138" t="s">
        <v>260</v>
      </c>
      <c r="D281" s="139">
        <v>2019</v>
      </c>
      <c r="F281" s="138">
        <v>0</v>
      </c>
    </row>
    <row r="282" spans="1:6" x14ac:dyDescent="0.2">
      <c r="A282" s="142">
        <v>6509</v>
      </c>
      <c r="B282" s="142">
        <v>6509</v>
      </c>
      <c r="C282" s="138" t="s">
        <v>261</v>
      </c>
      <c r="D282" s="139">
        <v>2019</v>
      </c>
      <c r="F282" s="138">
        <v>30496</v>
      </c>
    </row>
    <row r="283" spans="1:6" x14ac:dyDescent="0.2">
      <c r="A283" s="142">
        <v>6512</v>
      </c>
      <c r="B283" s="142">
        <v>6512</v>
      </c>
      <c r="C283" s="138" t="s">
        <v>262</v>
      </c>
      <c r="D283" s="139">
        <v>2019</v>
      </c>
      <c r="F283" s="138">
        <v>13997</v>
      </c>
    </row>
    <row r="284" spans="1:6" x14ac:dyDescent="0.2">
      <c r="A284" s="142">
        <v>6516</v>
      </c>
      <c r="B284" s="142">
        <v>6516</v>
      </c>
      <c r="C284" s="138" t="s">
        <v>263</v>
      </c>
      <c r="D284" s="139">
        <v>2019</v>
      </c>
      <c r="F284" s="138">
        <v>0</v>
      </c>
    </row>
    <row r="285" spans="1:6" x14ac:dyDescent="0.2">
      <c r="A285" s="142">
        <v>6534</v>
      </c>
      <c r="B285" s="142">
        <v>6534</v>
      </c>
      <c r="C285" s="138" t="s">
        <v>264</v>
      </c>
      <c r="D285" s="139">
        <v>2019</v>
      </c>
      <c r="F285" s="138">
        <v>1338</v>
      </c>
    </row>
    <row r="286" spans="1:6" x14ac:dyDescent="0.2">
      <c r="A286" s="142">
        <v>1935</v>
      </c>
      <c r="B286" s="142">
        <v>6536</v>
      </c>
      <c r="C286" s="138" t="s">
        <v>265</v>
      </c>
      <c r="D286" s="139">
        <v>2019</v>
      </c>
      <c r="F286" s="138">
        <v>0</v>
      </c>
    </row>
    <row r="287" spans="1:6" x14ac:dyDescent="0.2">
      <c r="A287" s="142">
        <v>6561</v>
      </c>
      <c r="B287" s="142">
        <v>6561</v>
      </c>
      <c r="C287" s="138" t="s">
        <v>266</v>
      </c>
      <c r="D287" s="139">
        <v>2019</v>
      </c>
      <c r="F287" s="138">
        <v>76863</v>
      </c>
    </row>
    <row r="288" spans="1:6" x14ac:dyDescent="0.2">
      <c r="A288" s="142">
        <v>6579</v>
      </c>
      <c r="B288" s="142">
        <v>6579</v>
      </c>
      <c r="C288" s="138" t="s">
        <v>267</v>
      </c>
      <c r="D288" s="139">
        <v>2019</v>
      </c>
      <c r="F288" s="138">
        <v>0</v>
      </c>
    </row>
    <row r="289" spans="1:6" x14ac:dyDescent="0.2">
      <c r="A289" s="142">
        <v>6592</v>
      </c>
      <c r="B289" s="142">
        <v>6592</v>
      </c>
      <c r="C289" s="138" t="s">
        <v>388</v>
      </c>
      <c r="D289" s="139">
        <v>2019</v>
      </c>
      <c r="F289" s="138">
        <v>312772</v>
      </c>
    </row>
    <row r="290" spans="1:6" x14ac:dyDescent="0.2">
      <c r="A290" s="142">
        <v>6615</v>
      </c>
      <c r="B290" s="142">
        <v>6615</v>
      </c>
      <c r="C290" s="138" t="s">
        <v>268</v>
      </c>
      <c r="D290" s="139">
        <v>2019</v>
      </c>
      <c r="F290" s="138">
        <v>0</v>
      </c>
    </row>
    <row r="291" spans="1:6" x14ac:dyDescent="0.2">
      <c r="A291" s="142">
        <v>6651</v>
      </c>
      <c r="B291" s="142">
        <v>6651</v>
      </c>
      <c r="C291" s="138" t="s">
        <v>269</v>
      </c>
      <c r="D291" s="139">
        <v>2019</v>
      </c>
      <c r="F291" s="138">
        <v>110988</v>
      </c>
    </row>
    <row r="292" spans="1:6" x14ac:dyDescent="0.2">
      <c r="A292" s="142">
        <v>6660</v>
      </c>
      <c r="B292" s="142">
        <v>6660</v>
      </c>
      <c r="C292" s="138" t="s">
        <v>270</v>
      </c>
      <c r="D292" s="139">
        <v>2019</v>
      </c>
      <c r="F292" s="138">
        <v>0</v>
      </c>
    </row>
    <row r="293" spans="1:6" x14ac:dyDescent="0.2">
      <c r="A293" s="142">
        <v>6700</v>
      </c>
      <c r="B293" s="142">
        <v>6700</v>
      </c>
      <c r="C293" s="138" t="s">
        <v>271</v>
      </c>
      <c r="D293" s="139">
        <v>2019</v>
      </c>
      <c r="F293" s="138">
        <v>9467</v>
      </c>
    </row>
    <row r="294" spans="1:6" x14ac:dyDescent="0.2">
      <c r="A294" s="142">
        <v>6759</v>
      </c>
      <c r="B294" s="142">
        <v>6759</v>
      </c>
      <c r="C294" s="138" t="s">
        <v>273</v>
      </c>
      <c r="D294" s="139">
        <v>2019</v>
      </c>
      <c r="F294" s="138">
        <v>0</v>
      </c>
    </row>
    <row r="295" spans="1:6" x14ac:dyDescent="0.2">
      <c r="A295" s="142">
        <v>6762</v>
      </c>
      <c r="B295" s="142">
        <v>6762</v>
      </c>
      <c r="C295" s="138" t="s">
        <v>274</v>
      </c>
      <c r="D295" s="139">
        <v>2019</v>
      </c>
      <c r="F295" s="138">
        <v>0</v>
      </c>
    </row>
    <row r="296" spans="1:6" x14ac:dyDescent="0.2">
      <c r="A296" s="142">
        <v>6768</v>
      </c>
      <c r="B296" s="142">
        <v>6768</v>
      </c>
      <c r="C296" s="138" t="s">
        <v>275</v>
      </c>
      <c r="D296" s="139">
        <v>2019</v>
      </c>
      <c r="F296" s="138">
        <v>0</v>
      </c>
    </row>
    <row r="297" spans="1:6" x14ac:dyDescent="0.2">
      <c r="A297" s="142">
        <v>6795</v>
      </c>
      <c r="B297" s="142">
        <v>6795</v>
      </c>
      <c r="C297" s="138" t="s">
        <v>276</v>
      </c>
      <c r="D297" s="139">
        <v>2019</v>
      </c>
      <c r="F297" s="138">
        <v>0</v>
      </c>
    </row>
    <row r="298" spans="1:6" x14ac:dyDescent="0.2">
      <c r="A298" s="142">
        <v>6822</v>
      </c>
      <c r="B298" s="142">
        <v>6822</v>
      </c>
      <c r="C298" s="138" t="s">
        <v>277</v>
      </c>
      <c r="D298" s="139">
        <v>2019</v>
      </c>
      <c r="F298" s="138">
        <v>0</v>
      </c>
    </row>
    <row r="299" spans="1:6" x14ac:dyDescent="0.2">
      <c r="A299" s="142">
        <v>6840</v>
      </c>
      <c r="B299" s="142">
        <v>6840</v>
      </c>
      <c r="C299" s="138" t="s">
        <v>278</v>
      </c>
      <c r="D299" s="139">
        <v>2019</v>
      </c>
      <c r="F299" s="138">
        <v>0</v>
      </c>
    </row>
    <row r="300" spans="1:6" x14ac:dyDescent="0.2">
      <c r="A300" s="142">
        <v>6854</v>
      </c>
      <c r="B300" s="142">
        <v>6854</v>
      </c>
      <c r="C300" s="138" t="s">
        <v>279</v>
      </c>
      <c r="D300" s="139">
        <v>2019</v>
      </c>
      <c r="F300" s="138">
        <v>29322</v>
      </c>
    </row>
    <row r="301" spans="1:6" x14ac:dyDescent="0.2">
      <c r="A301" s="142">
        <v>6867</v>
      </c>
      <c r="B301" s="142">
        <v>6867</v>
      </c>
      <c r="C301" s="138" t="s">
        <v>280</v>
      </c>
      <c r="D301" s="139">
        <v>2019</v>
      </c>
      <c r="F301" s="138">
        <v>84835</v>
      </c>
    </row>
    <row r="302" spans="1:6" x14ac:dyDescent="0.2">
      <c r="A302" s="142">
        <v>6921</v>
      </c>
      <c r="B302" s="142">
        <v>6921</v>
      </c>
      <c r="C302" s="138" t="s">
        <v>281</v>
      </c>
      <c r="D302" s="139">
        <v>2019</v>
      </c>
      <c r="F302" s="138">
        <v>39538</v>
      </c>
    </row>
    <row r="303" spans="1:6" x14ac:dyDescent="0.2">
      <c r="A303" s="142">
        <v>6930</v>
      </c>
      <c r="B303" s="142">
        <v>6930</v>
      </c>
      <c r="C303" s="138" t="s">
        <v>282</v>
      </c>
      <c r="D303" s="139">
        <v>2019</v>
      </c>
      <c r="F303" s="138">
        <v>0</v>
      </c>
    </row>
    <row r="304" spans="1:6" x14ac:dyDescent="0.2">
      <c r="A304" s="142">
        <v>6937</v>
      </c>
      <c r="B304" s="142">
        <v>6937</v>
      </c>
      <c r="C304" s="138" t="s">
        <v>334</v>
      </c>
      <c r="D304" s="139">
        <v>2019</v>
      </c>
      <c r="F304" s="138">
        <v>0</v>
      </c>
    </row>
    <row r="305" spans="1:6" x14ac:dyDescent="0.2">
      <c r="A305" s="142">
        <v>6943</v>
      </c>
      <c r="B305" s="142">
        <v>6943</v>
      </c>
      <c r="C305" s="138" t="s">
        <v>283</v>
      </c>
      <c r="D305" s="139">
        <v>2019</v>
      </c>
      <c r="F305" s="138">
        <v>0</v>
      </c>
    </row>
    <row r="306" spans="1:6" x14ac:dyDescent="0.2">
      <c r="A306" s="142">
        <v>6264</v>
      </c>
      <c r="B306" s="142">
        <v>6264</v>
      </c>
      <c r="C306" s="138" t="s">
        <v>254</v>
      </c>
      <c r="D306" s="139">
        <v>2019</v>
      </c>
      <c r="F306" s="138">
        <v>0</v>
      </c>
    </row>
    <row r="307" spans="1:6" x14ac:dyDescent="0.2">
      <c r="A307" s="142">
        <v>6950</v>
      </c>
      <c r="B307" s="142">
        <v>6950</v>
      </c>
      <c r="C307" s="138" t="s">
        <v>335</v>
      </c>
      <c r="D307" s="139">
        <v>2019</v>
      </c>
      <c r="F307" s="138">
        <v>0</v>
      </c>
    </row>
    <row r="308" spans="1:6" x14ac:dyDescent="0.2">
      <c r="A308" s="142">
        <v>6957</v>
      </c>
      <c r="B308" s="142">
        <v>6957</v>
      </c>
      <c r="C308" s="138" t="s">
        <v>284</v>
      </c>
      <c r="D308" s="139">
        <v>2019</v>
      </c>
      <c r="F308" s="138">
        <v>0</v>
      </c>
    </row>
    <row r="309" spans="1:6" x14ac:dyDescent="0.2">
      <c r="A309" s="142">
        <v>5922</v>
      </c>
      <c r="B309" s="142">
        <v>5922</v>
      </c>
      <c r="C309" s="138" t="s">
        <v>336</v>
      </c>
      <c r="D309" s="139">
        <v>2019</v>
      </c>
      <c r="F309" s="138">
        <v>34630</v>
      </c>
    </row>
    <row r="310" spans="1:6" x14ac:dyDescent="0.2">
      <c r="A310" s="142">
        <v>819</v>
      </c>
      <c r="B310" s="142">
        <v>819</v>
      </c>
      <c r="C310" s="138" t="s">
        <v>41</v>
      </c>
      <c r="D310" s="139">
        <v>2019</v>
      </c>
      <c r="F310" s="138">
        <v>0</v>
      </c>
    </row>
    <row r="311" spans="1:6" x14ac:dyDescent="0.2">
      <c r="A311" s="142">
        <v>6969</v>
      </c>
      <c r="B311" s="142">
        <v>6969</v>
      </c>
      <c r="C311" s="138" t="s">
        <v>285</v>
      </c>
      <c r="D311" s="139">
        <v>2019</v>
      </c>
      <c r="F311" s="138">
        <v>26126</v>
      </c>
    </row>
    <row r="312" spans="1:6" x14ac:dyDescent="0.2">
      <c r="A312" s="142">
        <v>6975</v>
      </c>
      <c r="B312" s="142">
        <v>6975</v>
      </c>
      <c r="C312" s="138" t="s">
        <v>286</v>
      </c>
      <c r="D312" s="139">
        <v>2019</v>
      </c>
      <c r="F312" s="138">
        <v>0</v>
      </c>
    </row>
    <row r="313" spans="1:6" x14ac:dyDescent="0.2">
      <c r="A313" s="142">
        <v>6983</v>
      </c>
      <c r="B313" s="142">
        <v>6983</v>
      </c>
      <c r="C313" s="138" t="s">
        <v>287</v>
      </c>
      <c r="D313" s="139">
        <v>2019</v>
      </c>
      <c r="F313" s="138">
        <v>35742</v>
      </c>
    </row>
    <row r="314" spans="1:6" x14ac:dyDescent="0.2">
      <c r="A314" s="142">
        <v>6985</v>
      </c>
      <c r="B314" s="142">
        <v>6985</v>
      </c>
      <c r="C314" s="138" t="s">
        <v>288</v>
      </c>
      <c r="D314" s="139">
        <v>2019</v>
      </c>
      <c r="F314" s="138">
        <v>56642</v>
      </c>
    </row>
    <row r="315" spans="1:6" x14ac:dyDescent="0.2">
      <c r="A315" s="142">
        <v>6987</v>
      </c>
      <c r="B315" s="142">
        <v>6987</v>
      </c>
      <c r="C315" s="138" t="s">
        <v>289</v>
      </c>
      <c r="D315" s="139">
        <v>2019</v>
      </c>
      <c r="F315" s="138">
        <v>0</v>
      </c>
    </row>
    <row r="316" spans="1:6" x14ac:dyDescent="0.2">
      <c r="A316" s="142">
        <v>6990</v>
      </c>
      <c r="B316" s="142">
        <v>6990</v>
      </c>
      <c r="C316" s="138" t="s">
        <v>290</v>
      </c>
      <c r="D316" s="139">
        <v>2019</v>
      </c>
      <c r="F316" s="138">
        <v>0</v>
      </c>
    </row>
    <row r="317" spans="1:6" x14ac:dyDescent="0.2">
      <c r="A317" s="142">
        <v>6961</v>
      </c>
      <c r="B317" s="142">
        <v>6961</v>
      </c>
      <c r="C317" s="138" t="s">
        <v>337</v>
      </c>
      <c r="D317" s="139">
        <v>2019</v>
      </c>
      <c r="F317" s="138">
        <v>206947</v>
      </c>
    </row>
    <row r="318" spans="1:6" x14ac:dyDescent="0.2">
      <c r="A318" s="142">
        <v>6992</v>
      </c>
      <c r="B318" s="142">
        <v>6992</v>
      </c>
      <c r="C318" s="138" t="s">
        <v>291</v>
      </c>
      <c r="D318" s="139">
        <v>2019</v>
      </c>
      <c r="F318" s="138">
        <v>165137</v>
      </c>
    </row>
    <row r="319" spans="1:6" x14ac:dyDescent="0.2">
      <c r="A319" s="142">
        <v>7002</v>
      </c>
      <c r="B319" s="142">
        <v>7002</v>
      </c>
      <c r="C319" s="138" t="s">
        <v>292</v>
      </c>
      <c r="D319" s="139">
        <v>2019</v>
      </c>
      <c r="F319" s="138">
        <v>0</v>
      </c>
    </row>
    <row r="320" spans="1:6" x14ac:dyDescent="0.2">
      <c r="A320" s="142">
        <v>7029</v>
      </c>
      <c r="B320" s="142">
        <v>7029</v>
      </c>
      <c r="C320" s="138" t="s">
        <v>293</v>
      </c>
      <c r="D320" s="139">
        <v>2019</v>
      </c>
      <c r="F320" s="138">
        <v>0</v>
      </c>
    </row>
    <row r="321" spans="1:6" x14ac:dyDescent="0.2">
      <c r="A321" s="142">
        <v>7038</v>
      </c>
      <c r="B321" s="142">
        <v>7038</v>
      </c>
      <c r="C321" s="138" t="s">
        <v>294</v>
      </c>
      <c r="D321" s="139">
        <v>2019</v>
      </c>
      <c r="F321" s="138">
        <v>0</v>
      </c>
    </row>
    <row r="322" spans="1:6" x14ac:dyDescent="0.2">
      <c r="A322" s="142">
        <v>7047</v>
      </c>
      <c r="B322" s="142">
        <v>7047</v>
      </c>
      <c r="C322" s="138" t="s">
        <v>295</v>
      </c>
      <c r="D322" s="139">
        <v>2019</v>
      </c>
      <c r="F322" s="138">
        <v>0</v>
      </c>
    </row>
    <row r="323" spans="1:6" x14ac:dyDescent="0.2">
      <c r="A323" s="142">
        <v>7056</v>
      </c>
      <c r="B323" s="142">
        <v>7056</v>
      </c>
      <c r="C323" s="138" t="s">
        <v>296</v>
      </c>
      <c r="D323" s="139">
        <v>2019</v>
      </c>
      <c r="F323" s="138">
        <v>0</v>
      </c>
    </row>
    <row r="324" spans="1:6" x14ac:dyDescent="0.2">
      <c r="A324" s="142">
        <v>7092</v>
      </c>
      <c r="B324" s="142">
        <v>7092</v>
      </c>
      <c r="C324" s="138" t="s">
        <v>297</v>
      </c>
      <c r="D324" s="139">
        <v>2019</v>
      </c>
      <c r="F324" s="138">
        <v>0</v>
      </c>
    </row>
    <row r="325" spans="1:6" x14ac:dyDescent="0.2">
      <c r="A325" s="142">
        <v>7098</v>
      </c>
      <c r="B325" s="142">
        <v>7098</v>
      </c>
      <c r="C325" s="138" t="s">
        <v>298</v>
      </c>
      <c r="D325" s="139">
        <v>2019</v>
      </c>
      <c r="F325" s="138">
        <v>17665</v>
      </c>
    </row>
    <row r="326" spans="1:6" x14ac:dyDescent="0.2">
      <c r="A326" s="142">
        <v>7110</v>
      </c>
      <c r="B326" s="142">
        <v>7110</v>
      </c>
      <c r="C326" s="138" t="s">
        <v>299</v>
      </c>
      <c r="D326" s="139">
        <v>2019</v>
      </c>
      <c r="F326" s="138">
        <v>0</v>
      </c>
    </row>
    <row r="327" spans="1:6" x14ac:dyDescent="0.2">
      <c r="A327" s="142">
        <v>9</v>
      </c>
      <c r="B327" s="142">
        <v>9</v>
      </c>
      <c r="C327" s="138" t="s">
        <v>10</v>
      </c>
      <c r="D327" s="139">
        <v>2020</v>
      </c>
      <c r="F327" s="138">
        <v>133774</v>
      </c>
    </row>
    <row r="328" spans="1:6" x14ac:dyDescent="0.2">
      <c r="A328" s="142">
        <v>441</v>
      </c>
      <c r="B328" s="142">
        <v>441</v>
      </c>
      <c r="C328" s="138" t="s">
        <v>315</v>
      </c>
      <c r="D328" s="139">
        <v>2020</v>
      </c>
      <c r="F328" s="138">
        <v>118282</v>
      </c>
    </row>
    <row r="329" spans="1:6" x14ac:dyDescent="0.2">
      <c r="A329" s="142">
        <v>18</v>
      </c>
      <c r="B329" s="142">
        <v>18</v>
      </c>
      <c r="C329" s="138" t="s">
        <v>11</v>
      </c>
      <c r="D329" s="139">
        <v>2020</v>
      </c>
      <c r="F329" s="138">
        <v>167883</v>
      </c>
    </row>
    <row r="330" spans="1:6" x14ac:dyDescent="0.2">
      <c r="A330" s="142">
        <v>27</v>
      </c>
      <c r="B330" s="142">
        <v>27</v>
      </c>
      <c r="C330" s="138" t="s">
        <v>316</v>
      </c>
      <c r="D330" s="139">
        <v>2020</v>
      </c>
      <c r="F330" s="138">
        <v>0</v>
      </c>
    </row>
    <row r="331" spans="1:6" x14ac:dyDescent="0.2">
      <c r="A331" s="142">
        <v>63</v>
      </c>
      <c r="B331" s="142">
        <v>63</v>
      </c>
      <c r="C331" s="138" t="s">
        <v>317</v>
      </c>
      <c r="D331" s="139">
        <v>2020</v>
      </c>
      <c r="F331" s="138">
        <v>111578</v>
      </c>
    </row>
    <row r="332" spans="1:6" x14ac:dyDescent="0.2">
      <c r="A332" s="142">
        <v>72</v>
      </c>
      <c r="B332" s="142">
        <v>72</v>
      </c>
      <c r="C332" s="138" t="s">
        <v>12</v>
      </c>
      <c r="D332" s="139">
        <v>2020</v>
      </c>
      <c r="F332" s="138">
        <v>101808</v>
      </c>
    </row>
    <row r="333" spans="1:6" x14ac:dyDescent="0.2">
      <c r="A333" s="142">
        <v>81</v>
      </c>
      <c r="B333" s="142">
        <v>81</v>
      </c>
      <c r="C333" s="138" t="s">
        <v>13</v>
      </c>
      <c r="D333" s="139">
        <v>2020</v>
      </c>
      <c r="F333" s="138">
        <v>0</v>
      </c>
    </row>
    <row r="334" spans="1:6" x14ac:dyDescent="0.2">
      <c r="A334" s="142">
        <v>99</v>
      </c>
      <c r="B334" s="142">
        <v>99</v>
      </c>
      <c r="C334" s="138" t="s">
        <v>14</v>
      </c>
      <c r="D334" s="139">
        <v>2020</v>
      </c>
      <c r="F334" s="138">
        <v>80256</v>
      </c>
    </row>
    <row r="335" spans="1:6" x14ac:dyDescent="0.2">
      <c r="A335" s="142">
        <v>108</v>
      </c>
      <c r="B335" s="142">
        <v>108</v>
      </c>
      <c r="C335" s="138" t="s">
        <v>15</v>
      </c>
      <c r="D335" s="139">
        <v>2020</v>
      </c>
      <c r="F335" s="138">
        <v>40663</v>
      </c>
    </row>
    <row r="336" spans="1:6" x14ac:dyDescent="0.2">
      <c r="A336" s="142">
        <v>126</v>
      </c>
      <c r="B336" s="142">
        <v>126</v>
      </c>
      <c r="C336" s="138" t="s">
        <v>16</v>
      </c>
      <c r="D336" s="139">
        <v>2020</v>
      </c>
      <c r="F336" s="138">
        <v>57411</v>
      </c>
    </row>
    <row r="337" spans="1:6" x14ac:dyDescent="0.2">
      <c r="A337" s="142">
        <v>135</v>
      </c>
      <c r="B337" s="142">
        <v>135</v>
      </c>
      <c r="C337" s="138" t="s">
        <v>17</v>
      </c>
      <c r="D337" s="139">
        <v>2020</v>
      </c>
      <c r="F337" s="138">
        <v>323685</v>
      </c>
    </row>
    <row r="338" spans="1:6" x14ac:dyDescent="0.2">
      <c r="A338" s="142">
        <v>171</v>
      </c>
      <c r="B338" s="142">
        <v>171</v>
      </c>
      <c r="C338" s="138" t="s">
        <v>318</v>
      </c>
      <c r="D338" s="139">
        <v>2020</v>
      </c>
      <c r="F338" s="138">
        <v>73676</v>
      </c>
    </row>
    <row r="339" spans="1:6" x14ac:dyDescent="0.2">
      <c r="A339" s="142">
        <v>225</v>
      </c>
      <c r="B339" s="142">
        <v>225</v>
      </c>
      <c r="C339" s="138" t="s">
        <v>19</v>
      </c>
      <c r="D339" s="139">
        <v>2020</v>
      </c>
      <c r="F339" s="138">
        <v>384283</v>
      </c>
    </row>
    <row r="340" spans="1:6" x14ac:dyDescent="0.2">
      <c r="A340" s="142">
        <v>234</v>
      </c>
      <c r="B340" s="142">
        <v>234</v>
      </c>
      <c r="C340" s="138" t="s">
        <v>20</v>
      </c>
      <c r="D340" s="139">
        <v>2020</v>
      </c>
      <c r="F340" s="138">
        <v>0</v>
      </c>
    </row>
    <row r="341" spans="1:6" x14ac:dyDescent="0.2">
      <c r="A341" s="142">
        <v>243</v>
      </c>
      <c r="B341" s="142">
        <v>243</v>
      </c>
      <c r="C341" s="138" t="s">
        <v>21</v>
      </c>
      <c r="D341" s="139">
        <v>2020</v>
      </c>
      <c r="F341" s="138">
        <v>84781</v>
      </c>
    </row>
    <row r="342" spans="1:6" x14ac:dyDescent="0.2">
      <c r="A342" s="142">
        <v>261</v>
      </c>
      <c r="B342" s="142">
        <v>261</v>
      </c>
      <c r="C342" s="138" t="s">
        <v>22</v>
      </c>
      <c r="D342" s="139">
        <v>2020</v>
      </c>
      <c r="F342" s="138">
        <v>0</v>
      </c>
    </row>
    <row r="343" spans="1:6" x14ac:dyDescent="0.2">
      <c r="A343" s="142">
        <v>279</v>
      </c>
      <c r="B343" s="142">
        <v>279</v>
      </c>
      <c r="C343" s="138" t="s">
        <v>23</v>
      </c>
      <c r="D343" s="139">
        <v>2020</v>
      </c>
      <c r="F343" s="138">
        <v>0</v>
      </c>
    </row>
    <row r="344" spans="1:6" x14ac:dyDescent="0.2">
      <c r="A344" s="142">
        <v>355</v>
      </c>
      <c r="B344" s="142">
        <v>355</v>
      </c>
      <c r="C344" s="138" t="s">
        <v>25</v>
      </c>
      <c r="D344" s="139">
        <v>2020</v>
      </c>
      <c r="F344" s="138">
        <v>38927</v>
      </c>
    </row>
    <row r="345" spans="1:6" x14ac:dyDescent="0.2">
      <c r="A345" s="142">
        <v>387</v>
      </c>
      <c r="B345" s="142">
        <v>387</v>
      </c>
      <c r="C345" s="138" t="s">
        <v>26</v>
      </c>
      <c r="D345" s="139">
        <v>2020</v>
      </c>
      <c r="F345" s="138">
        <v>0</v>
      </c>
    </row>
    <row r="346" spans="1:6" x14ac:dyDescent="0.2">
      <c r="A346" s="142">
        <v>414</v>
      </c>
      <c r="B346" s="142">
        <v>414</v>
      </c>
      <c r="C346" s="138" t="s">
        <v>27</v>
      </c>
      <c r="D346" s="139">
        <v>2020</v>
      </c>
      <c r="F346" s="138">
        <v>8851</v>
      </c>
    </row>
    <row r="347" spans="1:6" x14ac:dyDescent="0.2">
      <c r="A347" s="142">
        <v>540</v>
      </c>
      <c r="B347" s="142">
        <v>540</v>
      </c>
      <c r="C347" s="138" t="s">
        <v>30</v>
      </c>
      <c r="D347" s="139">
        <v>2020</v>
      </c>
      <c r="F347" s="138">
        <v>128778</v>
      </c>
    </row>
    <row r="348" spans="1:6" x14ac:dyDescent="0.2">
      <c r="A348" s="142">
        <v>472</v>
      </c>
      <c r="B348" s="142">
        <v>472</v>
      </c>
      <c r="C348" s="138" t="s">
        <v>28</v>
      </c>
      <c r="D348" s="139">
        <v>2020</v>
      </c>
      <c r="F348" s="138">
        <v>18349</v>
      </c>
    </row>
    <row r="349" spans="1:6" x14ac:dyDescent="0.2">
      <c r="A349" s="142">
        <v>513</v>
      </c>
      <c r="B349" s="142">
        <v>513</v>
      </c>
      <c r="C349" s="138" t="s">
        <v>29</v>
      </c>
      <c r="D349" s="139">
        <v>2020</v>
      </c>
      <c r="F349" s="138">
        <v>3565</v>
      </c>
    </row>
    <row r="350" spans="1:6" x14ac:dyDescent="0.2">
      <c r="A350" s="142">
        <v>549</v>
      </c>
      <c r="B350" s="142">
        <v>549</v>
      </c>
      <c r="C350" s="138" t="s">
        <v>31</v>
      </c>
      <c r="D350" s="139">
        <v>2020</v>
      </c>
      <c r="F350" s="138">
        <v>6311</v>
      </c>
    </row>
    <row r="351" spans="1:6" x14ac:dyDescent="0.2">
      <c r="A351" s="142">
        <v>576</v>
      </c>
      <c r="B351" s="142">
        <v>576</v>
      </c>
      <c r="C351" s="138" t="s">
        <v>32</v>
      </c>
      <c r="D351" s="139">
        <v>2020</v>
      </c>
      <c r="F351" s="138">
        <v>16140</v>
      </c>
    </row>
    <row r="352" spans="1:6" x14ac:dyDescent="0.2">
      <c r="A352" s="142">
        <v>585</v>
      </c>
      <c r="B352" s="142">
        <v>585</v>
      </c>
      <c r="C352" s="138" t="s">
        <v>33</v>
      </c>
      <c r="D352" s="139">
        <v>2020</v>
      </c>
      <c r="F352" s="138">
        <v>21223</v>
      </c>
    </row>
    <row r="353" spans="1:6" x14ac:dyDescent="0.2">
      <c r="A353" s="142">
        <v>594</v>
      </c>
      <c r="B353" s="142">
        <v>594</v>
      </c>
      <c r="C353" s="138" t="s">
        <v>34</v>
      </c>
      <c r="D353" s="139">
        <v>2020</v>
      </c>
      <c r="F353" s="138">
        <v>0</v>
      </c>
    </row>
    <row r="354" spans="1:6" x14ac:dyDescent="0.2">
      <c r="A354" s="142">
        <v>603</v>
      </c>
      <c r="B354" s="142">
        <v>603</v>
      </c>
      <c r="C354" s="138" t="s">
        <v>35</v>
      </c>
      <c r="D354" s="139">
        <v>2020</v>
      </c>
      <c r="F354" s="138">
        <v>60785</v>
      </c>
    </row>
    <row r="355" spans="1:6" x14ac:dyDescent="0.2">
      <c r="A355" s="142">
        <v>609</v>
      </c>
      <c r="B355" s="142">
        <v>609</v>
      </c>
      <c r="C355" s="138" t="s">
        <v>36</v>
      </c>
      <c r="D355" s="139">
        <v>2020</v>
      </c>
      <c r="F355" s="138">
        <v>226398</v>
      </c>
    </row>
    <row r="356" spans="1:6" x14ac:dyDescent="0.2">
      <c r="A356" s="142">
        <v>621</v>
      </c>
      <c r="B356" s="142">
        <v>621</v>
      </c>
      <c r="C356" s="138" t="s">
        <v>37</v>
      </c>
      <c r="D356" s="139">
        <v>2020</v>
      </c>
      <c r="F356" s="138">
        <v>0</v>
      </c>
    </row>
    <row r="357" spans="1:6" x14ac:dyDescent="0.2">
      <c r="A357" s="142">
        <v>720</v>
      </c>
      <c r="B357" s="142">
        <v>720</v>
      </c>
      <c r="C357" s="138" t="s">
        <v>38</v>
      </c>
      <c r="D357" s="139">
        <v>2020</v>
      </c>
      <c r="F357" s="138">
        <v>0</v>
      </c>
    </row>
    <row r="358" spans="1:6" x14ac:dyDescent="0.2">
      <c r="A358" s="142">
        <v>729</v>
      </c>
      <c r="B358" s="142">
        <v>729</v>
      </c>
      <c r="C358" s="138" t="s">
        <v>39</v>
      </c>
      <c r="D358" s="139">
        <v>2020</v>
      </c>
      <c r="F358" s="138">
        <v>0</v>
      </c>
    </row>
    <row r="359" spans="1:6" x14ac:dyDescent="0.2">
      <c r="A359" s="142">
        <v>747</v>
      </c>
      <c r="B359" s="142">
        <v>747</v>
      </c>
      <c r="C359" s="138" t="s">
        <v>40</v>
      </c>
      <c r="D359" s="139">
        <v>2020</v>
      </c>
      <c r="F359" s="138">
        <v>0</v>
      </c>
    </row>
    <row r="360" spans="1:6" x14ac:dyDescent="0.2">
      <c r="A360" s="142">
        <v>1917</v>
      </c>
      <c r="B360" s="142">
        <v>1917</v>
      </c>
      <c r="C360" s="138" t="s">
        <v>89</v>
      </c>
      <c r="D360" s="139">
        <v>2020</v>
      </c>
      <c r="F360" s="138">
        <v>50976</v>
      </c>
    </row>
    <row r="361" spans="1:6" x14ac:dyDescent="0.2">
      <c r="A361" s="142">
        <v>846</v>
      </c>
      <c r="B361" s="142">
        <v>846</v>
      </c>
      <c r="C361" s="138" t="s">
        <v>384</v>
      </c>
      <c r="D361" s="139">
        <v>2020</v>
      </c>
      <c r="F361" s="138">
        <v>0</v>
      </c>
    </row>
    <row r="362" spans="1:6" x14ac:dyDescent="0.2">
      <c r="A362" s="142">
        <v>882</v>
      </c>
      <c r="B362" s="142">
        <v>882</v>
      </c>
      <c r="C362" s="138" t="s">
        <v>43</v>
      </c>
      <c r="D362" s="139">
        <v>2020</v>
      </c>
      <c r="F362" s="138">
        <v>0</v>
      </c>
    </row>
    <row r="363" spans="1:6" x14ac:dyDescent="0.2">
      <c r="A363" s="142">
        <v>916</v>
      </c>
      <c r="B363" s="142">
        <v>916</v>
      </c>
      <c r="C363" s="138" t="s">
        <v>45</v>
      </c>
      <c r="D363" s="139">
        <v>2020</v>
      </c>
      <c r="F363" s="138">
        <v>2079</v>
      </c>
    </row>
    <row r="364" spans="1:6" x14ac:dyDescent="0.2">
      <c r="A364" s="142">
        <v>914</v>
      </c>
      <c r="B364" s="142">
        <v>914</v>
      </c>
      <c r="C364" s="138" t="s">
        <v>44</v>
      </c>
      <c r="D364" s="139">
        <v>2020</v>
      </c>
      <c r="F364" s="138">
        <v>129955</v>
      </c>
    </row>
    <row r="365" spans="1:6" x14ac:dyDescent="0.2">
      <c r="A365" s="142">
        <v>918</v>
      </c>
      <c r="B365" s="142">
        <v>918</v>
      </c>
      <c r="C365" s="138" t="s">
        <v>46</v>
      </c>
      <c r="D365" s="139">
        <v>2020</v>
      </c>
      <c r="F365" s="138">
        <v>62649</v>
      </c>
    </row>
    <row r="366" spans="1:6" x14ac:dyDescent="0.2">
      <c r="A366" s="142">
        <v>936</v>
      </c>
      <c r="B366" s="142">
        <v>936</v>
      </c>
      <c r="C366" s="138" t="s">
        <v>47</v>
      </c>
      <c r="D366" s="139">
        <v>2020</v>
      </c>
      <c r="F366" s="138">
        <v>0</v>
      </c>
    </row>
    <row r="367" spans="1:6" x14ac:dyDescent="0.2">
      <c r="A367" s="142">
        <v>977</v>
      </c>
      <c r="B367" s="142">
        <v>977</v>
      </c>
      <c r="C367" s="138" t="s">
        <v>48</v>
      </c>
      <c r="D367" s="139">
        <v>2020</v>
      </c>
      <c r="F367" s="138">
        <v>291521</v>
      </c>
    </row>
    <row r="368" spans="1:6" x14ac:dyDescent="0.2">
      <c r="A368" s="142">
        <v>981</v>
      </c>
      <c r="B368" s="142">
        <v>981</v>
      </c>
      <c r="C368" s="138" t="s">
        <v>49</v>
      </c>
      <c r="D368" s="139">
        <v>2020</v>
      </c>
      <c r="F368" s="138">
        <v>10967</v>
      </c>
    </row>
    <row r="369" spans="1:6" x14ac:dyDescent="0.2">
      <c r="A369" s="142">
        <v>999</v>
      </c>
      <c r="B369" s="142">
        <v>999</v>
      </c>
      <c r="C369" s="138" t="s">
        <v>50</v>
      </c>
      <c r="D369" s="139">
        <v>2020</v>
      </c>
      <c r="F369" s="138">
        <v>151420</v>
      </c>
    </row>
    <row r="370" spans="1:6" x14ac:dyDescent="0.2">
      <c r="A370" s="142">
        <v>1044</v>
      </c>
      <c r="B370" s="142">
        <v>1044</v>
      </c>
      <c r="C370" s="138" t="s">
        <v>51</v>
      </c>
      <c r="D370" s="139">
        <v>2020</v>
      </c>
      <c r="F370" s="138">
        <v>0</v>
      </c>
    </row>
    <row r="371" spans="1:6" x14ac:dyDescent="0.2">
      <c r="A371" s="142">
        <v>1053</v>
      </c>
      <c r="B371" s="142">
        <v>1053</v>
      </c>
      <c r="C371" s="138" t="s">
        <v>52</v>
      </c>
      <c r="D371" s="139">
        <v>2020</v>
      </c>
      <c r="F371" s="138">
        <v>0</v>
      </c>
    </row>
    <row r="372" spans="1:6" x14ac:dyDescent="0.2">
      <c r="A372" s="142">
        <v>1062</v>
      </c>
      <c r="B372" s="142">
        <v>1062</v>
      </c>
      <c r="C372" s="138" t="s">
        <v>53</v>
      </c>
      <c r="D372" s="139">
        <v>2020</v>
      </c>
      <c r="F372" s="138">
        <v>0</v>
      </c>
    </row>
    <row r="373" spans="1:6" x14ac:dyDescent="0.2">
      <c r="A373" s="142">
        <v>1071</v>
      </c>
      <c r="B373" s="142">
        <v>1071</v>
      </c>
      <c r="C373" s="138" t="s">
        <v>54</v>
      </c>
      <c r="D373" s="139">
        <v>2020</v>
      </c>
      <c r="F373" s="138">
        <v>0</v>
      </c>
    </row>
    <row r="374" spans="1:6" x14ac:dyDescent="0.2">
      <c r="A374" s="142">
        <v>1089</v>
      </c>
      <c r="B374" s="142">
        <v>1089</v>
      </c>
      <c r="C374" s="138" t="s">
        <v>56</v>
      </c>
      <c r="D374" s="139">
        <v>2020</v>
      </c>
      <c r="F374" s="138">
        <v>0</v>
      </c>
    </row>
    <row r="375" spans="1:6" x14ac:dyDescent="0.2">
      <c r="A375" s="142">
        <v>1080</v>
      </c>
      <c r="B375" s="142">
        <v>1080</v>
      </c>
      <c r="C375" s="138" t="s">
        <v>319</v>
      </c>
      <c r="D375" s="139">
        <v>2020</v>
      </c>
      <c r="F375" s="138">
        <v>128993</v>
      </c>
    </row>
    <row r="376" spans="1:6" x14ac:dyDescent="0.2">
      <c r="A376" s="142">
        <v>1082</v>
      </c>
      <c r="B376" s="142">
        <v>1082</v>
      </c>
      <c r="C376" s="138" t="s">
        <v>320</v>
      </c>
      <c r="D376" s="139">
        <v>2020</v>
      </c>
      <c r="F376" s="138">
        <v>0</v>
      </c>
    </row>
    <row r="377" spans="1:6" x14ac:dyDescent="0.2">
      <c r="A377" s="142">
        <v>1093</v>
      </c>
      <c r="B377" s="142">
        <v>1093</v>
      </c>
      <c r="C377" s="138" t="s">
        <v>57</v>
      </c>
      <c r="D377" s="139">
        <v>2020</v>
      </c>
      <c r="F377" s="138">
        <v>300186</v>
      </c>
    </row>
    <row r="378" spans="1:6" x14ac:dyDescent="0.2">
      <c r="A378" s="142">
        <v>1079</v>
      </c>
      <c r="B378" s="142">
        <v>1079</v>
      </c>
      <c r="C378" s="138" t="s">
        <v>55</v>
      </c>
      <c r="D378" s="139">
        <v>2020</v>
      </c>
      <c r="F378" s="138">
        <v>222736</v>
      </c>
    </row>
    <row r="379" spans="1:6" x14ac:dyDescent="0.2">
      <c r="A379" s="142">
        <v>1095</v>
      </c>
      <c r="B379" s="142">
        <v>1095</v>
      </c>
      <c r="C379" s="138" t="s">
        <v>58</v>
      </c>
      <c r="D379" s="139">
        <v>2020</v>
      </c>
      <c r="F379" s="138">
        <v>0</v>
      </c>
    </row>
    <row r="380" spans="1:6" x14ac:dyDescent="0.2">
      <c r="A380" s="142">
        <v>4772</v>
      </c>
      <c r="B380" s="142">
        <v>4772</v>
      </c>
      <c r="C380" s="138" t="s">
        <v>192</v>
      </c>
      <c r="D380" s="139">
        <v>2020</v>
      </c>
      <c r="F380" s="138">
        <v>136718</v>
      </c>
    </row>
    <row r="381" spans="1:6" x14ac:dyDescent="0.2">
      <c r="A381" s="142">
        <v>1107</v>
      </c>
      <c r="B381" s="142">
        <v>1107</v>
      </c>
      <c r="C381" s="138" t="s">
        <v>59</v>
      </c>
      <c r="D381" s="139">
        <v>2020</v>
      </c>
      <c r="F381" s="138">
        <v>63628</v>
      </c>
    </row>
    <row r="382" spans="1:6" x14ac:dyDescent="0.2">
      <c r="A382" s="142">
        <v>1116</v>
      </c>
      <c r="B382" s="142">
        <v>1116</v>
      </c>
      <c r="C382" s="138" t="s">
        <v>60</v>
      </c>
      <c r="D382" s="139">
        <v>2020</v>
      </c>
      <c r="F382" s="138">
        <v>0</v>
      </c>
    </row>
    <row r="383" spans="1:6" x14ac:dyDescent="0.2">
      <c r="A383" s="142">
        <v>1134</v>
      </c>
      <c r="B383" s="142">
        <v>1134</v>
      </c>
      <c r="C383" s="138" t="s">
        <v>61</v>
      </c>
      <c r="D383" s="139">
        <v>2020</v>
      </c>
      <c r="F383" s="138">
        <v>102026</v>
      </c>
    </row>
    <row r="384" spans="1:6" x14ac:dyDescent="0.2">
      <c r="A384" s="142">
        <v>1152</v>
      </c>
      <c r="B384" s="142">
        <v>1152</v>
      </c>
      <c r="C384" s="138" t="s">
        <v>62</v>
      </c>
      <c r="D384" s="139">
        <v>2020</v>
      </c>
      <c r="F384" s="138">
        <v>0</v>
      </c>
    </row>
    <row r="385" spans="1:6" x14ac:dyDescent="0.2">
      <c r="A385" s="142">
        <v>1197</v>
      </c>
      <c r="B385" s="142">
        <v>1197</v>
      </c>
      <c r="C385" s="138" t="s">
        <v>63</v>
      </c>
      <c r="D385" s="139">
        <v>2020</v>
      </c>
      <c r="F385" s="138">
        <v>0</v>
      </c>
    </row>
    <row r="386" spans="1:6" x14ac:dyDescent="0.2">
      <c r="A386" s="142">
        <v>1206</v>
      </c>
      <c r="B386" s="142">
        <v>1206</v>
      </c>
      <c r="C386" s="138" t="s">
        <v>64</v>
      </c>
      <c r="D386" s="139">
        <v>2020</v>
      </c>
      <c r="F386" s="138">
        <v>263908</v>
      </c>
    </row>
    <row r="387" spans="1:6" x14ac:dyDescent="0.2">
      <c r="A387" s="142">
        <v>1211</v>
      </c>
      <c r="B387" s="142">
        <v>1211</v>
      </c>
      <c r="C387" s="138" t="s">
        <v>65</v>
      </c>
      <c r="D387" s="139">
        <v>2020</v>
      </c>
      <c r="F387" s="138">
        <v>136593</v>
      </c>
    </row>
    <row r="388" spans="1:6" x14ac:dyDescent="0.2">
      <c r="A388" s="142">
        <v>1215</v>
      </c>
      <c r="B388" s="142">
        <v>1215</v>
      </c>
      <c r="C388" s="138" t="s">
        <v>66</v>
      </c>
      <c r="D388" s="139">
        <v>2020</v>
      </c>
      <c r="F388" s="138">
        <v>0</v>
      </c>
    </row>
    <row r="389" spans="1:6" x14ac:dyDescent="0.2">
      <c r="A389" s="142">
        <v>1218</v>
      </c>
      <c r="B389" s="142">
        <v>1218</v>
      </c>
      <c r="C389" s="138" t="s">
        <v>67</v>
      </c>
      <c r="D389" s="139">
        <v>2020</v>
      </c>
      <c r="F389" s="138">
        <v>4881</v>
      </c>
    </row>
    <row r="390" spans="1:6" x14ac:dyDescent="0.2">
      <c r="A390" s="142">
        <v>2763</v>
      </c>
      <c r="B390" s="142">
        <v>2763</v>
      </c>
      <c r="C390" s="138" t="s">
        <v>123</v>
      </c>
      <c r="D390" s="139">
        <v>2020</v>
      </c>
      <c r="F390" s="138">
        <v>142916</v>
      </c>
    </row>
    <row r="391" spans="1:6" x14ac:dyDescent="0.2">
      <c r="A391" s="142">
        <v>1221</v>
      </c>
      <c r="B391" s="142">
        <v>1221</v>
      </c>
      <c r="C391" s="138" t="s">
        <v>321</v>
      </c>
      <c r="D391" s="139">
        <v>2020</v>
      </c>
      <c r="F391" s="138">
        <v>0</v>
      </c>
    </row>
    <row r="392" spans="1:6" x14ac:dyDescent="0.2">
      <c r="A392" s="142">
        <v>1233</v>
      </c>
      <c r="B392" s="142">
        <v>1233</v>
      </c>
      <c r="C392" s="138" t="s">
        <v>68</v>
      </c>
      <c r="D392" s="139">
        <v>2020</v>
      </c>
      <c r="F392" s="138">
        <v>0</v>
      </c>
    </row>
    <row r="393" spans="1:6" x14ac:dyDescent="0.2">
      <c r="A393" s="142">
        <v>1278</v>
      </c>
      <c r="B393" s="142">
        <v>1278</v>
      </c>
      <c r="C393" s="138" t="s">
        <v>69</v>
      </c>
      <c r="D393" s="139">
        <v>2020</v>
      </c>
      <c r="F393" s="138">
        <v>0</v>
      </c>
    </row>
    <row r="394" spans="1:6" x14ac:dyDescent="0.2">
      <c r="A394" s="142">
        <v>1332</v>
      </c>
      <c r="B394" s="142">
        <v>1332</v>
      </c>
      <c r="C394" s="138" t="s">
        <v>70</v>
      </c>
      <c r="D394" s="139">
        <v>2020</v>
      </c>
      <c r="F394" s="138">
        <v>0</v>
      </c>
    </row>
    <row r="395" spans="1:6" x14ac:dyDescent="0.2">
      <c r="A395" s="142">
        <v>1337</v>
      </c>
      <c r="B395" s="142">
        <v>1337</v>
      </c>
      <c r="C395" s="138" t="s">
        <v>322</v>
      </c>
      <c r="D395" s="139">
        <v>2020</v>
      </c>
      <c r="F395" s="138">
        <v>287006</v>
      </c>
    </row>
    <row r="396" spans="1:6" x14ac:dyDescent="0.2">
      <c r="A396" s="142">
        <v>1350</v>
      </c>
      <c r="B396" s="142">
        <v>1350</v>
      </c>
      <c r="C396" s="138" t="s">
        <v>71</v>
      </c>
      <c r="D396" s="139">
        <v>2020</v>
      </c>
      <c r="F396" s="138">
        <v>0</v>
      </c>
    </row>
    <row r="397" spans="1:6" x14ac:dyDescent="0.2">
      <c r="A397" s="142">
        <v>1359</v>
      </c>
      <c r="B397" s="142">
        <v>1359</v>
      </c>
      <c r="C397" s="138" t="s">
        <v>72</v>
      </c>
      <c r="D397" s="139">
        <v>2020</v>
      </c>
      <c r="F397" s="138">
        <v>46339</v>
      </c>
    </row>
    <row r="398" spans="1:6" x14ac:dyDescent="0.2">
      <c r="A398" s="142">
        <v>1368</v>
      </c>
      <c r="B398" s="142">
        <v>1368</v>
      </c>
      <c r="C398" s="138" t="s">
        <v>73</v>
      </c>
      <c r="D398" s="139">
        <v>2020</v>
      </c>
      <c r="F398" s="138">
        <v>0</v>
      </c>
    </row>
    <row r="399" spans="1:6" x14ac:dyDescent="0.2">
      <c r="A399" s="142">
        <v>1413</v>
      </c>
      <c r="B399" s="142">
        <v>1413</v>
      </c>
      <c r="C399" s="138" t="s">
        <v>74</v>
      </c>
      <c r="D399" s="139">
        <v>2020</v>
      </c>
      <c r="F399" s="138">
        <v>2288</v>
      </c>
    </row>
    <row r="400" spans="1:6" x14ac:dyDescent="0.2">
      <c r="A400" s="142">
        <v>1431</v>
      </c>
      <c r="B400" s="142">
        <v>1431</v>
      </c>
      <c r="C400" s="138" t="s">
        <v>75</v>
      </c>
      <c r="D400" s="139">
        <v>2020</v>
      </c>
      <c r="F400" s="138">
        <v>223900</v>
      </c>
    </row>
    <row r="401" spans="1:6" x14ac:dyDescent="0.2">
      <c r="A401" s="142">
        <v>1476</v>
      </c>
      <c r="B401" s="142">
        <v>1476</v>
      </c>
      <c r="C401" s="138" t="s">
        <v>76</v>
      </c>
      <c r="D401" s="139">
        <v>2020</v>
      </c>
      <c r="F401" s="138">
        <v>0</v>
      </c>
    </row>
    <row r="402" spans="1:6" x14ac:dyDescent="0.2">
      <c r="A402" s="142">
        <v>1503</v>
      </c>
      <c r="B402" s="142">
        <v>1503</v>
      </c>
      <c r="C402" s="138" t="s">
        <v>77</v>
      </c>
      <c r="D402" s="139">
        <v>2020</v>
      </c>
      <c r="F402" s="138">
        <v>0</v>
      </c>
    </row>
    <row r="403" spans="1:6" x14ac:dyDescent="0.2">
      <c r="A403" s="142">
        <v>1576</v>
      </c>
      <c r="B403" s="142">
        <v>1576</v>
      </c>
      <c r="C403" s="138" t="s">
        <v>78</v>
      </c>
      <c r="D403" s="139">
        <v>2020</v>
      </c>
      <c r="F403" s="138">
        <v>0</v>
      </c>
    </row>
    <row r="404" spans="1:6" x14ac:dyDescent="0.2">
      <c r="A404" s="142">
        <v>1602</v>
      </c>
      <c r="B404" s="142">
        <v>1602</v>
      </c>
      <c r="C404" s="138" t="s">
        <v>79</v>
      </c>
      <c r="D404" s="139">
        <v>2020</v>
      </c>
      <c r="F404" s="138">
        <v>56507</v>
      </c>
    </row>
    <row r="405" spans="1:6" x14ac:dyDescent="0.2">
      <c r="A405" s="142">
        <v>1611</v>
      </c>
      <c r="B405" s="142">
        <v>1611</v>
      </c>
      <c r="C405" s="138" t="s">
        <v>80</v>
      </c>
      <c r="D405" s="139">
        <v>2020</v>
      </c>
      <c r="F405" s="138">
        <v>0</v>
      </c>
    </row>
    <row r="406" spans="1:6" x14ac:dyDescent="0.2">
      <c r="A406" s="142">
        <v>1619</v>
      </c>
      <c r="B406" s="142">
        <v>1619</v>
      </c>
      <c r="C406" s="138" t="s">
        <v>81</v>
      </c>
      <c r="D406" s="139">
        <v>2020</v>
      </c>
      <c r="F406" s="138">
        <v>421859</v>
      </c>
    </row>
    <row r="407" spans="1:6" x14ac:dyDescent="0.2">
      <c r="A407" s="142">
        <v>1638</v>
      </c>
      <c r="B407" s="142">
        <v>1638</v>
      </c>
      <c r="C407" s="138" t="s">
        <v>323</v>
      </c>
      <c r="D407" s="139">
        <v>2020</v>
      </c>
      <c r="F407" s="138">
        <v>297896</v>
      </c>
    </row>
    <row r="408" spans="1:6" x14ac:dyDescent="0.2">
      <c r="A408" s="142">
        <v>1675</v>
      </c>
      <c r="B408" s="142">
        <v>1675</v>
      </c>
      <c r="C408" s="138" t="s">
        <v>82</v>
      </c>
      <c r="D408" s="139">
        <v>2020</v>
      </c>
      <c r="F408" s="138">
        <v>109439</v>
      </c>
    </row>
    <row r="409" spans="1:6" x14ac:dyDescent="0.2">
      <c r="A409" s="142">
        <v>1701</v>
      </c>
      <c r="B409" s="142">
        <v>1701</v>
      </c>
      <c r="C409" s="138" t="s">
        <v>83</v>
      </c>
      <c r="D409" s="139">
        <v>2020</v>
      </c>
      <c r="F409" s="138">
        <v>81147</v>
      </c>
    </row>
    <row r="410" spans="1:6" x14ac:dyDescent="0.2">
      <c r="A410" s="142">
        <v>1719</v>
      </c>
      <c r="B410" s="142">
        <v>1719</v>
      </c>
      <c r="C410" s="138" t="s">
        <v>84</v>
      </c>
      <c r="D410" s="139">
        <v>2020</v>
      </c>
      <c r="F410" s="138">
        <v>0</v>
      </c>
    </row>
    <row r="411" spans="1:6" x14ac:dyDescent="0.2">
      <c r="A411" s="142">
        <v>1737</v>
      </c>
      <c r="B411" s="142">
        <v>1737</v>
      </c>
      <c r="C411" s="138" t="s">
        <v>324</v>
      </c>
      <c r="D411" s="139">
        <v>2020</v>
      </c>
      <c r="F411" s="138">
        <v>0</v>
      </c>
    </row>
    <row r="412" spans="1:6" x14ac:dyDescent="0.2">
      <c r="A412" s="142">
        <v>1782</v>
      </c>
      <c r="B412" s="142">
        <v>1782</v>
      </c>
      <c r="C412" s="138" t="s">
        <v>85</v>
      </c>
      <c r="D412" s="139">
        <v>2020</v>
      </c>
      <c r="F412" s="138">
        <v>31704</v>
      </c>
    </row>
    <row r="413" spans="1:6" x14ac:dyDescent="0.2">
      <c r="A413" s="142">
        <v>1791</v>
      </c>
      <c r="B413" s="142">
        <v>1791</v>
      </c>
      <c r="C413" s="138" t="s">
        <v>86</v>
      </c>
      <c r="D413" s="139">
        <v>2020</v>
      </c>
      <c r="F413" s="138">
        <v>0</v>
      </c>
    </row>
    <row r="414" spans="1:6" x14ac:dyDescent="0.2">
      <c r="A414" s="142">
        <v>1863</v>
      </c>
      <c r="B414" s="142">
        <v>1863</v>
      </c>
      <c r="C414" s="138" t="s">
        <v>87</v>
      </c>
      <c r="D414" s="139">
        <v>2020</v>
      </c>
      <c r="F414" s="138">
        <v>0</v>
      </c>
    </row>
    <row r="415" spans="1:6" x14ac:dyDescent="0.2">
      <c r="A415" s="142">
        <v>1908</v>
      </c>
      <c r="B415" s="142">
        <v>1908</v>
      </c>
      <c r="C415" s="138" t="s">
        <v>88</v>
      </c>
      <c r="D415" s="139">
        <v>2020</v>
      </c>
      <c r="F415" s="138">
        <v>0</v>
      </c>
    </row>
    <row r="416" spans="1:6" x14ac:dyDescent="0.2">
      <c r="A416" s="142">
        <v>1926</v>
      </c>
      <c r="B416" s="142">
        <v>1926</v>
      </c>
      <c r="C416" s="138" t="s">
        <v>90</v>
      </c>
      <c r="D416" s="139">
        <v>2020</v>
      </c>
      <c r="F416" s="138">
        <v>0</v>
      </c>
    </row>
    <row r="417" spans="1:6" x14ac:dyDescent="0.2">
      <c r="A417" s="142">
        <v>1944</v>
      </c>
      <c r="B417" s="142">
        <v>1944</v>
      </c>
      <c r="C417" s="138" t="s">
        <v>91</v>
      </c>
      <c r="D417" s="139">
        <v>2020</v>
      </c>
      <c r="F417" s="138">
        <v>0</v>
      </c>
    </row>
    <row r="418" spans="1:6" x14ac:dyDescent="0.2">
      <c r="A418" s="142">
        <v>1953</v>
      </c>
      <c r="B418" s="142">
        <v>1953</v>
      </c>
      <c r="C418" s="138" t="s">
        <v>92</v>
      </c>
      <c r="D418" s="139">
        <v>2020</v>
      </c>
      <c r="F418" s="138">
        <v>0</v>
      </c>
    </row>
    <row r="419" spans="1:6" x14ac:dyDescent="0.2">
      <c r="A419" s="142">
        <v>1963</v>
      </c>
      <c r="B419" s="142">
        <v>1963</v>
      </c>
      <c r="C419" s="138" t="s">
        <v>93</v>
      </c>
      <c r="D419" s="139">
        <v>2020</v>
      </c>
      <c r="F419" s="138">
        <v>22723</v>
      </c>
    </row>
    <row r="420" spans="1:6" x14ac:dyDescent="0.2">
      <c r="A420" s="142">
        <v>3582</v>
      </c>
      <c r="B420" s="142">
        <v>1968</v>
      </c>
      <c r="C420" s="138" t="s">
        <v>95</v>
      </c>
      <c r="D420" s="139">
        <v>2020</v>
      </c>
      <c r="F420" s="138">
        <v>203672</v>
      </c>
    </row>
    <row r="421" spans="1:6" x14ac:dyDescent="0.2">
      <c r="A421" s="142">
        <v>3978</v>
      </c>
      <c r="B421" s="142">
        <v>3978</v>
      </c>
      <c r="C421" s="138" t="s">
        <v>164</v>
      </c>
      <c r="D421" s="139">
        <v>2020</v>
      </c>
      <c r="F421" s="138">
        <v>175536</v>
      </c>
    </row>
    <row r="422" spans="1:6" x14ac:dyDescent="0.2">
      <c r="A422" s="142">
        <v>6741</v>
      </c>
      <c r="B422" s="142">
        <v>6741</v>
      </c>
      <c r="C422" s="138" t="s">
        <v>272</v>
      </c>
      <c r="D422" s="139">
        <v>2020</v>
      </c>
      <c r="F422" s="138">
        <v>122302</v>
      </c>
    </row>
    <row r="423" spans="1:6" x14ac:dyDescent="0.2">
      <c r="A423" s="142">
        <v>1970</v>
      </c>
      <c r="B423" s="142">
        <v>1970</v>
      </c>
      <c r="C423" s="138" t="s">
        <v>96</v>
      </c>
      <c r="D423" s="139">
        <v>2020</v>
      </c>
      <c r="F423" s="138">
        <v>163551</v>
      </c>
    </row>
    <row r="424" spans="1:6" x14ac:dyDescent="0.2">
      <c r="A424" s="142">
        <v>1972</v>
      </c>
      <c r="B424" s="142">
        <v>1972</v>
      </c>
      <c r="C424" s="138" t="s">
        <v>97</v>
      </c>
      <c r="D424" s="139">
        <v>2020</v>
      </c>
      <c r="F424" s="138">
        <v>96175</v>
      </c>
    </row>
    <row r="425" spans="1:6" x14ac:dyDescent="0.2">
      <c r="A425" s="142">
        <v>1965</v>
      </c>
      <c r="B425" s="142">
        <v>1965</v>
      </c>
      <c r="C425" s="138" t="s">
        <v>94</v>
      </c>
      <c r="D425" s="139">
        <v>2020</v>
      </c>
      <c r="F425" s="138">
        <v>146229</v>
      </c>
    </row>
    <row r="426" spans="1:6" x14ac:dyDescent="0.2">
      <c r="A426" s="142">
        <v>657</v>
      </c>
      <c r="B426" s="142">
        <v>657</v>
      </c>
      <c r="C426" s="138" t="s">
        <v>341</v>
      </c>
      <c r="D426" s="139">
        <v>2020</v>
      </c>
      <c r="F426" s="138">
        <v>388227</v>
      </c>
    </row>
    <row r="427" spans="1:6" x14ac:dyDescent="0.2">
      <c r="A427" s="142">
        <v>1989</v>
      </c>
      <c r="B427" s="142">
        <v>1989</v>
      </c>
      <c r="C427" s="138" t="s">
        <v>99</v>
      </c>
      <c r="D427" s="139">
        <v>2020</v>
      </c>
      <c r="F427" s="138">
        <v>150436</v>
      </c>
    </row>
    <row r="428" spans="1:6" x14ac:dyDescent="0.2">
      <c r="A428" s="142">
        <v>2007</v>
      </c>
      <c r="B428" s="142">
        <v>2007</v>
      </c>
      <c r="C428" s="138" t="s">
        <v>100</v>
      </c>
      <c r="D428" s="139">
        <v>2020</v>
      </c>
      <c r="F428" s="138">
        <v>0</v>
      </c>
    </row>
    <row r="429" spans="1:6" x14ac:dyDescent="0.2">
      <c r="A429" s="142">
        <v>2088</v>
      </c>
      <c r="B429" s="142">
        <v>2088</v>
      </c>
      <c r="C429" s="138" t="s">
        <v>101</v>
      </c>
      <c r="D429" s="139">
        <v>2020</v>
      </c>
      <c r="F429" s="138">
        <v>40299</v>
      </c>
    </row>
    <row r="430" spans="1:6" x14ac:dyDescent="0.2">
      <c r="A430" s="142">
        <v>2097</v>
      </c>
      <c r="B430" s="142">
        <v>2097</v>
      </c>
      <c r="C430" s="138" t="s">
        <v>102</v>
      </c>
      <c r="D430" s="139">
        <v>2020</v>
      </c>
      <c r="F430" s="138">
        <v>53017</v>
      </c>
    </row>
    <row r="431" spans="1:6" x14ac:dyDescent="0.2">
      <c r="A431" s="142">
        <v>2113</v>
      </c>
      <c r="B431" s="142">
        <v>2113</v>
      </c>
      <c r="C431" s="138" t="s">
        <v>103</v>
      </c>
      <c r="D431" s="139">
        <v>2020</v>
      </c>
      <c r="F431" s="138">
        <v>0</v>
      </c>
    </row>
    <row r="432" spans="1:6" x14ac:dyDescent="0.2">
      <c r="A432" s="142">
        <v>2124</v>
      </c>
      <c r="B432" s="142">
        <v>2124</v>
      </c>
      <c r="C432" s="138" t="s">
        <v>385</v>
      </c>
      <c r="D432" s="139">
        <v>2020</v>
      </c>
      <c r="F432" s="138">
        <v>0</v>
      </c>
    </row>
    <row r="433" spans="1:6" x14ac:dyDescent="0.2">
      <c r="A433" s="142">
        <v>2151</v>
      </c>
      <c r="B433" s="142">
        <v>2151</v>
      </c>
      <c r="C433" s="138" t="s">
        <v>386</v>
      </c>
      <c r="D433" s="139">
        <v>2020</v>
      </c>
      <c r="F433" s="138">
        <v>77725</v>
      </c>
    </row>
    <row r="434" spans="1:6" x14ac:dyDescent="0.2">
      <c r="A434" s="142">
        <v>2169</v>
      </c>
      <c r="B434" s="142">
        <v>2169</v>
      </c>
      <c r="C434" s="138" t="s">
        <v>104</v>
      </c>
      <c r="D434" s="139">
        <v>2020</v>
      </c>
      <c r="F434" s="138">
        <v>0</v>
      </c>
    </row>
    <row r="435" spans="1:6" x14ac:dyDescent="0.2">
      <c r="A435" s="142">
        <v>2295</v>
      </c>
      <c r="B435" s="142">
        <v>2295</v>
      </c>
      <c r="C435" s="138" t="s">
        <v>105</v>
      </c>
      <c r="D435" s="139">
        <v>2020</v>
      </c>
      <c r="F435" s="138">
        <v>45527</v>
      </c>
    </row>
    <row r="436" spans="1:6" x14ac:dyDescent="0.2">
      <c r="A436" s="142">
        <v>2313</v>
      </c>
      <c r="B436" s="142">
        <v>2313</v>
      </c>
      <c r="C436" s="138" t="s">
        <v>106</v>
      </c>
      <c r="D436" s="139">
        <v>2020</v>
      </c>
      <c r="F436" s="138">
        <v>0</v>
      </c>
    </row>
    <row r="437" spans="1:6" x14ac:dyDescent="0.2">
      <c r="A437" s="142">
        <v>2322</v>
      </c>
      <c r="B437" s="142">
        <v>2322</v>
      </c>
      <c r="C437" s="138" t="s">
        <v>107</v>
      </c>
      <c r="D437" s="139">
        <v>2020</v>
      </c>
      <c r="F437" s="138">
        <v>0</v>
      </c>
    </row>
    <row r="438" spans="1:6" x14ac:dyDescent="0.2">
      <c r="A438" s="142">
        <v>2369</v>
      </c>
      <c r="B438" s="142">
        <v>2369</v>
      </c>
      <c r="C438" s="138" t="s">
        <v>108</v>
      </c>
      <c r="D438" s="139">
        <v>2020</v>
      </c>
      <c r="F438" s="138">
        <v>9800</v>
      </c>
    </row>
    <row r="439" spans="1:6" x14ac:dyDescent="0.2">
      <c r="A439" s="142">
        <v>2682</v>
      </c>
      <c r="B439" s="142">
        <v>2682</v>
      </c>
      <c r="C439" s="138" t="s">
        <v>118</v>
      </c>
      <c r="D439" s="139">
        <v>2020</v>
      </c>
      <c r="F439" s="138">
        <v>17318</v>
      </c>
    </row>
    <row r="440" spans="1:6" x14ac:dyDescent="0.2">
      <c r="A440" s="142">
        <v>2376</v>
      </c>
      <c r="B440" s="142">
        <v>2376</v>
      </c>
      <c r="C440" s="138" t="s">
        <v>109</v>
      </c>
      <c r="D440" s="139">
        <v>2020</v>
      </c>
      <c r="F440" s="138">
        <v>149398</v>
      </c>
    </row>
    <row r="441" spans="1:6" x14ac:dyDescent="0.2">
      <c r="A441" s="142">
        <v>2403</v>
      </c>
      <c r="B441" s="142">
        <v>2403</v>
      </c>
      <c r="C441" s="138" t="s">
        <v>387</v>
      </c>
      <c r="D441" s="139">
        <v>2020</v>
      </c>
      <c r="F441" s="138">
        <v>91802</v>
      </c>
    </row>
    <row r="442" spans="1:6" x14ac:dyDescent="0.2">
      <c r="A442" s="142">
        <v>2457</v>
      </c>
      <c r="B442" s="142">
        <v>2457</v>
      </c>
      <c r="C442" s="138" t="s">
        <v>110</v>
      </c>
      <c r="D442" s="139">
        <v>2020</v>
      </c>
      <c r="F442" s="138">
        <v>89967</v>
      </c>
    </row>
    <row r="443" spans="1:6" x14ac:dyDescent="0.2">
      <c r="A443" s="142">
        <v>2466</v>
      </c>
      <c r="B443" s="142">
        <v>2466</v>
      </c>
      <c r="C443" s="138" t="s">
        <v>111</v>
      </c>
      <c r="D443" s="139">
        <v>2020</v>
      </c>
      <c r="F443" s="138">
        <v>0</v>
      </c>
    </row>
    <row r="444" spans="1:6" x14ac:dyDescent="0.2">
      <c r="A444" s="142">
        <v>2493</v>
      </c>
      <c r="B444" s="142">
        <v>2493</v>
      </c>
      <c r="C444" s="138" t="s">
        <v>112</v>
      </c>
      <c r="D444" s="139">
        <v>2020</v>
      </c>
      <c r="F444" s="138">
        <v>37299</v>
      </c>
    </row>
    <row r="445" spans="1:6" x14ac:dyDescent="0.2">
      <c r="A445" s="142">
        <v>2502</v>
      </c>
      <c r="B445" s="142">
        <v>2502</v>
      </c>
      <c r="C445" s="138" t="s">
        <v>113</v>
      </c>
      <c r="D445" s="139">
        <v>2020</v>
      </c>
      <c r="F445" s="138">
        <v>23746</v>
      </c>
    </row>
    <row r="446" spans="1:6" x14ac:dyDescent="0.2">
      <c r="A446" s="142">
        <v>2511</v>
      </c>
      <c r="B446" s="142">
        <v>2511</v>
      </c>
      <c r="C446" s="138" t="s">
        <v>114</v>
      </c>
      <c r="D446" s="139">
        <v>2020</v>
      </c>
      <c r="F446" s="138">
        <v>0</v>
      </c>
    </row>
    <row r="447" spans="1:6" x14ac:dyDescent="0.2">
      <c r="A447" s="142">
        <v>2520</v>
      </c>
      <c r="B447" s="142">
        <v>2520</v>
      </c>
      <c r="C447" s="138" t="s">
        <v>115</v>
      </c>
      <c r="D447" s="139">
        <v>2020</v>
      </c>
      <c r="F447" s="138">
        <v>0</v>
      </c>
    </row>
    <row r="448" spans="1:6" x14ac:dyDescent="0.2">
      <c r="A448" s="142">
        <v>2556</v>
      </c>
      <c r="B448" s="142">
        <v>2556</v>
      </c>
      <c r="C448" s="138" t="s">
        <v>116</v>
      </c>
      <c r="D448" s="139">
        <v>2020</v>
      </c>
      <c r="F448" s="138">
        <v>62147</v>
      </c>
    </row>
    <row r="449" spans="1:6" x14ac:dyDescent="0.2">
      <c r="A449" s="142">
        <v>3195</v>
      </c>
      <c r="B449" s="142">
        <v>3195</v>
      </c>
      <c r="C449" s="138" t="s">
        <v>142</v>
      </c>
      <c r="D449" s="139">
        <v>2020</v>
      </c>
      <c r="F449" s="138">
        <v>248675</v>
      </c>
    </row>
    <row r="450" spans="1:6" x14ac:dyDescent="0.2">
      <c r="A450" s="142">
        <v>2709</v>
      </c>
      <c r="B450" s="142">
        <v>2709</v>
      </c>
      <c r="C450" s="138" t="s">
        <v>119</v>
      </c>
      <c r="D450" s="139">
        <v>2020</v>
      </c>
      <c r="F450" s="138">
        <v>0</v>
      </c>
    </row>
    <row r="451" spans="1:6" x14ac:dyDescent="0.2">
      <c r="A451" s="142">
        <v>2718</v>
      </c>
      <c r="B451" s="142">
        <v>2718</v>
      </c>
      <c r="C451" s="138" t="s">
        <v>120</v>
      </c>
      <c r="D451" s="139">
        <v>2020</v>
      </c>
      <c r="F451" s="138">
        <v>162831</v>
      </c>
    </row>
    <row r="452" spans="1:6" x14ac:dyDescent="0.2">
      <c r="A452" s="142">
        <v>2727</v>
      </c>
      <c r="B452" s="142">
        <v>2727</v>
      </c>
      <c r="C452" s="138" t="s">
        <v>121</v>
      </c>
      <c r="D452" s="139">
        <v>2020</v>
      </c>
      <c r="F452" s="138">
        <v>0</v>
      </c>
    </row>
    <row r="453" spans="1:6" x14ac:dyDescent="0.2">
      <c r="A453" s="142">
        <v>2754</v>
      </c>
      <c r="B453" s="142">
        <v>2754</v>
      </c>
      <c r="C453" s="138" t="s">
        <v>122</v>
      </c>
      <c r="D453" s="139">
        <v>2020</v>
      </c>
      <c r="F453" s="138">
        <v>88814</v>
      </c>
    </row>
    <row r="454" spans="1:6" x14ac:dyDescent="0.2">
      <c r="A454" s="142">
        <v>2766</v>
      </c>
      <c r="B454" s="142">
        <v>2766</v>
      </c>
      <c r="C454" s="138" t="s">
        <v>325</v>
      </c>
      <c r="D454" s="139">
        <v>2020</v>
      </c>
      <c r="F454" s="138">
        <v>13756</v>
      </c>
    </row>
    <row r="455" spans="1:6" x14ac:dyDescent="0.2">
      <c r="A455" s="142">
        <v>2772</v>
      </c>
      <c r="B455" s="142">
        <v>2772</v>
      </c>
      <c r="C455" s="138" t="s">
        <v>124</v>
      </c>
      <c r="D455" s="139">
        <v>2020</v>
      </c>
      <c r="F455" s="138">
        <v>0</v>
      </c>
    </row>
    <row r="456" spans="1:6" x14ac:dyDescent="0.2">
      <c r="A456" s="142">
        <v>2781</v>
      </c>
      <c r="B456" s="142">
        <v>2781</v>
      </c>
      <c r="C456" s="138" t="s">
        <v>125</v>
      </c>
      <c r="D456" s="139">
        <v>2020</v>
      </c>
      <c r="F456" s="138">
        <v>0</v>
      </c>
    </row>
    <row r="457" spans="1:6" x14ac:dyDescent="0.2">
      <c r="A457" s="142">
        <v>2826</v>
      </c>
      <c r="B457" s="142">
        <v>2826</v>
      </c>
      <c r="C457" s="138" t="s">
        <v>126</v>
      </c>
      <c r="D457" s="139">
        <v>2020</v>
      </c>
      <c r="F457" s="138">
        <v>0</v>
      </c>
    </row>
    <row r="458" spans="1:6" x14ac:dyDescent="0.2">
      <c r="A458" s="142">
        <v>2846</v>
      </c>
      <c r="B458" s="142">
        <v>2846</v>
      </c>
      <c r="C458" s="138" t="s">
        <v>127</v>
      </c>
      <c r="D458" s="139">
        <v>2020</v>
      </c>
      <c r="F458" s="138">
        <v>35263</v>
      </c>
    </row>
    <row r="459" spans="1:6" x14ac:dyDescent="0.2">
      <c r="A459" s="142">
        <v>2862</v>
      </c>
      <c r="B459" s="142">
        <v>2862</v>
      </c>
      <c r="C459" s="138" t="s">
        <v>128</v>
      </c>
      <c r="D459" s="139">
        <v>2020</v>
      </c>
      <c r="F459" s="138">
        <v>0</v>
      </c>
    </row>
    <row r="460" spans="1:6" x14ac:dyDescent="0.2">
      <c r="A460" s="142">
        <v>2977</v>
      </c>
      <c r="B460" s="142">
        <v>2977</v>
      </c>
      <c r="C460" s="138" t="s">
        <v>129</v>
      </c>
      <c r="D460" s="139">
        <v>2020</v>
      </c>
      <c r="F460" s="138">
        <v>88236</v>
      </c>
    </row>
    <row r="461" spans="1:6" x14ac:dyDescent="0.2">
      <c r="A461" s="142">
        <v>2988</v>
      </c>
      <c r="B461" s="142">
        <v>2988</v>
      </c>
      <c r="C461" s="138" t="s">
        <v>130</v>
      </c>
      <c r="D461" s="139">
        <v>2020</v>
      </c>
      <c r="F461" s="138">
        <v>116069</v>
      </c>
    </row>
    <row r="462" spans="1:6" x14ac:dyDescent="0.2">
      <c r="A462" s="142">
        <v>3029</v>
      </c>
      <c r="B462" s="142">
        <v>3029</v>
      </c>
      <c r="C462" s="138" t="s">
        <v>131</v>
      </c>
      <c r="D462" s="139">
        <v>2020</v>
      </c>
      <c r="F462" s="138">
        <v>331582</v>
      </c>
    </row>
    <row r="463" spans="1:6" x14ac:dyDescent="0.2">
      <c r="A463" s="142">
        <v>3033</v>
      </c>
      <c r="B463" s="142">
        <v>3033</v>
      </c>
      <c r="C463" s="138" t="s">
        <v>132</v>
      </c>
      <c r="D463" s="139">
        <v>2020</v>
      </c>
      <c r="F463" s="138">
        <v>41690</v>
      </c>
    </row>
    <row r="464" spans="1:6" x14ac:dyDescent="0.2">
      <c r="A464" s="142">
        <v>3042</v>
      </c>
      <c r="B464" s="142">
        <v>3042</v>
      </c>
      <c r="C464" s="138" t="s">
        <v>133</v>
      </c>
      <c r="D464" s="139">
        <v>2020</v>
      </c>
      <c r="F464" s="138">
        <v>0</v>
      </c>
    </row>
    <row r="465" spans="1:6" x14ac:dyDescent="0.2">
      <c r="A465" s="142">
        <v>3060</v>
      </c>
      <c r="B465" s="142">
        <v>3060</v>
      </c>
      <c r="C465" s="138" t="s">
        <v>134</v>
      </c>
      <c r="D465" s="139">
        <v>2020</v>
      </c>
      <c r="F465" s="138">
        <v>0</v>
      </c>
    </row>
    <row r="466" spans="1:6" x14ac:dyDescent="0.2">
      <c r="A466" s="142">
        <v>3168</v>
      </c>
      <c r="B466" s="142">
        <v>3168</v>
      </c>
      <c r="C466" s="138" t="s">
        <v>141</v>
      </c>
      <c r="D466" s="139">
        <v>2020</v>
      </c>
      <c r="F466" s="138">
        <v>156884</v>
      </c>
    </row>
    <row r="467" spans="1:6" x14ac:dyDescent="0.2">
      <c r="A467" s="142">
        <v>3105</v>
      </c>
      <c r="B467" s="142">
        <v>3105</v>
      </c>
      <c r="C467" s="138" t="s">
        <v>135</v>
      </c>
      <c r="D467" s="139">
        <v>2020</v>
      </c>
      <c r="F467" s="138">
        <v>0</v>
      </c>
    </row>
    <row r="468" spans="1:6" x14ac:dyDescent="0.2">
      <c r="A468" s="142">
        <v>3114</v>
      </c>
      <c r="B468" s="142">
        <v>3114</v>
      </c>
      <c r="C468" s="138" t="s">
        <v>136</v>
      </c>
      <c r="D468" s="139">
        <v>2020</v>
      </c>
      <c r="F468" s="138">
        <v>0</v>
      </c>
    </row>
    <row r="469" spans="1:6" x14ac:dyDescent="0.2">
      <c r="A469" s="142">
        <v>3119</v>
      </c>
      <c r="B469" s="142">
        <v>3119</v>
      </c>
      <c r="C469" s="138" t="s">
        <v>137</v>
      </c>
      <c r="D469" s="139">
        <v>2020</v>
      </c>
      <c r="F469" s="138">
        <v>254123</v>
      </c>
    </row>
    <row r="470" spans="1:6" x14ac:dyDescent="0.2">
      <c r="A470" s="142">
        <v>3141</v>
      </c>
      <c r="B470" s="142">
        <v>3141</v>
      </c>
      <c r="C470" s="138" t="s">
        <v>138</v>
      </c>
      <c r="D470" s="139">
        <v>2020</v>
      </c>
      <c r="F470" s="138">
        <v>0</v>
      </c>
    </row>
    <row r="471" spans="1:6" x14ac:dyDescent="0.2">
      <c r="A471" s="142">
        <v>3150</v>
      </c>
      <c r="B471" s="142">
        <v>3150</v>
      </c>
      <c r="C471" s="138" t="s">
        <v>139</v>
      </c>
      <c r="D471" s="139">
        <v>2020</v>
      </c>
      <c r="F471" s="138">
        <v>0</v>
      </c>
    </row>
    <row r="472" spans="1:6" x14ac:dyDescent="0.2">
      <c r="A472" s="142">
        <v>3154</v>
      </c>
      <c r="B472" s="142">
        <v>3154</v>
      </c>
      <c r="C472" s="138" t="s">
        <v>140</v>
      </c>
      <c r="D472" s="139">
        <v>2020</v>
      </c>
      <c r="F472" s="138">
        <v>0</v>
      </c>
    </row>
    <row r="473" spans="1:6" x14ac:dyDescent="0.2">
      <c r="A473" s="142">
        <v>3186</v>
      </c>
      <c r="B473" s="142">
        <v>3186</v>
      </c>
      <c r="C473" s="138" t="s">
        <v>326</v>
      </c>
      <c r="D473" s="139">
        <v>2020</v>
      </c>
      <c r="F473" s="138">
        <v>8335</v>
      </c>
    </row>
    <row r="474" spans="1:6" x14ac:dyDescent="0.2">
      <c r="A474" s="142">
        <v>3204</v>
      </c>
      <c r="B474" s="142">
        <v>3204</v>
      </c>
      <c r="C474" s="138" t="s">
        <v>143</v>
      </c>
      <c r="D474" s="139">
        <v>2020</v>
      </c>
      <c r="F474" s="138">
        <v>0</v>
      </c>
    </row>
    <row r="475" spans="1:6" x14ac:dyDescent="0.2">
      <c r="A475" s="142">
        <v>3231</v>
      </c>
      <c r="B475" s="142">
        <v>3231</v>
      </c>
      <c r="C475" s="138" t="s">
        <v>144</v>
      </c>
      <c r="D475" s="139">
        <v>2020</v>
      </c>
      <c r="F475" s="138">
        <v>0</v>
      </c>
    </row>
    <row r="476" spans="1:6" x14ac:dyDescent="0.2">
      <c r="A476" s="142">
        <v>3312</v>
      </c>
      <c r="B476" s="142">
        <v>3312</v>
      </c>
      <c r="C476" s="138" t="s">
        <v>145</v>
      </c>
      <c r="D476" s="139">
        <v>2020</v>
      </c>
      <c r="F476" s="138">
        <v>0</v>
      </c>
    </row>
    <row r="477" spans="1:6" x14ac:dyDescent="0.2">
      <c r="A477" s="142">
        <v>3330</v>
      </c>
      <c r="B477" s="142">
        <v>3330</v>
      </c>
      <c r="C477" s="138" t="s">
        <v>146</v>
      </c>
      <c r="D477" s="139">
        <v>2020</v>
      </c>
      <c r="F477" s="138">
        <v>24663</v>
      </c>
    </row>
    <row r="478" spans="1:6" x14ac:dyDescent="0.2">
      <c r="A478" s="142">
        <v>3348</v>
      </c>
      <c r="B478" s="142">
        <v>3348</v>
      </c>
      <c r="C478" s="138" t="s">
        <v>147</v>
      </c>
      <c r="D478" s="139">
        <v>2020</v>
      </c>
      <c r="F478" s="138">
        <v>0</v>
      </c>
    </row>
    <row r="479" spans="1:6" x14ac:dyDescent="0.2">
      <c r="A479" s="142">
        <v>3375</v>
      </c>
      <c r="B479" s="142">
        <v>3375</v>
      </c>
      <c r="C479" s="138" t="s">
        <v>148</v>
      </c>
      <c r="D479" s="139">
        <v>2020</v>
      </c>
      <c r="F479" s="138">
        <v>0</v>
      </c>
    </row>
    <row r="480" spans="1:6" x14ac:dyDescent="0.2">
      <c r="A480" s="142">
        <v>3420</v>
      </c>
      <c r="B480" s="142">
        <v>3420</v>
      </c>
      <c r="C480" s="138" t="s">
        <v>149</v>
      </c>
      <c r="D480" s="139">
        <v>2020</v>
      </c>
      <c r="F480" s="138">
        <v>199587</v>
      </c>
    </row>
    <row r="481" spans="1:6" x14ac:dyDescent="0.2">
      <c r="A481" s="142">
        <v>3465</v>
      </c>
      <c r="B481" s="142">
        <v>3465</v>
      </c>
      <c r="C481" s="138" t="s">
        <v>150</v>
      </c>
      <c r="D481" s="139">
        <v>2020</v>
      </c>
      <c r="F481" s="138">
        <v>25669</v>
      </c>
    </row>
    <row r="482" spans="1:6" x14ac:dyDescent="0.2">
      <c r="A482" s="142">
        <v>3537</v>
      </c>
      <c r="B482" s="142">
        <v>3537</v>
      </c>
      <c r="C482" s="138" t="s">
        <v>151</v>
      </c>
      <c r="D482" s="139">
        <v>2020</v>
      </c>
      <c r="F482" s="138">
        <v>9445</v>
      </c>
    </row>
    <row r="483" spans="1:6" x14ac:dyDescent="0.2">
      <c r="A483" s="142">
        <v>3555</v>
      </c>
      <c r="B483" s="142">
        <v>3555</v>
      </c>
      <c r="C483" s="138" t="s">
        <v>152</v>
      </c>
      <c r="D483" s="139">
        <v>2020</v>
      </c>
      <c r="F483" s="138">
        <v>157940</v>
      </c>
    </row>
    <row r="484" spans="1:6" x14ac:dyDescent="0.2">
      <c r="A484" s="142">
        <v>3600</v>
      </c>
      <c r="B484" s="142">
        <v>3600</v>
      </c>
      <c r="C484" s="138" t="s">
        <v>153</v>
      </c>
      <c r="D484" s="139">
        <v>2020</v>
      </c>
      <c r="F484" s="138">
        <v>0</v>
      </c>
    </row>
    <row r="485" spans="1:6" x14ac:dyDescent="0.2">
      <c r="A485" s="142">
        <v>3609</v>
      </c>
      <c r="B485" s="142">
        <v>3609</v>
      </c>
      <c r="C485" s="138" t="s">
        <v>154</v>
      </c>
      <c r="D485" s="139">
        <v>2020</v>
      </c>
      <c r="F485" s="138">
        <v>0</v>
      </c>
    </row>
    <row r="486" spans="1:6" x14ac:dyDescent="0.2">
      <c r="A486" s="142">
        <v>3645</v>
      </c>
      <c r="B486" s="142">
        <v>3645</v>
      </c>
      <c r="C486" s="138" t="s">
        <v>155</v>
      </c>
      <c r="D486" s="139">
        <v>2020</v>
      </c>
      <c r="F486" s="138">
        <v>123166</v>
      </c>
    </row>
    <row r="487" spans="1:6" x14ac:dyDescent="0.2">
      <c r="A487" s="142">
        <v>3715</v>
      </c>
      <c r="B487" s="142">
        <v>3715</v>
      </c>
      <c r="C487" s="138" t="s">
        <v>157</v>
      </c>
      <c r="D487" s="139">
        <v>2020</v>
      </c>
      <c r="F487" s="138">
        <v>0</v>
      </c>
    </row>
    <row r="488" spans="1:6" x14ac:dyDescent="0.2">
      <c r="A488" s="142">
        <v>3744</v>
      </c>
      <c r="B488" s="142">
        <v>3744</v>
      </c>
      <c r="C488" s="138" t="s">
        <v>158</v>
      </c>
      <c r="D488" s="139">
        <v>2020</v>
      </c>
      <c r="F488" s="138">
        <v>0</v>
      </c>
    </row>
    <row r="489" spans="1:6" x14ac:dyDescent="0.2">
      <c r="A489" s="142">
        <v>3798</v>
      </c>
      <c r="B489" s="142">
        <v>3798</v>
      </c>
      <c r="C489" s="138" t="s">
        <v>159</v>
      </c>
      <c r="D489" s="139">
        <v>2020</v>
      </c>
      <c r="F489" s="138">
        <v>31568</v>
      </c>
    </row>
    <row r="490" spans="1:6" x14ac:dyDescent="0.2">
      <c r="A490" s="142">
        <v>3816</v>
      </c>
      <c r="B490" s="142">
        <v>3816</v>
      </c>
      <c r="C490" s="138" t="s">
        <v>160</v>
      </c>
      <c r="D490" s="139">
        <v>2020</v>
      </c>
      <c r="F490" s="138">
        <v>0</v>
      </c>
    </row>
    <row r="491" spans="1:6" x14ac:dyDescent="0.2">
      <c r="A491" s="142">
        <v>3841</v>
      </c>
      <c r="B491" s="142">
        <v>3841</v>
      </c>
      <c r="C491" s="138" t="s">
        <v>161</v>
      </c>
      <c r="D491" s="139">
        <v>2020</v>
      </c>
      <c r="F491" s="138">
        <v>181094</v>
      </c>
    </row>
    <row r="492" spans="1:6" x14ac:dyDescent="0.2">
      <c r="A492" s="142">
        <v>3906</v>
      </c>
      <c r="B492" s="142">
        <v>3906</v>
      </c>
      <c r="C492" s="138" t="s">
        <v>162</v>
      </c>
      <c r="D492" s="139">
        <v>2020</v>
      </c>
      <c r="F492" s="138">
        <v>19685</v>
      </c>
    </row>
    <row r="493" spans="1:6" x14ac:dyDescent="0.2">
      <c r="A493" s="142">
        <v>4419</v>
      </c>
      <c r="B493" s="142">
        <v>4419</v>
      </c>
      <c r="C493" s="138" t="s">
        <v>327</v>
      </c>
      <c r="D493" s="139">
        <v>2020</v>
      </c>
      <c r="F493" s="138">
        <v>87046</v>
      </c>
    </row>
    <row r="494" spans="1:6" x14ac:dyDescent="0.2">
      <c r="A494" s="142">
        <v>3942</v>
      </c>
      <c r="B494" s="142">
        <v>3942</v>
      </c>
      <c r="C494" s="138" t="s">
        <v>163</v>
      </c>
      <c r="D494" s="139">
        <v>2020</v>
      </c>
      <c r="F494" s="138">
        <v>0</v>
      </c>
    </row>
    <row r="495" spans="1:6" x14ac:dyDescent="0.2">
      <c r="A495" s="142">
        <v>4023</v>
      </c>
      <c r="B495" s="142">
        <v>4023</v>
      </c>
      <c r="C495" s="138" t="s">
        <v>342</v>
      </c>
      <c r="D495" s="139">
        <v>2020</v>
      </c>
      <c r="F495" s="138">
        <v>300734</v>
      </c>
    </row>
    <row r="496" spans="1:6" x14ac:dyDescent="0.2">
      <c r="A496" s="142">
        <v>4033</v>
      </c>
      <c r="B496" s="142">
        <v>4033</v>
      </c>
      <c r="C496" s="138" t="s">
        <v>343</v>
      </c>
      <c r="D496" s="139">
        <v>2020</v>
      </c>
      <c r="F496" s="138">
        <v>120467</v>
      </c>
    </row>
    <row r="497" spans="1:6" x14ac:dyDescent="0.2">
      <c r="A497" s="142">
        <v>4041</v>
      </c>
      <c r="B497" s="142">
        <v>4041</v>
      </c>
      <c r="C497" s="138" t="s">
        <v>165</v>
      </c>
      <c r="D497" s="139">
        <v>2020</v>
      </c>
      <c r="F497" s="138">
        <v>0</v>
      </c>
    </row>
    <row r="498" spans="1:6" x14ac:dyDescent="0.2">
      <c r="A498" s="142">
        <v>4043</v>
      </c>
      <c r="B498" s="142">
        <v>4043</v>
      </c>
      <c r="C498" s="138" t="s">
        <v>166</v>
      </c>
      <c r="D498" s="139">
        <v>2020</v>
      </c>
      <c r="F498" s="138">
        <v>58406</v>
      </c>
    </row>
    <row r="499" spans="1:6" x14ac:dyDescent="0.2">
      <c r="A499" s="142">
        <v>4068</v>
      </c>
      <c r="B499" s="142">
        <v>4068</v>
      </c>
      <c r="C499" s="138" t="s">
        <v>344</v>
      </c>
      <c r="D499" s="139">
        <v>2020</v>
      </c>
      <c r="F499" s="138">
        <v>24176</v>
      </c>
    </row>
    <row r="500" spans="1:6" x14ac:dyDescent="0.2">
      <c r="A500" s="142">
        <v>4086</v>
      </c>
      <c r="B500" s="142">
        <v>4086</v>
      </c>
      <c r="C500" s="138" t="s">
        <v>328</v>
      </c>
      <c r="D500" s="139">
        <v>2020</v>
      </c>
      <c r="F500" s="138">
        <v>0</v>
      </c>
    </row>
    <row r="501" spans="1:6" x14ac:dyDescent="0.2">
      <c r="A501" s="142">
        <v>4104</v>
      </c>
      <c r="B501" s="142">
        <v>4104</v>
      </c>
      <c r="C501" s="138" t="s">
        <v>167</v>
      </c>
      <c r="D501" s="139">
        <v>2020</v>
      </c>
      <c r="F501" s="138">
        <v>0</v>
      </c>
    </row>
    <row r="502" spans="1:6" x14ac:dyDescent="0.2">
      <c r="A502" s="142">
        <v>4122</v>
      </c>
      <c r="B502" s="142">
        <v>4122</v>
      </c>
      <c r="C502" s="138" t="s">
        <v>168</v>
      </c>
      <c r="D502" s="139">
        <v>2020</v>
      </c>
      <c r="F502" s="138">
        <v>19352</v>
      </c>
    </row>
    <row r="503" spans="1:6" x14ac:dyDescent="0.2">
      <c r="A503" s="142">
        <v>4131</v>
      </c>
      <c r="B503" s="142">
        <v>4131</v>
      </c>
      <c r="C503" s="138" t="s">
        <v>169</v>
      </c>
      <c r="D503" s="139">
        <v>2020</v>
      </c>
      <c r="F503" s="138">
        <v>0</v>
      </c>
    </row>
    <row r="504" spans="1:6" x14ac:dyDescent="0.2">
      <c r="A504" s="142">
        <v>4203</v>
      </c>
      <c r="B504" s="142">
        <v>4203</v>
      </c>
      <c r="C504" s="138" t="s">
        <v>170</v>
      </c>
      <c r="D504" s="139">
        <v>2020</v>
      </c>
      <c r="F504" s="138">
        <v>188782</v>
      </c>
    </row>
    <row r="505" spans="1:6" x14ac:dyDescent="0.2">
      <c r="A505" s="142">
        <v>4212</v>
      </c>
      <c r="B505" s="142">
        <v>4212</v>
      </c>
      <c r="C505" s="138" t="s">
        <v>171</v>
      </c>
      <c r="D505" s="139">
        <v>2020</v>
      </c>
      <c r="F505" s="138">
        <v>0</v>
      </c>
    </row>
    <row r="506" spans="1:6" x14ac:dyDescent="0.2">
      <c r="A506" s="142">
        <v>4271</v>
      </c>
      <c r="B506" s="142">
        <v>4271</v>
      </c>
      <c r="C506" s="138" t="s">
        <v>173</v>
      </c>
      <c r="D506" s="139">
        <v>2020</v>
      </c>
      <c r="F506" s="138">
        <v>228503</v>
      </c>
    </row>
    <row r="507" spans="1:6" x14ac:dyDescent="0.2">
      <c r="A507" s="142">
        <v>4269</v>
      </c>
      <c r="B507" s="142">
        <v>4269</v>
      </c>
      <c r="C507" s="138" t="s">
        <v>172</v>
      </c>
      <c r="D507" s="139">
        <v>2020</v>
      </c>
      <c r="F507" s="138">
        <v>176573</v>
      </c>
    </row>
    <row r="508" spans="1:6" x14ac:dyDescent="0.2">
      <c r="A508" s="142">
        <v>4356</v>
      </c>
      <c r="B508" s="142">
        <v>4356</v>
      </c>
      <c r="C508" s="138" t="s">
        <v>174</v>
      </c>
      <c r="D508" s="139">
        <v>2020</v>
      </c>
      <c r="F508" s="138">
        <v>0</v>
      </c>
    </row>
    <row r="509" spans="1:6" x14ac:dyDescent="0.2">
      <c r="A509" s="142">
        <v>4149</v>
      </c>
      <c r="B509" s="142">
        <v>4149</v>
      </c>
      <c r="C509" s="138" t="s">
        <v>329</v>
      </c>
      <c r="D509" s="139">
        <v>2020</v>
      </c>
      <c r="F509" s="138">
        <v>0</v>
      </c>
    </row>
    <row r="510" spans="1:6" x14ac:dyDescent="0.2">
      <c r="A510" s="142">
        <v>4437</v>
      </c>
      <c r="B510" s="142">
        <v>4437</v>
      </c>
      <c r="C510" s="138" t="s">
        <v>175</v>
      </c>
      <c r="D510" s="139">
        <v>2020</v>
      </c>
      <c r="F510" s="138">
        <v>0</v>
      </c>
    </row>
    <row r="511" spans="1:6" x14ac:dyDescent="0.2">
      <c r="A511" s="142">
        <v>4446</v>
      </c>
      <c r="B511" s="142">
        <v>4446</v>
      </c>
      <c r="C511" s="138" t="s">
        <v>176</v>
      </c>
      <c r="D511" s="139">
        <v>2020</v>
      </c>
      <c r="F511" s="138">
        <v>0</v>
      </c>
    </row>
    <row r="512" spans="1:6" x14ac:dyDescent="0.2">
      <c r="A512" s="142">
        <v>4491</v>
      </c>
      <c r="B512" s="142">
        <v>4491</v>
      </c>
      <c r="C512" s="138" t="s">
        <v>177</v>
      </c>
      <c r="D512" s="139">
        <v>2020</v>
      </c>
      <c r="F512" s="138">
        <v>7815</v>
      </c>
    </row>
    <row r="513" spans="1:6" x14ac:dyDescent="0.2">
      <c r="A513" s="142">
        <v>4505</v>
      </c>
      <c r="B513" s="142">
        <v>4505</v>
      </c>
      <c r="C513" s="138" t="s">
        <v>178</v>
      </c>
      <c r="D513" s="139">
        <v>2020</v>
      </c>
      <c r="F513" s="138">
        <v>32491</v>
      </c>
    </row>
    <row r="514" spans="1:6" x14ac:dyDescent="0.2">
      <c r="A514" s="142">
        <v>4509</v>
      </c>
      <c r="B514" s="142">
        <v>4509</v>
      </c>
      <c r="C514" s="138" t="s">
        <v>179</v>
      </c>
      <c r="D514" s="139">
        <v>2020</v>
      </c>
      <c r="F514" s="138">
        <v>0</v>
      </c>
    </row>
    <row r="515" spans="1:6" x14ac:dyDescent="0.2">
      <c r="A515" s="142">
        <v>4518</v>
      </c>
      <c r="B515" s="142">
        <v>4518</v>
      </c>
      <c r="C515" s="138" t="s">
        <v>180</v>
      </c>
      <c r="D515" s="139">
        <v>2020</v>
      </c>
      <c r="F515" s="138">
        <v>42186</v>
      </c>
    </row>
    <row r="516" spans="1:6" x14ac:dyDescent="0.2">
      <c r="A516" s="142">
        <v>4527</v>
      </c>
      <c r="B516" s="142">
        <v>4527</v>
      </c>
      <c r="C516" s="138" t="s">
        <v>181</v>
      </c>
      <c r="D516" s="139">
        <v>2020</v>
      </c>
      <c r="F516" s="138">
        <v>122441</v>
      </c>
    </row>
    <row r="517" spans="1:6" x14ac:dyDescent="0.2">
      <c r="A517" s="142">
        <v>4536</v>
      </c>
      <c r="B517" s="142">
        <v>4536</v>
      </c>
      <c r="C517" s="138" t="s">
        <v>182</v>
      </c>
      <c r="D517" s="139">
        <v>2020</v>
      </c>
      <c r="F517" s="138">
        <v>0</v>
      </c>
    </row>
    <row r="518" spans="1:6" x14ac:dyDescent="0.2">
      <c r="A518" s="142">
        <v>4554</v>
      </c>
      <c r="B518" s="142">
        <v>4554</v>
      </c>
      <c r="C518" s="138" t="s">
        <v>183</v>
      </c>
      <c r="D518" s="139">
        <v>2020</v>
      </c>
      <c r="F518" s="138">
        <v>0</v>
      </c>
    </row>
    <row r="519" spans="1:6" x14ac:dyDescent="0.2">
      <c r="A519" s="142">
        <v>4572</v>
      </c>
      <c r="B519" s="142">
        <v>4572</v>
      </c>
      <c r="C519" s="138" t="s">
        <v>184</v>
      </c>
      <c r="D519" s="139">
        <v>2020</v>
      </c>
      <c r="F519" s="138">
        <v>25891</v>
      </c>
    </row>
    <row r="520" spans="1:6" x14ac:dyDescent="0.2">
      <c r="A520" s="142">
        <v>4581</v>
      </c>
      <c r="B520" s="142">
        <v>4581</v>
      </c>
      <c r="C520" s="138" t="s">
        <v>185</v>
      </c>
      <c r="D520" s="139">
        <v>2020</v>
      </c>
      <c r="F520" s="138">
        <v>0</v>
      </c>
    </row>
    <row r="521" spans="1:6" x14ac:dyDescent="0.2">
      <c r="A521" s="142">
        <v>4599</v>
      </c>
      <c r="B521" s="142">
        <v>4599</v>
      </c>
      <c r="C521" s="138" t="s">
        <v>186</v>
      </c>
      <c r="D521" s="139">
        <v>2020</v>
      </c>
      <c r="F521" s="138">
        <v>14500</v>
      </c>
    </row>
    <row r="522" spans="1:6" x14ac:dyDescent="0.2">
      <c r="A522" s="142">
        <v>4617</v>
      </c>
      <c r="B522" s="142">
        <v>4617</v>
      </c>
      <c r="C522" s="138" t="s">
        <v>187</v>
      </c>
      <c r="D522" s="139">
        <v>2020</v>
      </c>
      <c r="F522" s="138">
        <v>0</v>
      </c>
    </row>
    <row r="523" spans="1:6" x14ac:dyDescent="0.2">
      <c r="A523" s="142">
        <v>4662</v>
      </c>
      <c r="B523" s="142">
        <v>4662</v>
      </c>
      <c r="C523" s="138" t="s">
        <v>189</v>
      </c>
      <c r="D523" s="139">
        <v>2020</v>
      </c>
      <c r="F523" s="138">
        <v>31147</v>
      </c>
    </row>
    <row r="524" spans="1:6" x14ac:dyDescent="0.2">
      <c r="A524" s="142">
        <v>4689</v>
      </c>
      <c r="B524" s="142">
        <v>4689</v>
      </c>
      <c r="C524" s="138" t="s">
        <v>190</v>
      </c>
      <c r="D524" s="139">
        <v>2020</v>
      </c>
      <c r="F524" s="138">
        <v>0</v>
      </c>
    </row>
    <row r="525" spans="1:6" x14ac:dyDescent="0.2">
      <c r="A525" s="142">
        <v>4644</v>
      </c>
      <c r="B525" s="142">
        <v>4644</v>
      </c>
      <c r="C525" s="138" t="s">
        <v>188</v>
      </c>
      <c r="D525" s="139">
        <v>2020</v>
      </c>
      <c r="F525" s="138">
        <v>23545</v>
      </c>
    </row>
    <row r="526" spans="1:6" x14ac:dyDescent="0.2">
      <c r="A526" s="142">
        <v>4725</v>
      </c>
      <c r="B526" s="142">
        <v>4725</v>
      </c>
      <c r="C526" s="138" t="s">
        <v>191</v>
      </c>
      <c r="D526" s="139">
        <v>2020</v>
      </c>
      <c r="F526" s="138">
        <v>0</v>
      </c>
    </row>
    <row r="527" spans="1:6" x14ac:dyDescent="0.2">
      <c r="A527" s="142">
        <v>2673</v>
      </c>
      <c r="B527" s="142">
        <v>2673</v>
      </c>
      <c r="C527" s="138" t="s">
        <v>117</v>
      </c>
      <c r="D527" s="139">
        <v>2020</v>
      </c>
      <c r="F527" s="138">
        <v>139120</v>
      </c>
    </row>
    <row r="528" spans="1:6" x14ac:dyDescent="0.2">
      <c r="A528" s="142">
        <v>153</v>
      </c>
      <c r="B528" s="142">
        <v>153</v>
      </c>
      <c r="C528" s="138" t="s">
        <v>18</v>
      </c>
      <c r="D528" s="139">
        <v>2020</v>
      </c>
      <c r="F528" s="138">
        <v>148482</v>
      </c>
    </row>
    <row r="529" spans="1:6" x14ac:dyDescent="0.2">
      <c r="A529" s="142">
        <v>3691</v>
      </c>
      <c r="B529" s="142">
        <v>3691</v>
      </c>
      <c r="C529" s="138" t="s">
        <v>156</v>
      </c>
      <c r="D529" s="139">
        <v>2020</v>
      </c>
      <c r="F529" s="138">
        <v>0</v>
      </c>
    </row>
    <row r="530" spans="1:6" x14ac:dyDescent="0.2">
      <c r="A530" s="142">
        <v>4774</v>
      </c>
      <c r="B530" s="142">
        <v>4774</v>
      </c>
      <c r="C530" s="138" t="s">
        <v>330</v>
      </c>
      <c r="D530" s="139">
        <v>2020</v>
      </c>
      <c r="F530" s="138">
        <v>151543</v>
      </c>
    </row>
    <row r="531" spans="1:6" x14ac:dyDescent="0.2">
      <c r="A531" s="142">
        <v>873</v>
      </c>
      <c r="B531" s="142">
        <v>873</v>
      </c>
      <c r="C531" s="138" t="s">
        <v>42</v>
      </c>
      <c r="D531" s="139">
        <v>2020</v>
      </c>
      <c r="F531" s="138">
        <v>5403</v>
      </c>
    </row>
    <row r="532" spans="1:6" x14ac:dyDescent="0.2">
      <c r="A532" s="142">
        <v>4778</v>
      </c>
      <c r="B532" s="142">
        <v>4778</v>
      </c>
      <c r="C532" s="138" t="s">
        <v>196</v>
      </c>
      <c r="D532" s="139">
        <v>2020</v>
      </c>
      <c r="F532" s="138">
        <v>44116</v>
      </c>
    </row>
    <row r="533" spans="1:6" x14ac:dyDescent="0.2">
      <c r="A533" s="142">
        <v>4777</v>
      </c>
      <c r="B533" s="142">
        <v>4777</v>
      </c>
      <c r="C533" s="138" t="s">
        <v>195</v>
      </c>
      <c r="D533" s="139">
        <v>2020</v>
      </c>
      <c r="F533" s="138">
        <v>68128</v>
      </c>
    </row>
    <row r="534" spans="1:6" x14ac:dyDescent="0.2">
      <c r="A534" s="142">
        <v>4776</v>
      </c>
      <c r="B534" s="142">
        <v>4776</v>
      </c>
      <c r="C534" s="138" t="s">
        <v>194</v>
      </c>
      <c r="D534" s="139">
        <v>2020</v>
      </c>
      <c r="F534" s="138">
        <v>37765</v>
      </c>
    </row>
    <row r="535" spans="1:6" x14ac:dyDescent="0.2">
      <c r="A535" s="142">
        <v>4779</v>
      </c>
      <c r="B535" s="142">
        <v>4779</v>
      </c>
      <c r="C535" s="138" t="s">
        <v>197</v>
      </c>
      <c r="D535" s="139">
        <v>2020</v>
      </c>
      <c r="F535" s="138">
        <v>92584</v>
      </c>
    </row>
    <row r="536" spans="1:6" x14ac:dyDescent="0.2">
      <c r="A536" s="142">
        <v>4784</v>
      </c>
      <c r="B536" s="142">
        <v>4784</v>
      </c>
      <c r="C536" s="138" t="s">
        <v>198</v>
      </c>
      <c r="D536" s="139">
        <v>2020</v>
      </c>
      <c r="F536" s="138">
        <v>0</v>
      </c>
    </row>
    <row r="537" spans="1:6" x14ac:dyDescent="0.2">
      <c r="A537" s="142">
        <v>4785</v>
      </c>
      <c r="B537" s="142">
        <v>4785</v>
      </c>
      <c r="C537" s="138" t="s">
        <v>331</v>
      </c>
      <c r="D537" s="139">
        <v>2020</v>
      </c>
      <c r="F537" s="138">
        <v>28846</v>
      </c>
    </row>
    <row r="538" spans="1:6" x14ac:dyDescent="0.2">
      <c r="A538" s="142">
        <v>333</v>
      </c>
      <c r="B538" s="142">
        <v>333</v>
      </c>
      <c r="C538" s="138" t="s">
        <v>24</v>
      </c>
      <c r="D538" s="139">
        <v>2020</v>
      </c>
      <c r="F538" s="138">
        <v>133652</v>
      </c>
    </row>
    <row r="539" spans="1:6" x14ac:dyDescent="0.2">
      <c r="A539" s="142">
        <v>4773</v>
      </c>
      <c r="B539" s="142">
        <v>4773</v>
      </c>
      <c r="C539" s="138" t="s">
        <v>193</v>
      </c>
      <c r="D539" s="139">
        <v>2020</v>
      </c>
      <c r="F539" s="138">
        <v>148634</v>
      </c>
    </row>
    <row r="540" spans="1:6" x14ac:dyDescent="0.2">
      <c r="A540" s="142">
        <v>4788</v>
      </c>
      <c r="B540" s="142">
        <v>4788</v>
      </c>
      <c r="C540" s="138" t="s">
        <v>199</v>
      </c>
      <c r="D540" s="139">
        <v>2020</v>
      </c>
      <c r="F540" s="138">
        <v>37230</v>
      </c>
    </row>
    <row r="541" spans="1:6" x14ac:dyDescent="0.2">
      <c r="A541" s="142">
        <v>4797</v>
      </c>
      <c r="B541" s="142">
        <v>4797</v>
      </c>
      <c r="C541" s="138" t="s">
        <v>200</v>
      </c>
      <c r="D541" s="139">
        <v>2020</v>
      </c>
      <c r="F541" s="138">
        <v>0</v>
      </c>
    </row>
    <row r="542" spans="1:6" x14ac:dyDescent="0.2">
      <c r="A542" s="142">
        <v>4860</v>
      </c>
      <c r="B542" s="142">
        <v>4860</v>
      </c>
      <c r="C542" s="138" t="s">
        <v>345</v>
      </c>
      <c r="D542" s="139">
        <v>2020</v>
      </c>
      <c r="F542" s="138">
        <v>69185</v>
      </c>
    </row>
    <row r="543" spans="1:6" x14ac:dyDescent="0.2">
      <c r="A543" s="142">
        <v>4869</v>
      </c>
      <c r="B543" s="142">
        <v>4869</v>
      </c>
      <c r="C543" s="138" t="s">
        <v>201</v>
      </c>
      <c r="D543" s="139">
        <v>2020</v>
      </c>
      <c r="F543" s="138">
        <v>0</v>
      </c>
    </row>
    <row r="544" spans="1:6" x14ac:dyDescent="0.2">
      <c r="A544" s="142">
        <v>4878</v>
      </c>
      <c r="B544" s="142">
        <v>4878</v>
      </c>
      <c r="C544" s="138" t="s">
        <v>202</v>
      </c>
      <c r="D544" s="139">
        <v>2020</v>
      </c>
      <c r="F544" s="138">
        <v>9475</v>
      </c>
    </row>
    <row r="545" spans="1:6" x14ac:dyDescent="0.2">
      <c r="A545" s="142">
        <v>4890</v>
      </c>
      <c r="B545" s="142">
        <v>4890</v>
      </c>
      <c r="C545" s="138" t="s">
        <v>203</v>
      </c>
      <c r="D545" s="139">
        <v>2020</v>
      </c>
      <c r="F545" s="138">
        <v>14053</v>
      </c>
    </row>
    <row r="546" spans="1:6" x14ac:dyDescent="0.2">
      <c r="A546" s="142">
        <v>4905</v>
      </c>
      <c r="B546" s="142">
        <v>4905</v>
      </c>
      <c r="C546" s="138" t="s">
        <v>332</v>
      </c>
      <c r="D546" s="139">
        <v>2020</v>
      </c>
      <c r="F546" s="138">
        <v>167612</v>
      </c>
    </row>
    <row r="547" spans="1:6" x14ac:dyDescent="0.2">
      <c r="A547" s="142">
        <v>4978</v>
      </c>
      <c r="B547" s="142">
        <v>4978</v>
      </c>
      <c r="C547" s="138" t="s">
        <v>204</v>
      </c>
      <c r="D547" s="139">
        <v>2020</v>
      </c>
      <c r="F547" s="138">
        <v>0</v>
      </c>
    </row>
    <row r="548" spans="1:6" x14ac:dyDescent="0.2">
      <c r="A548" s="142">
        <v>4995</v>
      </c>
      <c r="B548" s="142">
        <v>4995</v>
      </c>
      <c r="C548" s="138" t="s">
        <v>205</v>
      </c>
      <c r="D548" s="139">
        <v>2020</v>
      </c>
      <c r="F548" s="138">
        <v>37705</v>
      </c>
    </row>
    <row r="549" spans="1:6" x14ac:dyDescent="0.2">
      <c r="A549" s="142">
        <v>5013</v>
      </c>
      <c r="B549" s="142">
        <v>5013</v>
      </c>
      <c r="C549" s="138" t="s">
        <v>206</v>
      </c>
      <c r="D549" s="139">
        <v>2020</v>
      </c>
      <c r="F549" s="138">
        <v>0</v>
      </c>
    </row>
    <row r="550" spans="1:6" x14ac:dyDescent="0.2">
      <c r="A550" s="142">
        <v>5049</v>
      </c>
      <c r="B550" s="142">
        <v>5049</v>
      </c>
      <c r="C550" s="138" t="s">
        <v>207</v>
      </c>
      <c r="D550" s="139">
        <v>2020</v>
      </c>
      <c r="F550" s="138">
        <v>0</v>
      </c>
    </row>
    <row r="551" spans="1:6" x14ac:dyDescent="0.2">
      <c r="A551" s="142">
        <v>5319</v>
      </c>
      <c r="B551" s="142">
        <v>5160</v>
      </c>
      <c r="C551" s="138" t="s">
        <v>210</v>
      </c>
      <c r="D551" s="139">
        <v>2020</v>
      </c>
      <c r="F551" s="138">
        <v>0</v>
      </c>
    </row>
    <row r="552" spans="1:6" x14ac:dyDescent="0.2">
      <c r="A552" s="142">
        <v>5121</v>
      </c>
      <c r="B552" s="142">
        <v>5121</v>
      </c>
      <c r="C552" s="138" t="s">
        <v>208</v>
      </c>
      <c r="D552" s="139">
        <v>2020</v>
      </c>
      <c r="F552" s="138">
        <v>65523</v>
      </c>
    </row>
    <row r="553" spans="1:6" x14ac:dyDescent="0.2">
      <c r="A553" s="142">
        <v>5139</v>
      </c>
      <c r="B553" s="142">
        <v>5139</v>
      </c>
      <c r="C553" s="138" t="s">
        <v>209</v>
      </c>
      <c r="D553" s="139">
        <v>2020</v>
      </c>
      <c r="F553" s="138">
        <v>94325</v>
      </c>
    </row>
    <row r="554" spans="1:6" x14ac:dyDescent="0.2">
      <c r="A554" s="142">
        <v>5163</v>
      </c>
      <c r="B554" s="142">
        <v>5163</v>
      </c>
      <c r="C554" s="138" t="s">
        <v>211</v>
      </c>
      <c r="D554" s="139">
        <v>2020</v>
      </c>
      <c r="F554" s="138">
        <v>195640</v>
      </c>
    </row>
    <row r="555" spans="1:6" x14ac:dyDescent="0.2">
      <c r="A555" s="142">
        <v>5166</v>
      </c>
      <c r="B555" s="142">
        <v>5166</v>
      </c>
      <c r="C555" s="138" t="s">
        <v>212</v>
      </c>
      <c r="D555" s="139">
        <v>2020</v>
      </c>
      <c r="F555" s="138">
        <v>0</v>
      </c>
    </row>
    <row r="556" spans="1:6" x14ac:dyDescent="0.2">
      <c r="A556" s="142">
        <v>5184</v>
      </c>
      <c r="B556" s="142">
        <v>5184</v>
      </c>
      <c r="C556" s="138" t="s">
        <v>213</v>
      </c>
      <c r="D556" s="139">
        <v>2020</v>
      </c>
      <c r="F556" s="138">
        <v>0</v>
      </c>
    </row>
    <row r="557" spans="1:6" x14ac:dyDescent="0.2">
      <c r="A557" s="142">
        <v>5250</v>
      </c>
      <c r="B557" s="142">
        <v>5250</v>
      </c>
      <c r="C557" s="138" t="s">
        <v>214</v>
      </c>
      <c r="D557" s="139">
        <v>2020</v>
      </c>
      <c r="F557" s="138">
        <v>0</v>
      </c>
    </row>
    <row r="558" spans="1:6" x14ac:dyDescent="0.2">
      <c r="A558" s="142">
        <v>5256</v>
      </c>
      <c r="B558" s="142">
        <v>5256</v>
      </c>
      <c r="C558" s="138" t="s">
        <v>215</v>
      </c>
      <c r="D558" s="139">
        <v>2020</v>
      </c>
      <c r="F558" s="138">
        <v>0</v>
      </c>
    </row>
    <row r="559" spans="1:6" x14ac:dyDescent="0.2">
      <c r="A559" s="142">
        <v>5283</v>
      </c>
      <c r="B559" s="142">
        <v>5283</v>
      </c>
      <c r="C559" s="138" t="s">
        <v>216</v>
      </c>
      <c r="D559" s="139">
        <v>2020</v>
      </c>
      <c r="F559" s="138">
        <v>84941</v>
      </c>
    </row>
    <row r="560" spans="1:6" x14ac:dyDescent="0.2">
      <c r="A560" s="142">
        <v>5310</v>
      </c>
      <c r="B560" s="142">
        <v>5310</v>
      </c>
      <c r="C560" s="138" t="s">
        <v>217</v>
      </c>
      <c r="D560" s="139">
        <v>2020</v>
      </c>
      <c r="F560" s="138">
        <v>0</v>
      </c>
    </row>
    <row r="561" spans="1:6" x14ac:dyDescent="0.2">
      <c r="A561" s="142">
        <v>5463</v>
      </c>
      <c r="B561" s="142">
        <v>5463</v>
      </c>
      <c r="C561" s="138" t="s">
        <v>218</v>
      </c>
      <c r="D561" s="139">
        <v>2020</v>
      </c>
      <c r="F561" s="138">
        <v>0</v>
      </c>
    </row>
    <row r="562" spans="1:6" x14ac:dyDescent="0.2">
      <c r="A562" s="142">
        <v>5486</v>
      </c>
      <c r="B562" s="142">
        <v>5486</v>
      </c>
      <c r="C562" s="138" t="s">
        <v>219</v>
      </c>
      <c r="D562" s="139">
        <v>2020</v>
      </c>
      <c r="F562" s="138">
        <v>0</v>
      </c>
    </row>
    <row r="563" spans="1:6" x14ac:dyDescent="0.2">
      <c r="A563" s="142">
        <v>5508</v>
      </c>
      <c r="B563" s="142">
        <v>5508</v>
      </c>
      <c r="C563" s="138" t="s">
        <v>220</v>
      </c>
      <c r="D563" s="139">
        <v>2020</v>
      </c>
      <c r="F563" s="138">
        <v>43904</v>
      </c>
    </row>
    <row r="564" spans="1:6" x14ac:dyDescent="0.2">
      <c r="A564" s="142">
        <v>1975</v>
      </c>
      <c r="B564" s="142">
        <v>1975</v>
      </c>
      <c r="C564" s="138" t="s">
        <v>98</v>
      </c>
      <c r="D564" s="139">
        <v>2020</v>
      </c>
      <c r="F564" s="138">
        <v>66201</v>
      </c>
    </row>
    <row r="565" spans="1:6" x14ac:dyDescent="0.2">
      <c r="A565" s="142">
        <v>4824</v>
      </c>
      <c r="B565" s="142">
        <v>5510</v>
      </c>
      <c r="C565" s="138" t="s">
        <v>221</v>
      </c>
      <c r="D565" s="139">
        <v>2020</v>
      </c>
      <c r="F565" s="138">
        <v>127083</v>
      </c>
    </row>
    <row r="566" spans="1:6" x14ac:dyDescent="0.2">
      <c r="A566" s="142">
        <v>5607</v>
      </c>
      <c r="B566" s="142">
        <v>5607</v>
      </c>
      <c r="C566" s="138" t="s">
        <v>222</v>
      </c>
      <c r="D566" s="139">
        <v>2020</v>
      </c>
      <c r="F566" s="138">
        <v>0</v>
      </c>
    </row>
    <row r="567" spans="1:6" x14ac:dyDescent="0.2">
      <c r="A567" s="142">
        <v>5643</v>
      </c>
      <c r="B567" s="142">
        <v>5643</v>
      </c>
      <c r="C567" s="138" t="s">
        <v>223</v>
      </c>
      <c r="D567" s="139">
        <v>2020</v>
      </c>
      <c r="F567" s="138">
        <v>0</v>
      </c>
    </row>
    <row r="568" spans="1:6" x14ac:dyDescent="0.2">
      <c r="A568" s="142">
        <v>5697</v>
      </c>
      <c r="B568" s="142">
        <v>5697</v>
      </c>
      <c r="C568" s="138" t="s">
        <v>346</v>
      </c>
      <c r="D568" s="139">
        <v>2020</v>
      </c>
      <c r="F568" s="138">
        <v>83258</v>
      </c>
    </row>
    <row r="569" spans="1:6" x14ac:dyDescent="0.2">
      <c r="A569" s="142">
        <v>5724</v>
      </c>
      <c r="B569" s="142">
        <v>5724</v>
      </c>
      <c r="C569" s="138" t="s">
        <v>224</v>
      </c>
      <c r="D569" s="139">
        <v>2020</v>
      </c>
      <c r="F569" s="138">
        <v>72477</v>
      </c>
    </row>
    <row r="570" spans="1:6" x14ac:dyDescent="0.2">
      <c r="A570" s="142">
        <v>5805</v>
      </c>
      <c r="B570" s="142">
        <v>5805</v>
      </c>
      <c r="C570" s="138" t="s">
        <v>226</v>
      </c>
      <c r="D570" s="139">
        <v>2020</v>
      </c>
      <c r="F570" s="138">
        <v>183433</v>
      </c>
    </row>
    <row r="571" spans="1:6" x14ac:dyDescent="0.2">
      <c r="A571" s="142">
        <v>5823</v>
      </c>
      <c r="B571" s="142">
        <v>5823</v>
      </c>
      <c r="C571" s="138" t="s">
        <v>227</v>
      </c>
      <c r="D571" s="139">
        <v>2020</v>
      </c>
      <c r="F571" s="138">
        <v>77969</v>
      </c>
    </row>
    <row r="572" spans="1:6" x14ac:dyDescent="0.2">
      <c r="A572" s="142">
        <v>5832</v>
      </c>
      <c r="B572" s="142">
        <v>5832</v>
      </c>
      <c r="C572" s="138" t="s">
        <v>228</v>
      </c>
      <c r="D572" s="139">
        <v>2020</v>
      </c>
      <c r="F572" s="138">
        <v>92207</v>
      </c>
    </row>
    <row r="573" spans="1:6" x14ac:dyDescent="0.2">
      <c r="A573" s="142">
        <v>5877</v>
      </c>
      <c r="B573" s="142">
        <v>5877</v>
      </c>
      <c r="C573" s="138" t="s">
        <v>229</v>
      </c>
      <c r="D573" s="139">
        <v>2020</v>
      </c>
      <c r="F573" s="138">
        <v>0</v>
      </c>
    </row>
    <row r="574" spans="1:6" x14ac:dyDescent="0.2">
      <c r="A574" s="142">
        <v>5895</v>
      </c>
      <c r="B574" s="142">
        <v>5895</v>
      </c>
      <c r="C574" s="138" t="s">
        <v>230</v>
      </c>
      <c r="D574" s="139">
        <v>2020</v>
      </c>
      <c r="F574" s="138">
        <v>23588</v>
      </c>
    </row>
    <row r="575" spans="1:6" x14ac:dyDescent="0.2">
      <c r="A575" s="142">
        <v>5949</v>
      </c>
      <c r="B575" s="142">
        <v>5949</v>
      </c>
      <c r="C575" s="138" t="s">
        <v>231</v>
      </c>
      <c r="D575" s="139">
        <v>2020</v>
      </c>
      <c r="F575" s="138">
        <v>0</v>
      </c>
    </row>
    <row r="576" spans="1:6" x14ac:dyDescent="0.2">
      <c r="A576" s="142">
        <v>5976</v>
      </c>
      <c r="B576" s="142">
        <v>5976</v>
      </c>
      <c r="C576" s="138" t="s">
        <v>232</v>
      </c>
      <c r="D576" s="139">
        <v>2020</v>
      </c>
      <c r="F576" s="138">
        <v>30746</v>
      </c>
    </row>
    <row r="577" spans="1:6" x14ac:dyDescent="0.2">
      <c r="A577" s="142">
        <v>5994</v>
      </c>
      <c r="B577" s="142">
        <v>5994</v>
      </c>
      <c r="C577" s="138" t="s">
        <v>233</v>
      </c>
      <c r="D577" s="139">
        <v>2020</v>
      </c>
      <c r="F577" s="138">
        <v>62714</v>
      </c>
    </row>
    <row r="578" spans="1:6" x14ac:dyDescent="0.2">
      <c r="A578" s="142">
        <v>6003</v>
      </c>
      <c r="B578" s="142">
        <v>6003</v>
      </c>
      <c r="C578" s="138" t="s">
        <v>234</v>
      </c>
      <c r="D578" s="139">
        <v>2020</v>
      </c>
      <c r="F578" s="138">
        <v>107394</v>
      </c>
    </row>
    <row r="579" spans="1:6" x14ac:dyDescent="0.2">
      <c r="A579" s="142">
        <v>6012</v>
      </c>
      <c r="B579" s="142">
        <v>6012</v>
      </c>
      <c r="C579" s="138" t="s">
        <v>235</v>
      </c>
      <c r="D579" s="139">
        <v>2020</v>
      </c>
      <c r="F579" s="138">
        <v>0</v>
      </c>
    </row>
    <row r="580" spans="1:6" x14ac:dyDescent="0.2">
      <c r="A580" s="142">
        <v>6030</v>
      </c>
      <c r="B580" s="142">
        <v>6030</v>
      </c>
      <c r="C580" s="138" t="s">
        <v>236</v>
      </c>
      <c r="D580" s="139">
        <v>2020</v>
      </c>
      <c r="F580" s="138">
        <v>0</v>
      </c>
    </row>
    <row r="581" spans="1:6" x14ac:dyDescent="0.2">
      <c r="A581" s="142">
        <v>6048</v>
      </c>
      <c r="B581" s="142">
        <v>6035</v>
      </c>
      <c r="C581" s="138" t="s">
        <v>237</v>
      </c>
      <c r="D581" s="139">
        <v>2020</v>
      </c>
      <c r="F581" s="138">
        <v>162046</v>
      </c>
    </row>
    <row r="582" spans="1:6" x14ac:dyDescent="0.2">
      <c r="A582" s="142">
        <v>6039</v>
      </c>
      <c r="B582" s="142">
        <v>6039</v>
      </c>
      <c r="C582" s="138" t="s">
        <v>238</v>
      </c>
      <c r="D582" s="139">
        <v>2020</v>
      </c>
      <c r="F582" s="138">
        <v>0</v>
      </c>
    </row>
    <row r="583" spans="1:6" x14ac:dyDescent="0.2">
      <c r="A583" s="142">
        <v>6093</v>
      </c>
      <c r="B583" s="142">
        <v>6093</v>
      </c>
      <c r="C583" s="138" t="s">
        <v>240</v>
      </c>
      <c r="D583" s="139">
        <v>2020</v>
      </c>
      <c r="F583" s="138">
        <v>0</v>
      </c>
    </row>
    <row r="584" spans="1:6" x14ac:dyDescent="0.2">
      <c r="A584" s="142">
        <v>6091</v>
      </c>
      <c r="B584" s="142">
        <v>6091</v>
      </c>
      <c r="C584" s="138" t="s">
        <v>239</v>
      </c>
      <c r="D584" s="139">
        <v>2020</v>
      </c>
      <c r="F584" s="138">
        <v>133011</v>
      </c>
    </row>
    <row r="585" spans="1:6" x14ac:dyDescent="0.2">
      <c r="A585" s="142">
        <v>6095</v>
      </c>
      <c r="B585" s="142">
        <v>6095</v>
      </c>
      <c r="C585" s="138" t="s">
        <v>242</v>
      </c>
      <c r="D585" s="139">
        <v>2020</v>
      </c>
      <c r="F585" s="138">
        <v>58793</v>
      </c>
    </row>
    <row r="586" spans="1:6" x14ac:dyDescent="0.2">
      <c r="A586" s="142">
        <v>5157</v>
      </c>
      <c r="B586" s="142">
        <v>6099</v>
      </c>
      <c r="C586" s="138" t="s">
        <v>244</v>
      </c>
      <c r="D586" s="139">
        <v>2020</v>
      </c>
      <c r="F586" s="138">
        <v>44522</v>
      </c>
    </row>
    <row r="587" spans="1:6" x14ac:dyDescent="0.2">
      <c r="A587" s="142">
        <v>6097</v>
      </c>
      <c r="B587" s="142">
        <v>6097</v>
      </c>
      <c r="C587" s="138" t="s">
        <v>243</v>
      </c>
      <c r="D587" s="139">
        <v>2020</v>
      </c>
      <c r="F587" s="138">
        <v>18975</v>
      </c>
    </row>
    <row r="588" spans="1:6" x14ac:dyDescent="0.2">
      <c r="A588" s="142">
        <v>6098</v>
      </c>
      <c r="B588" s="142">
        <v>6098</v>
      </c>
      <c r="C588" s="138" t="s">
        <v>333</v>
      </c>
      <c r="D588" s="139">
        <v>2020</v>
      </c>
      <c r="F588" s="138">
        <v>47250</v>
      </c>
    </row>
    <row r="589" spans="1:6" x14ac:dyDescent="0.2">
      <c r="A589" s="142">
        <v>6100</v>
      </c>
      <c r="B589" s="142">
        <v>6100</v>
      </c>
      <c r="C589" s="138" t="s">
        <v>245</v>
      </c>
      <c r="D589" s="139">
        <v>2020</v>
      </c>
      <c r="F589" s="138">
        <v>43779</v>
      </c>
    </row>
    <row r="590" spans="1:6" x14ac:dyDescent="0.2">
      <c r="A590" s="142">
        <v>6101</v>
      </c>
      <c r="B590" s="142">
        <v>6101</v>
      </c>
      <c r="C590" s="138" t="s">
        <v>246</v>
      </c>
      <c r="D590" s="139">
        <v>2020</v>
      </c>
      <c r="F590" s="138">
        <v>0</v>
      </c>
    </row>
    <row r="591" spans="1:6" x14ac:dyDescent="0.2">
      <c r="A591" s="142">
        <v>6094</v>
      </c>
      <c r="B591" s="142">
        <v>6094</v>
      </c>
      <c r="C591" s="138" t="s">
        <v>241</v>
      </c>
      <c r="D591" s="139">
        <v>2020</v>
      </c>
      <c r="F591" s="138">
        <v>103433</v>
      </c>
    </row>
    <row r="592" spans="1:6" x14ac:dyDescent="0.2">
      <c r="A592" s="142">
        <v>6096</v>
      </c>
      <c r="B592" s="142">
        <v>6096</v>
      </c>
      <c r="C592" s="138" t="s">
        <v>442</v>
      </c>
      <c r="D592" s="139">
        <v>2020</v>
      </c>
      <c r="F592" s="138">
        <v>428828</v>
      </c>
    </row>
    <row r="593" spans="1:6" x14ac:dyDescent="0.2">
      <c r="A593" s="142">
        <v>6102</v>
      </c>
      <c r="B593" s="142">
        <v>6102</v>
      </c>
      <c r="C593" s="138" t="s">
        <v>247</v>
      </c>
      <c r="D593" s="139">
        <v>2020</v>
      </c>
      <c r="F593" s="138">
        <v>0</v>
      </c>
    </row>
    <row r="594" spans="1:6" x14ac:dyDescent="0.2">
      <c r="A594" s="142">
        <v>6120</v>
      </c>
      <c r="B594" s="142">
        <v>6120</v>
      </c>
      <c r="C594" s="138" t="s">
        <v>248</v>
      </c>
      <c r="D594" s="139">
        <v>2020</v>
      </c>
      <c r="F594" s="138">
        <v>0</v>
      </c>
    </row>
    <row r="595" spans="1:6" x14ac:dyDescent="0.2">
      <c r="A595" s="142">
        <v>6138</v>
      </c>
      <c r="B595" s="142">
        <v>6138</v>
      </c>
      <c r="C595" s="138" t="s">
        <v>249</v>
      </c>
      <c r="D595" s="139">
        <v>2020</v>
      </c>
      <c r="F595" s="138">
        <v>0</v>
      </c>
    </row>
    <row r="596" spans="1:6" x14ac:dyDescent="0.2">
      <c r="A596" s="142">
        <v>5751</v>
      </c>
      <c r="B596" s="142">
        <v>5751</v>
      </c>
      <c r="C596" s="138" t="s">
        <v>225</v>
      </c>
      <c r="D596" s="139">
        <v>2020</v>
      </c>
      <c r="F596" s="138">
        <v>165875</v>
      </c>
    </row>
    <row r="597" spans="1:6" x14ac:dyDescent="0.2">
      <c r="A597" s="142">
        <v>6165</v>
      </c>
      <c r="B597" s="142">
        <v>6165</v>
      </c>
      <c r="C597" s="138" t="s">
        <v>250</v>
      </c>
      <c r="D597" s="139">
        <v>2020</v>
      </c>
      <c r="F597" s="138">
        <v>10792</v>
      </c>
    </row>
    <row r="598" spans="1:6" x14ac:dyDescent="0.2">
      <c r="A598" s="142">
        <v>6175</v>
      </c>
      <c r="B598" s="142">
        <v>6175</v>
      </c>
      <c r="C598" s="138" t="s">
        <v>251</v>
      </c>
      <c r="D598" s="139">
        <v>2020</v>
      </c>
      <c r="F598" s="138">
        <v>0</v>
      </c>
    </row>
    <row r="599" spans="1:6" x14ac:dyDescent="0.2">
      <c r="A599" s="142">
        <v>6219</v>
      </c>
      <c r="B599" s="142">
        <v>6219</v>
      </c>
      <c r="C599" s="138" t="s">
        <v>252</v>
      </c>
      <c r="D599" s="139">
        <v>2020</v>
      </c>
      <c r="F599" s="138">
        <v>0</v>
      </c>
    </row>
    <row r="600" spans="1:6" x14ac:dyDescent="0.2">
      <c r="A600" s="142">
        <v>6246</v>
      </c>
      <c r="B600" s="142">
        <v>6246</v>
      </c>
      <c r="C600" s="138" t="s">
        <v>253</v>
      </c>
      <c r="D600" s="139">
        <v>2020</v>
      </c>
      <c r="F600" s="138">
        <v>14940</v>
      </c>
    </row>
    <row r="601" spans="1:6" x14ac:dyDescent="0.2">
      <c r="A601" s="142">
        <v>6273</v>
      </c>
      <c r="B601" s="142">
        <v>6273</v>
      </c>
      <c r="C601" s="138" t="s">
        <v>255</v>
      </c>
      <c r="D601" s="139">
        <v>2020</v>
      </c>
      <c r="F601" s="138">
        <v>71812</v>
      </c>
    </row>
    <row r="602" spans="1:6" x14ac:dyDescent="0.2">
      <c r="A602" s="142">
        <v>6408</v>
      </c>
      <c r="B602" s="142">
        <v>6408</v>
      </c>
      <c r="C602" s="138" t="s">
        <v>256</v>
      </c>
      <c r="D602" s="139">
        <v>2020</v>
      </c>
      <c r="F602" s="138">
        <v>0</v>
      </c>
    </row>
    <row r="603" spans="1:6" x14ac:dyDescent="0.2">
      <c r="A603" s="142">
        <v>6453</v>
      </c>
      <c r="B603" s="142">
        <v>6453</v>
      </c>
      <c r="C603" s="138" t="s">
        <v>257</v>
      </c>
      <c r="D603" s="139">
        <v>2020</v>
      </c>
      <c r="F603" s="138">
        <v>73709</v>
      </c>
    </row>
    <row r="604" spans="1:6" x14ac:dyDescent="0.2">
      <c r="A604" s="142">
        <v>6460</v>
      </c>
      <c r="B604" s="142">
        <v>6460</v>
      </c>
      <c r="C604" s="138" t="s">
        <v>258</v>
      </c>
      <c r="D604" s="139">
        <v>2020</v>
      </c>
      <c r="F604" s="138">
        <v>72311</v>
      </c>
    </row>
    <row r="605" spans="1:6" x14ac:dyDescent="0.2">
      <c r="A605" s="142">
        <v>6462</v>
      </c>
      <c r="B605" s="142">
        <v>6462</v>
      </c>
      <c r="C605" s="138" t="s">
        <v>259</v>
      </c>
      <c r="D605" s="139">
        <v>2020</v>
      </c>
      <c r="F605" s="138">
        <v>69313</v>
      </c>
    </row>
    <row r="606" spans="1:6" x14ac:dyDescent="0.2">
      <c r="A606" s="142">
        <v>6471</v>
      </c>
      <c r="B606" s="142">
        <v>6471</v>
      </c>
      <c r="C606" s="138" t="s">
        <v>260</v>
      </c>
      <c r="D606" s="139">
        <v>2020</v>
      </c>
      <c r="F606" s="138">
        <v>0</v>
      </c>
    </row>
    <row r="607" spans="1:6" x14ac:dyDescent="0.2">
      <c r="A607" s="142">
        <v>6509</v>
      </c>
      <c r="B607" s="142">
        <v>6509</v>
      </c>
      <c r="C607" s="138" t="s">
        <v>261</v>
      </c>
      <c r="D607" s="139">
        <v>2020</v>
      </c>
      <c r="F607" s="138">
        <v>65969</v>
      </c>
    </row>
    <row r="608" spans="1:6" x14ac:dyDescent="0.2">
      <c r="A608" s="142">
        <v>6512</v>
      </c>
      <c r="B608" s="142">
        <v>6512</v>
      </c>
      <c r="C608" s="138" t="s">
        <v>262</v>
      </c>
      <c r="D608" s="139">
        <v>2020</v>
      </c>
      <c r="F608" s="138">
        <v>35472</v>
      </c>
    </row>
    <row r="609" spans="1:6" x14ac:dyDescent="0.2">
      <c r="A609" s="142">
        <v>6516</v>
      </c>
      <c r="B609" s="142">
        <v>6516</v>
      </c>
      <c r="C609" s="138" t="s">
        <v>263</v>
      </c>
      <c r="D609" s="139">
        <v>2020</v>
      </c>
      <c r="F609" s="138">
        <v>20239</v>
      </c>
    </row>
    <row r="610" spans="1:6" x14ac:dyDescent="0.2">
      <c r="A610" s="142">
        <v>6534</v>
      </c>
      <c r="B610" s="142">
        <v>6534</v>
      </c>
      <c r="C610" s="138" t="s">
        <v>264</v>
      </c>
      <c r="D610" s="139">
        <v>2020</v>
      </c>
      <c r="F610" s="138">
        <v>31063</v>
      </c>
    </row>
    <row r="611" spans="1:6" x14ac:dyDescent="0.2">
      <c r="A611" s="142">
        <v>1935</v>
      </c>
      <c r="B611" s="142">
        <v>6536</v>
      </c>
      <c r="C611" s="138" t="s">
        <v>265</v>
      </c>
      <c r="D611" s="139">
        <v>2020</v>
      </c>
      <c r="F611" s="138">
        <v>71479</v>
      </c>
    </row>
    <row r="612" spans="1:6" x14ac:dyDescent="0.2">
      <c r="A612" s="142">
        <v>6561</v>
      </c>
      <c r="B612" s="142">
        <v>6561</v>
      </c>
      <c r="C612" s="138" t="s">
        <v>266</v>
      </c>
      <c r="D612" s="139">
        <v>2020</v>
      </c>
      <c r="F612" s="138">
        <v>106935</v>
      </c>
    </row>
    <row r="613" spans="1:6" x14ac:dyDescent="0.2">
      <c r="A613" s="142">
        <v>6579</v>
      </c>
      <c r="B613" s="142">
        <v>6579</v>
      </c>
      <c r="C613" s="138" t="s">
        <v>267</v>
      </c>
      <c r="D613" s="139">
        <v>2020</v>
      </c>
      <c r="F613" s="138">
        <v>0</v>
      </c>
    </row>
    <row r="614" spans="1:6" x14ac:dyDescent="0.2">
      <c r="A614" s="142">
        <v>6592</v>
      </c>
      <c r="B614" s="142">
        <v>6592</v>
      </c>
      <c r="C614" s="138" t="s">
        <v>388</v>
      </c>
      <c r="D614" s="139">
        <v>2020</v>
      </c>
      <c r="F614" s="138">
        <v>326963</v>
      </c>
    </row>
    <row r="615" spans="1:6" x14ac:dyDescent="0.2">
      <c r="A615" s="142">
        <v>6615</v>
      </c>
      <c r="B615" s="142">
        <v>6615</v>
      </c>
      <c r="C615" s="138" t="s">
        <v>268</v>
      </c>
      <c r="D615" s="139">
        <v>2020</v>
      </c>
      <c r="F615" s="138">
        <v>0</v>
      </c>
    </row>
    <row r="616" spans="1:6" x14ac:dyDescent="0.2">
      <c r="A616" s="142">
        <v>6651</v>
      </c>
      <c r="B616" s="142">
        <v>6651</v>
      </c>
      <c r="C616" s="138" t="s">
        <v>269</v>
      </c>
      <c r="D616" s="139">
        <v>2020</v>
      </c>
      <c r="F616" s="138">
        <v>135951</v>
      </c>
    </row>
    <row r="617" spans="1:6" x14ac:dyDescent="0.2">
      <c r="A617" s="142">
        <v>6660</v>
      </c>
      <c r="B617" s="142">
        <v>6660</v>
      </c>
      <c r="C617" s="138" t="s">
        <v>270</v>
      </c>
      <c r="D617" s="139">
        <v>2020</v>
      </c>
      <c r="F617" s="138">
        <v>0</v>
      </c>
    </row>
    <row r="618" spans="1:6" x14ac:dyDescent="0.2">
      <c r="A618" s="142">
        <v>6700</v>
      </c>
      <c r="B618" s="142">
        <v>6700</v>
      </c>
      <c r="C618" s="138" t="s">
        <v>271</v>
      </c>
      <c r="D618" s="139">
        <v>2020</v>
      </c>
      <c r="F618" s="138">
        <v>0</v>
      </c>
    </row>
    <row r="619" spans="1:6" x14ac:dyDescent="0.2">
      <c r="A619" s="142">
        <v>6759</v>
      </c>
      <c r="B619" s="142">
        <v>6759</v>
      </c>
      <c r="C619" s="138" t="s">
        <v>273</v>
      </c>
      <c r="D619" s="139">
        <v>2020</v>
      </c>
      <c r="F619" s="138">
        <v>0</v>
      </c>
    </row>
    <row r="620" spans="1:6" x14ac:dyDescent="0.2">
      <c r="A620" s="142">
        <v>6762</v>
      </c>
      <c r="B620" s="142">
        <v>6762</v>
      </c>
      <c r="C620" s="138" t="s">
        <v>274</v>
      </c>
      <c r="D620" s="139">
        <v>2020</v>
      </c>
      <c r="F620" s="138">
        <v>0</v>
      </c>
    </row>
    <row r="621" spans="1:6" x14ac:dyDescent="0.2">
      <c r="A621" s="142">
        <v>6768</v>
      </c>
      <c r="B621" s="142">
        <v>6768</v>
      </c>
      <c r="C621" s="138" t="s">
        <v>275</v>
      </c>
      <c r="D621" s="139">
        <v>2020</v>
      </c>
      <c r="F621" s="138">
        <v>0</v>
      </c>
    </row>
    <row r="622" spans="1:6" x14ac:dyDescent="0.2">
      <c r="A622" s="142">
        <v>6795</v>
      </c>
      <c r="B622" s="142">
        <v>6795</v>
      </c>
      <c r="C622" s="138" t="s">
        <v>276</v>
      </c>
      <c r="D622" s="139">
        <v>2020</v>
      </c>
      <c r="F622" s="138">
        <v>277052</v>
      </c>
    </row>
    <row r="623" spans="1:6" x14ac:dyDescent="0.2">
      <c r="A623" s="142">
        <v>6822</v>
      </c>
      <c r="B623" s="142">
        <v>6822</v>
      </c>
      <c r="C623" s="138" t="s">
        <v>277</v>
      </c>
      <c r="D623" s="139">
        <v>2020</v>
      </c>
      <c r="F623" s="138">
        <v>0</v>
      </c>
    </row>
    <row r="624" spans="1:6" x14ac:dyDescent="0.2">
      <c r="A624" s="142">
        <v>6840</v>
      </c>
      <c r="B624" s="142">
        <v>6840</v>
      </c>
      <c r="C624" s="138" t="s">
        <v>278</v>
      </c>
      <c r="D624" s="139">
        <v>2020</v>
      </c>
      <c r="F624" s="138">
        <v>0</v>
      </c>
    </row>
    <row r="625" spans="1:6" x14ac:dyDescent="0.2">
      <c r="A625" s="142">
        <v>6854</v>
      </c>
      <c r="B625" s="142">
        <v>6854</v>
      </c>
      <c r="C625" s="138" t="s">
        <v>279</v>
      </c>
      <c r="D625" s="139">
        <v>2020</v>
      </c>
      <c r="F625" s="138">
        <v>131664</v>
      </c>
    </row>
    <row r="626" spans="1:6" x14ac:dyDescent="0.2">
      <c r="A626" s="142">
        <v>6867</v>
      </c>
      <c r="B626" s="142">
        <v>6867</v>
      </c>
      <c r="C626" s="138" t="s">
        <v>280</v>
      </c>
      <c r="D626" s="139">
        <v>2020</v>
      </c>
      <c r="F626" s="138">
        <v>155611</v>
      </c>
    </row>
    <row r="627" spans="1:6" x14ac:dyDescent="0.2">
      <c r="A627" s="142">
        <v>6921</v>
      </c>
      <c r="B627" s="142">
        <v>6921</v>
      </c>
      <c r="C627" s="138" t="s">
        <v>281</v>
      </c>
      <c r="D627" s="139">
        <v>2020</v>
      </c>
      <c r="F627" s="138">
        <v>46417</v>
      </c>
    </row>
    <row r="628" spans="1:6" x14ac:dyDescent="0.2">
      <c r="A628" s="142">
        <v>6930</v>
      </c>
      <c r="B628" s="142">
        <v>6930</v>
      </c>
      <c r="C628" s="138" t="s">
        <v>282</v>
      </c>
      <c r="D628" s="139">
        <v>2020</v>
      </c>
      <c r="F628" s="138">
        <v>8411</v>
      </c>
    </row>
    <row r="629" spans="1:6" x14ac:dyDescent="0.2">
      <c r="A629" s="142">
        <v>6937</v>
      </c>
      <c r="B629" s="142">
        <v>6937</v>
      </c>
      <c r="C629" s="138" t="s">
        <v>334</v>
      </c>
      <c r="D629" s="139">
        <v>2020</v>
      </c>
      <c r="F629" s="138">
        <v>0</v>
      </c>
    </row>
    <row r="630" spans="1:6" x14ac:dyDescent="0.2">
      <c r="A630" s="142">
        <v>6943</v>
      </c>
      <c r="B630" s="142">
        <v>6943</v>
      </c>
      <c r="C630" s="138" t="s">
        <v>283</v>
      </c>
      <c r="D630" s="139">
        <v>2020</v>
      </c>
      <c r="F630" s="138">
        <v>0</v>
      </c>
    </row>
    <row r="631" spans="1:6" x14ac:dyDescent="0.2">
      <c r="A631" s="142">
        <v>6264</v>
      </c>
      <c r="B631" s="142">
        <v>6264</v>
      </c>
      <c r="C631" s="138" t="s">
        <v>254</v>
      </c>
      <c r="D631" s="139">
        <v>2020</v>
      </c>
      <c r="F631" s="138">
        <v>21270</v>
      </c>
    </row>
    <row r="632" spans="1:6" x14ac:dyDescent="0.2">
      <c r="A632" s="142">
        <v>6950</v>
      </c>
      <c r="B632" s="142">
        <v>6950</v>
      </c>
      <c r="C632" s="138" t="s">
        <v>335</v>
      </c>
      <c r="D632" s="139">
        <v>2020</v>
      </c>
      <c r="F632" s="138">
        <v>86002</v>
      </c>
    </row>
    <row r="633" spans="1:6" x14ac:dyDescent="0.2">
      <c r="A633" s="142">
        <v>6957</v>
      </c>
      <c r="B633" s="142">
        <v>6957</v>
      </c>
      <c r="C633" s="138" t="s">
        <v>284</v>
      </c>
      <c r="D633" s="139">
        <v>2020</v>
      </c>
      <c r="F633" s="138">
        <v>0</v>
      </c>
    </row>
    <row r="634" spans="1:6" x14ac:dyDescent="0.2">
      <c r="A634" s="142">
        <v>5922</v>
      </c>
      <c r="B634" s="142">
        <v>5922</v>
      </c>
      <c r="C634" s="138" t="s">
        <v>336</v>
      </c>
      <c r="D634" s="139">
        <v>2020</v>
      </c>
      <c r="F634" s="138">
        <v>208449</v>
      </c>
    </row>
    <row r="635" spans="1:6" x14ac:dyDescent="0.2">
      <c r="A635" s="142">
        <v>819</v>
      </c>
      <c r="B635" s="142">
        <v>819</v>
      </c>
      <c r="C635" s="138" t="s">
        <v>41</v>
      </c>
      <c r="D635" s="139">
        <v>2020</v>
      </c>
      <c r="F635" s="138">
        <v>6602</v>
      </c>
    </row>
    <row r="636" spans="1:6" x14ac:dyDescent="0.2">
      <c r="A636" s="142">
        <v>6969</v>
      </c>
      <c r="B636" s="142">
        <v>6969</v>
      </c>
      <c r="C636" s="138" t="s">
        <v>285</v>
      </c>
      <c r="D636" s="139">
        <v>2020</v>
      </c>
      <c r="F636" s="138">
        <v>55354</v>
      </c>
    </row>
    <row r="637" spans="1:6" x14ac:dyDescent="0.2">
      <c r="A637" s="142">
        <v>6975</v>
      </c>
      <c r="B637" s="142">
        <v>6975</v>
      </c>
      <c r="C637" s="138" t="s">
        <v>286</v>
      </c>
      <c r="D637" s="139">
        <v>2020</v>
      </c>
      <c r="F637" s="138">
        <v>0</v>
      </c>
    </row>
    <row r="638" spans="1:6" x14ac:dyDescent="0.2">
      <c r="A638" s="142">
        <v>6983</v>
      </c>
      <c r="B638" s="142">
        <v>6983</v>
      </c>
      <c r="C638" s="138" t="s">
        <v>287</v>
      </c>
      <c r="D638" s="139">
        <v>2020</v>
      </c>
      <c r="F638" s="138">
        <v>143685</v>
      </c>
    </row>
    <row r="639" spans="1:6" x14ac:dyDescent="0.2">
      <c r="A639" s="142">
        <v>6985</v>
      </c>
      <c r="B639" s="142">
        <v>6985</v>
      </c>
      <c r="C639" s="138" t="s">
        <v>288</v>
      </c>
      <c r="D639" s="139">
        <v>2020</v>
      </c>
      <c r="F639" s="138">
        <v>74262</v>
      </c>
    </row>
    <row r="640" spans="1:6" x14ac:dyDescent="0.2">
      <c r="A640" s="142">
        <v>6987</v>
      </c>
      <c r="B640" s="142">
        <v>6987</v>
      </c>
      <c r="C640" s="138" t="s">
        <v>289</v>
      </c>
      <c r="D640" s="139">
        <v>2020</v>
      </c>
      <c r="F640" s="138">
        <v>0</v>
      </c>
    </row>
    <row r="641" spans="1:6" x14ac:dyDescent="0.2">
      <c r="A641" s="142">
        <v>6990</v>
      </c>
      <c r="B641" s="142">
        <v>6990</v>
      </c>
      <c r="C641" s="138" t="s">
        <v>290</v>
      </c>
      <c r="D641" s="139">
        <v>2020</v>
      </c>
      <c r="F641" s="138">
        <v>24918</v>
      </c>
    </row>
    <row r="642" spans="1:6" x14ac:dyDescent="0.2">
      <c r="A642" s="142">
        <v>6961</v>
      </c>
      <c r="B642" s="142">
        <v>6961</v>
      </c>
      <c r="C642" s="138" t="s">
        <v>337</v>
      </c>
      <c r="D642" s="139">
        <v>2020</v>
      </c>
      <c r="F642" s="138">
        <v>447049</v>
      </c>
    </row>
    <row r="643" spans="1:6" x14ac:dyDescent="0.2">
      <c r="A643" s="142">
        <v>6992</v>
      </c>
      <c r="B643" s="142">
        <v>6992</v>
      </c>
      <c r="C643" s="138" t="s">
        <v>291</v>
      </c>
      <c r="D643" s="139">
        <v>2020</v>
      </c>
      <c r="F643" s="138">
        <v>192000</v>
      </c>
    </row>
    <row r="644" spans="1:6" x14ac:dyDescent="0.2">
      <c r="A644" s="142">
        <v>7002</v>
      </c>
      <c r="B644" s="142">
        <v>7002</v>
      </c>
      <c r="C644" s="138" t="s">
        <v>292</v>
      </c>
      <c r="D644" s="139">
        <v>2020</v>
      </c>
      <c r="F644" s="138">
        <v>0</v>
      </c>
    </row>
    <row r="645" spans="1:6" x14ac:dyDescent="0.2">
      <c r="A645" s="142">
        <v>7029</v>
      </c>
      <c r="B645" s="142">
        <v>7029</v>
      </c>
      <c r="C645" s="138" t="s">
        <v>293</v>
      </c>
      <c r="D645" s="139">
        <v>2020</v>
      </c>
      <c r="F645" s="138">
        <v>0</v>
      </c>
    </row>
    <row r="646" spans="1:6" x14ac:dyDescent="0.2">
      <c r="A646" s="142">
        <v>7038</v>
      </c>
      <c r="B646" s="142">
        <v>7038</v>
      </c>
      <c r="C646" s="138" t="s">
        <v>294</v>
      </c>
      <c r="D646" s="139">
        <v>2020</v>
      </c>
      <c r="F646" s="138">
        <v>0</v>
      </c>
    </row>
    <row r="647" spans="1:6" x14ac:dyDescent="0.2">
      <c r="A647" s="142">
        <v>7047</v>
      </c>
      <c r="B647" s="142">
        <v>7047</v>
      </c>
      <c r="C647" s="138" t="s">
        <v>295</v>
      </c>
      <c r="D647" s="139">
        <v>2020</v>
      </c>
      <c r="F647" s="138">
        <v>0</v>
      </c>
    </row>
    <row r="648" spans="1:6" x14ac:dyDescent="0.2">
      <c r="A648" s="142">
        <v>7056</v>
      </c>
      <c r="B648" s="142">
        <v>7056</v>
      </c>
      <c r="C648" s="138" t="s">
        <v>296</v>
      </c>
      <c r="D648" s="139">
        <v>2020</v>
      </c>
      <c r="F648" s="138">
        <v>24787</v>
      </c>
    </row>
    <row r="649" spans="1:6" x14ac:dyDescent="0.2">
      <c r="A649" s="142">
        <v>7092</v>
      </c>
      <c r="B649" s="142">
        <v>7092</v>
      </c>
      <c r="C649" s="138" t="s">
        <v>297</v>
      </c>
      <c r="D649" s="139">
        <v>2020</v>
      </c>
      <c r="F649" s="138">
        <v>0</v>
      </c>
    </row>
    <row r="650" spans="1:6" x14ac:dyDescent="0.2">
      <c r="A650" s="142">
        <v>7098</v>
      </c>
      <c r="B650" s="142">
        <v>7098</v>
      </c>
      <c r="C650" s="138" t="s">
        <v>298</v>
      </c>
      <c r="D650" s="139">
        <v>2020</v>
      </c>
      <c r="F650" s="138">
        <v>79880</v>
      </c>
    </row>
    <row r="651" spans="1:6" x14ac:dyDescent="0.2">
      <c r="A651" s="142">
        <v>7110</v>
      </c>
      <c r="B651" s="142">
        <v>7110</v>
      </c>
      <c r="C651" s="138" t="s">
        <v>299</v>
      </c>
      <c r="D651" s="139">
        <v>2020</v>
      </c>
      <c r="F651" s="138">
        <v>521</v>
      </c>
    </row>
    <row r="652" spans="1:6" x14ac:dyDescent="0.2">
      <c r="A652" s="142">
        <v>9</v>
      </c>
      <c r="B652" s="142">
        <v>9</v>
      </c>
      <c r="C652" s="138" t="s">
        <v>10</v>
      </c>
      <c r="D652" s="139">
        <v>2021</v>
      </c>
      <c r="F652" s="139">
        <v>182446.50280327434</v>
      </c>
    </row>
    <row r="653" spans="1:6" x14ac:dyDescent="0.2">
      <c r="A653" s="142">
        <v>441</v>
      </c>
      <c r="B653" s="142">
        <v>441</v>
      </c>
      <c r="C653" s="138" t="s">
        <v>315</v>
      </c>
      <c r="D653" s="139">
        <v>2021</v>
      </c>
      <c r="F653" s="139">
        <v>95052.494491721896</v>
      </c>
    </row>
    <row r="654" spans="1:6" x14ac:dyDescent="0.2">
      <c r="A654" s="142">
        <v>18</v>
      </c>
      <c r="B654" s="142">
        <v>18</v>
      </c>
      <c r="C654" s="138" t="s">
        <v>11</v>
      </c>
      <c r="D654" s="139">
        <v>2021</v>
      </c>
      <c r="F654" s="139">
        <v>189510.25054797612</v>
      </c>
    </row>
    <row r="655" spans="1:6" x14ac:dyDescent="0.2">
      <c r="A655" s="142">
        <v>27</v>
      </c>
      <c r="B655" s="142">
        <v>27</v>
      </c>
      <c r="C655" s="138" t="s">
        <v>316</v>
      </c>
      <c r="D655" s="139">
        <v>2021</v>
      </c>
      <c r="F655" s="139">
        <v>78609.097796606686</v>
      </c>
    </row>
    <row r="656" spans="1:6" x14ac:dyDescent="0.2">
      <c r="A656" s="142">
        <v>63</v>
      </c>
      <c r="B656" s="142">
        <v>63</v>
      </c>
      <c r="C656" s="138" t="s">
        <v>317</v>
      </c>
      <c r="D656" s="139">
        <v>2021</v>
      </c>
      <c r="F656" s="139">
        <v>153979.13541318759</v>
      </c>
    </row>
    <row r="657" spans="1:6" x14ac:dyDescent="0.2">
      <c r="A657" s="142">
        <v>72</v>
      </c>
      <c r="B657" s="142">
        <v>72</v>
      </c>
      <c r="C657" s="138" t="s">
        <v>12</v>
      </c>
      <c r="D657" s="139">
        <v>2021</v>
      </c>
      <c r="F657" s="139">
        <v>114051.92018382126</v>
      </c>
    </row>
    <row r="658" spans="1:6" x14ac:dyDescent="0.2">
      <c r="A658" s="142">
        <v>81</v>
      </c>
      <c r="B658" s="142">
        <v>81</v>
      </c>
      <c r="C658" s="138" t="s">
        <v>13</v>
      </c>
      <c r="D658" s="139">
        <v>2021</v>
      </c>
      <c r="F658" s="139">
        <v>30421.783461214975</v>
      </c>
    </row>
    <row r="659" spans="1:6" x14ac:dyDescent="0.2">
      <c r="A659" s="142">
        <v>99</v>
      </c>
      <c r="B659" s="142">
        <v>99</v>
      </c>
      <c r="C659" s="138" t="s">
        <v>14</v>
      </c>
      <c r="D659" s="139">
        <v>2021</v>
      </c>
      <c r="F659" s="139">
        <v>146178.65034876802</v>
      </c>
    </row>
    <row r="660" spans="1:6" x14ac:dyDescent="0.2">
      <c r="A660" s="142">
        <v>108</v>
      </c>
      <c r="B660" s="142">
        <v>108</v>
      </c>
      <c r="C660" s="138" t="s">
        <v>15</v>
      </c>
      <c r="D660" s="139">
        <v>2021</v>
      </c>
      <c r="F660" s="139">
        <v>44132.03099111667</v>
      </c>
    </row>
    <row r="661" spans="1:6" x14ac:dyDescent="0.2">
      <c r="A661" s="142">
        <v>126</v>
      </c>
      <c r="B661" s="142">
        <v>126</v>
      </c>
      <c r="C661" s="138" t="s">
        <v>16</v>
      </c>
      <c r="D661" s="139">
        <v>2021</v>
      </c>
      <c r="F661" s="138">
        <v>203727.93764797001</v>
      </c>
    </row>
    <row r="662" spans="1:6" x14ac:dyDescent="0.2">
      <c r="A662" s="142">
        <v>135</v>
      </c>
      <c r="B662" s="142">
        <v>135</v>
      </c>
      <c r="C662" s="138" t="s">
        <v>17</v>
      </c>
      <c r="D662" s="139">
        <v>2021</v>
      </c>
      <c r="F662" s="139">
        <v>337866.19453901082</v>
      </c>
    </row>
    <row r="663" spans="1:6" x14ac:dyDescent="0.2">
      <c r="A663" s="142">
        <v>171</v>
      </c>
      <c r="B663" s="142">
        <v>171</v>
      </c>
      <c r="C663" s="138" t="s">
        <v>318</v>
      </c>
      <c r="D663" s="139">
        <v>2021</v>
      </c>
      <c r="F663" s="139">
        <v>53482.65154514493</v>
      </c>
    </row>
    <row r="664" spans="1:6" x14ac:dyDescent="0.2">
      <c r="A664" s="142">
        <v>225</v>
      </c>
      <c r="B664" s="142">
        <v>225</v>
      </c>
      <c r="C664" s="138" t="s">
        <v>19</v>
      </c>
      <c r="D664" s="139">
        <v>2021</v>
      </c>
      <c r="F664" s="139">
        <v>856001.31516566535</v>
      </c>
    </row>
    <row r="665" spans="1:6" x14ac:dyDescent="0.2">
      <c r="A665" s="142">
        <v>234</v>
      </c>
      <c r="B665" s="142">
        <v>234</v>
      </c>
      <c r="C665" s="138" t="s">
        <v>20</v>
      </c>
      <c r="D665" s="139">
        <v>2021</v>
      </c>
      <c r="F665" s="139">
        <v>1135.7355928030695</v>
      </c>
    </row>
    <row r="666" spans="1:6" x14ac:dyDescent="0.2">
      <c r="A666" s="142">
        <v>243</v>
      </c>
      <c r="B666" s="142">
        <v>243</v>
      </c>
      <c r="C666" s="138" t="s">
        <v>21</v>
      </c>
      <c r="D666" s="139">
        <v>2021</v>
      </c>
      <c r="F666" s="139">
        <v>70652.923319348425</v>
      </c>
    </row>
    <row r="667" spans="1:6" x14ac:dyDescent="0.2">
      <c r="A667" s="142">
        <v>261</v>
      </c>
      <c r="B667" s="142">
        <v>261</v>
      </c>
      <c r="C667" s="138" t="s">
        <v>22</v>
      </c>
      <c r="D667" s="139">
        <v>2021</v>
      </c>
      <c r="F667" s="139">
        <v>10737.48887019675</v>
      </c>
    </row>
    <row r="668" spans="1:6" x14ac:dyDescent="0.2">
      <c r="A668" s="142">
        <v>279</v>
      </c>
      <c r="B668" s="142">
        <v>279</v>
      </c>
      <c r="C668" s="138" t="s">
        <v>23</v>
      </c>
      <c r="D668" s="139">
        <v>2021</v>
      </c>
      <c r="F668" s="139">
        <v>39241.174770838916</v>
      </c>
    </row>
    <row r="669" spans="1:6" x14ac:dyDescent="0.2">
      <c r="A669" s="142">
        <v>355</v>
      </c>
      <c r="B669" s="142">
        <v>355</v>
      </c>
      <c r="C669" s="138" t="s">
        <v>25</v>
      </c>
      <c r="D669" s="139">
        <v>2021</v>
      </c>
      <c r="F669" s="139">
        <v>91324.207839279494</v>
      </c>
    </row>
    <row r="670" spans="1:6" x14ac:dyDescent="0.2">
      <c r="A670" s="142">
        <v>387</v>
      </c>
      <c r="B670" s="142">
        <v>387</v>
      </c>
      <c r="C670" s="138" t="s">
        <v>26</v>
      </c>
      <c r="D670" s="139">
        <v>2021</v>
      </c>
      <c r="F670" s="139">
        <v>1191.3210101963364</v>
      </c>
    </row>
    <row r="671" spans="1:6" x14ac:dyDescent="0.2">
      <c r="A671" s="142">
        <v>414</v>
      </c>
      <c r="B671" s="142">
        <v>414</v>
      </c>
      <c r="C671" s="138" t="s">
        <v>27</v>
      </c>
      <c r="D671" s="139">
        <v>2021</v>
      </c>
      <c r="F671" s="139">
        <v>24524.108302217788</v>
      </c>
    </row>
    <row r="672" spans="1:6" x14ac:dyDescent="0.2">
      <c r="A672" s="142">
        <v>540</v>
      </c>
      <c r="B672" s="142">
        <v>540</v>
      </c>
      <c r="C672" s="138" t="s">
        <v>30</v>
      </c>
      <c r="D672" s="139">
        <v>2021</v>
      </c>
      <c r="F672" s="139">
        <v>134470.82958270927</v>
      </c>
    </row>
    <row r="673" spans="1:6" x14ac:dyDescent="0.2">
      <c r="A673" s="142">
        <v>472</v>
      </c>
      <c r="B673" s="142">
        <v>472</v>
      </c>
      <c r="C673" s="138" t="s">
        <v>28</v>
      </c>
      <c r="D673" s="139">
        <v>2021</v>
      </c>
      <c r="F673" s="139">
        <v>58489.800203824139</v>
      </c>
    </row>
    <row r="674" spans="1:6" x14ac:dyDescent="0.2">
      <c r="A674" s="142">
        <v>513</v>
      </c>
      <c r="B674" s="142">
        <v>513</v>
      </c>
      <c r="C674" s="138" t="s">
        <v>29</v>
      </c>
      <c r="D674" s="139">
        <v>2021</v>
      </c>
      <c r="F674" s="139">
        <v>36019.495201875136</v>
      </c>
    </row>
    <row r="675" spans="1:6" x14ac:dyDescent="0.2">
      <c r="A675" s="142">
        <v>549</v>
      </c>
      <c r="B675" s="142">
        <v>549</v>
      </c>
      <c r="C675" s="138" t="s">
        <v>31</v>
      </c>
      <c r="D675" s="139">
        <v>2021</v>
      </c>
      <c r="F675" s="139">
        <v>35874.710865765337</v>
      </c>
    </row>
    <row r="676" spans="1:6" x14ac:dyDescent="0.2">
      <c r="A676" s="142">
        <v>576</v>
      </c>
      <c r="B676" s="142">
        <v>576</v>
      </c>
      <c r="C676" s="138" t="s">
        <v>32</v>
      </c>
      <c r="D676" s="139">
        <v>2021</v>
      </c>
      <c r="F676" s="139">
        <v>54008.779642820533</v>
      </c>
    </row>
    <row r="677" spans="1:6" x14ac:dyDescent="0.2">
      <c r="A677" s="142">
        <v>585</v>
      </c>
      <c r="B677" s="142">
        <v>585</v>
      </c>
      <c r="C677" s="138" t="s">
        <v>33</v>
      </c>
      <c r="D677" s="139">
        <v>2021</v>
      </c>
      <c r="F677" s="139">
        <v>41910.704543216489</v>
      </c>
    </row>
    <row r="678" spans="1:6" x14ac:dyDescent="0.2">
      <c r="A678" s="142">
        <v>594</v>
      </c>
      <c r="B678" s="142">
        <v>594</v>
      </c>
      <c r="C678" s="138" t="s">
        <v>34</v>
      </c>
      <c r="D678" s="139">
        <v>2021</v>
      </c>
      <c r="F678" s="139">
        <v>709.61061075436498</v>
      </c>
    </row>
    <row r="679" spans="1:6" x14ac:dyDescent="0.2">
      <c r="A679" s="142">
        <v>603</v>
      </c>
      <c r="B679" s="142">
        <v>603</v>
      </c>
      <c r="C679" s="138" t="s">
        <v>35</v>
      </c>
      <c r="D679" s="139">
        <v>2021</v>
      </c>
      <c r="F679" s="139">
        <v>56095.597532671352</v>
      </c>
    </row>
    <row r="680" spans="1:6" x14ac:dyDescent="0.2">
      <c r="A680" s="142">
        <v>609</v>
      </c>
      <c r="B680" s="142">
        <v>609</v>
      </c>
      <c r="C680" s="138" t="s">
        <v>36</v>
      </c>
      <c r="D680" s="139">
        <v>2021</v>
      </c>
      <c r="F680" s="139">
        <v>345659.33621720038</v>
      </c>
    </row>
    <row r="681" spans="1:6" x14ac:dyDescent="0.2">
      <c r="A681" s="142">
        <v>621</v>
      </c>
      <c r="B681" s="142">
        <v>621</v>
      </c>
      <c r="C681" s="138" t="s">
        <v>37</v>
      </c>
      <c r="D681" s="139">
        <v>2021</v>
      </c>
      <c r="F681" s="139">
        <v>3752.2846357425697</v>
      </c>
    </row>
    <row r="682" spans="1:6" x14ac:dyDescent="0.2">
      <c r="A682" s="142">
        <v>720</v>
      </c>
      <c r="B682" s="142">
        <v>720</v>
      </c>
      <c r="C682" s="138" t="s">
        <v>38</v>
      </c>
      <c r="D682" s="139">
        <v>2021</v>
      </c>
      <c r="F682" s="139">
        <v>1920.5658248363873</v>
      </c>
    </row>
    <row r="683" spans="1:6" x14ac:dyDescent="0.2">
      <c r="A683" s="142">
        <v>729</v>
      </c>
      <c r="B683" s="142">
        <v>729</v>
      </c>
      <c r="C683" s="138" t="s">
        <v>39</v>
      </c>
      <c r="D683" s="139">
        <v>2021</v>
      </c>
      <c r="F683" s="139">
        <v>1843.7324333750494</v>
      </c>
    </row>
    <row r="684" spans="1:6" x14ac:dyDescent="0.2">
      <c r="A684" s="142">
        <v>747</v>
      </c>
      <c r="B684" s="142">
        <v>747</v>
      </c>
      <c r="C684" s="138" t="s">
        <v>40</v>
      </c>
      <c r="D684" s="139">
        <v>2021</v>
      </c>
      <c r="F684" s="139">
        <v>20936.296885193773</v>
      </c>
    </row>
    <row r="685" spans="1:6" x14ac:dyDescent="0.2">
      <c r="A685" s="142">
        <v>1917</v>
      </c>
      <c r="B685" s="142">
        <v>1917</v>
      </c>
      <c r="C685" s="138" t="s">
        <v>89</v>
      </c>
      <c r="D685" s="139">
        <v>2021</v>
      </c>
      <c r="F685" s="139">
        <v>89150.40240044723</v>
      </c>
    </row>
    <row r="686" spans="1:6" x14ac:dyDescent="0.2">
      <c r="A686" s="142">
        <v>846</v>
      </c>
      <c r="B686" s="142">
        <v>846</v>
      </c>
      <c r="C686" s="138" t="s">
        <v>384</v>
      </c>
      <c r="D686" s="139">
        <v>2021</v>
      </c>
      <c r="F686" s="139">
        <v>1640.5109070020508</v>
      </c>
    </row>
    <row r="687" spans="1:6" x14ac:dyDescent="0.2">
      <c r="A687" s="142">
        <v>882</v>
      </c>
      <c r="B687" s="142">
        <v>882</v>
      </c>
      <c r="C687" s="138" t="s">
        <v>43</v>
      </c>
      <c r="D687" s="139">
        <v>2021</v>
      </c>
      <c r="F687" s="139">
        <v>3705.9335699485068</v>
      </c>
    </row>
    <row r="688" spans="1:6" x14ac:dyDescent="0.2">
      <c r="A688" s="142">
        <v>916</v>
      </c>
      <c r="B688" s="142">
        <v>916</v>
      </c>
      <c r="C688" s="138" t="s">
        <v>45</v>
      </c>
      <c r="D688" s="139">
        <v>2021</v>
      </c>
      <c r="F688" s="139">
        <v>45917.294703752326</v>
      </c>
    </row>
    <row r="689" spans="1:6" x14ac:dyDescent="0.2">
      <c r="A689" s="142">
        <v>914</v>
      </c>
      <c r="B689" s="142">
        <v>914</v>
      </c>
      <c r="C689" s="138" t="s">
        <v>44</v>
      </c>
      <c r="D689" s="139">
        <v>2021</v>
      </c>
      <c r="F689" s="139">
        <v>140178.5485675892</v>
      </c>
    </row>
    <row r="690" spans="1:6" x14ac:dyDescent="0.2">
      <c r="A690" s="142">
        <v>918</v>
      </c>
      <c r="B690" s="142">
        <v>918</v>
      </c>
      <c r="C690" s="138" t="s">
        <v>46</v>
      </c>
      <c r="D690" s="139">
        <v>2021</v>
      </c>
      <c r="F690" s="139">
        <v>86167.844416941953</v>
      </c>
    </row>
    <row r="691" spans="1:6" x14ac:dyDescent="0.2">
      <c r="A691" s="142">
        <v>936</v>
      </c>
      <c r="B691" s="142">
        <v>936</v>
      </c>
      <c r="C691" s="138" t="s">
        <v>47</v>
      </c>
      <c r="D691" s="139">
        <v>2021</v>
      </c>
      <c r="F691" s="139">
        <v>736.05851096567733</v>
      </c>
    </row>
    <row r="692" spans="1:6" x14ac:dyDescent="0.2">
      <c r="A692" s="142">
        <v>977</v>
      </c>
      <c r="B692" s="142">
        <v>977</v>
      </c>
      <c r="C692" s="138" t="s">
        <v>48</v>
      </c>
      <c r="D692" s="139">
        <v>2021</v>
      </c>
      <c r="F692" s="139">
        <v>276618.99910951318</v>
      </c>
    </row>
    <row r="693" spans="1:6" x14ac:dyDescent="0.2">
      <c r="A693" s="142">
        <v>981</v>
      </c>
      <c r="B693" s="142">
        <v>981</v>
      </c>
      <c r="C693" s="138" t="s">
        <v>49</v>
      </c>
      <c r="D693" s="139">
        <v>2021</v>
      </c>
      <c r="F693" s="139">
        <v>70448.957009108941</v>
      </c>
    </row>
    <row r="694" spans="1:6" x14ac:dyDescent="0.2">
      <c r="A694" s="142">
        <v>999</v>
      </c>
      <c r="B694" s="142">
        <v>999</v>
      </c>
      <c r="C694" s="138" t="s">
        <v>50</v>
      </c>
      <c r="D694" s="139">
        <v>2021</v>
      </c>
      <c r="F694" s="139">
        <v>135750.05578267659</v>
      </c>
    </row>
    <row r="695" spans="1:6" x14ac:dyDescent="0.2">
      <c r="A695" s="142">
        <v>1044</v>
      </c>
      <c r="B695" s="142">
        <v>1044</v>
      </c>
      <c r="C695" s="138" t="s">
        <v>51</v>
      </c>
      <c r="D695" s="139">
        <v>2021</v>
      </c>
      <c r="F695" s="139">
        <v>4694.6367683564831</v>
      </c>
    </row>
    <row r="696" spans="1:6" x14ac:dyDescent="0.2">
      <c r="A696" s="142">
        <v>1053</v>
      </c>
      <c r="B696" s="142">
        <v>1053</v>
      </c>
      <c r="C696" s="138" t="s">
        <v>52</v>
      </c>
      <c r="D696" s="139">
        <v>2021</v>
      </c>
      <c r="F696" s="139">
        <v>297500.44199628674</v>
      </c>
    </row>
    <row r="697" spans="1:6" x14ac:dyDescent="0.2">
      <c r="A697" s="142">
        <v>1062</v>
      </c>
      <c r="B697" s="142">
        <v>1062</v>
      </c>
      <c r="C697" s="138" t="s">
        <v>53</v>
      </c>
      <c r="D697" s="139">
        <v>2021</v>
      </c>
      <c r="F697" s="139">
        <v>1193.6520115708927</v>
      </c>
    </row>
    <row r="698" spans="1:6" x14ac:dyDescent="0.2">
      <c r="A698" s="142">
        <v>1071</v>
      </c>
      <c r="B698" s="142">
        <v>1071</v>
      </c>
      <c r="C698" s="138" t="s">
        <v>54</v>
      </c>
      <c r="D698" s="139">
        <v>2021</v>
      </c>
      <c r="F698" s="139">
        <v>1232.5618037461793</v>
      </c>
    </row>
    <row r="699" spans="1:6" x14ac:dyDescent="0.2">
      <c r="A699" s="142">
        <v>1089</v>
      </c>
      <c r="B699" s="142">
        <v>1089</v>
      </c>
      <c r="C699" s="138" t="s">
        <v>56</v>
      </c>
      <c r="D699" s="139">
        <v>2021</v>
      </c>
      <c r="F699" s="139">
        <v>411.42174260919529</v>
      </c>
    </row>
    <row r="700" spans="1:6" x14ac:dyDescent="0.2">
      <c r="A700" s="142">
        <v>1080</v>
      </c>
      <c r="B700" s="142">
        <v>1080</v>
      </c>
      <c r="C700" s="138" t="s">
        <v>319</v>
      </c>
      <c r="D700" s="139">
        <v>2021</v>
      </c>
      <c r="F700" s="139">
        <v>142705.03718574974</v>
      </c>
    </row>
    <row r="701" spans="1:6" x14ac:dyDescent="0.2">
      <c r="A701" s="142">
        <v>1082</v>
      </c>
      <c r="B701" s="142">
        <v>1082</v>
      </c>
      <c r="C701" s="138" t="s">
        <v>320</v>
      </c>
      <c r="D701" s="139">
        <v>2021</v>
      </c>
      <c r="F701" s="139">
        <v>1320.2433169891065</v>
      </c>
    </row>
    <row r="702" spans="1:6" x14ac:dyDescent="0.2">
      <c r="A702" s="142">
        <v>1093</v>
      </c>
      <c r="B702" s="142">
        <v>1093</v>
      </c>
      <c r="C702" s="138" t="s">
        <v>57</v>
      </c>
      <c r="D702" s="139">
        <v>2021</v>
      </c>
      <c r="F702" s="139">
        <v>461203.47009457776</v>
      </c>
    </row>
    <row r="703" spans="1:6" x14ac:dyDescent="0.2">
      <c r="A703" s="142">
        <v>1079</v>
      </c>
      <c r="B703" s="142">
        <v>1079</v>
      </c>
      <c r="C703" s="138" t="s">
        <v>55</v>
      </c>
      <c r="D703" s="139">
        <v>2021</v>
      </c>
      <c r="F703" s="139">
        <v>252995.41578852353</v>
      </c>
    </row>
    <row r="704" spans="1:6" x14ac:dyDescent="0.2">
      <c r="A704" s="142">
        <v>1095</v>
      </c>
      <c r="B704" s="142">
        <v>1095</v>
      </c>
      <c r="C704" s="138" t="s">
        <v>58</v>
      </c>
      <c r="D704" s="139">
        <v>2021</v>
      </c>
      <c r="F704" s="139">
        <v>694.27979402170592</v>
      </c>
    </row>
    <row r="705" spans="1:6" x14ac:dyDescent="0.2">
      <c r="A705" s="142">
        <v>4772</v>
      </c>
      <c r="B705" s="142">
        <v>4772</v>
      </c>
      <c r="C705" s="138" t="s">
        <v>192</v>
      </c>
      <c r="D705" s="139">
        <v>2021</v>
      </c>
      <c r="F705" s="139">
        <v>136108.83157520057</v>
      </c>
    </row>
    <row r="706" spans="1:6" x14ac:dyDescent="0.2">
      <c r="A706" s="142">
        <v>1107</v>
      </c>
      <c r="B706" s="142">
        <v>1107</v>
      </c>
      <c r="C706" s="138" t="s">
        <v>59</v>
      </c>
      <c r="D706" s="139">
        <v>2021</v>
      </c>
      <c r="F706" s="139">
        <v>103544.25444371499</v>
      </c>
    </row>
    <row r="707" spans="1:6" x14ac:dyDescent="0.2">
      <c r="A707" s="142">
        <v>1116</v>
      </c>
      <c r="B707" s="142">
        <v>1116</v>
      </c>
      <c r="C707" s="138" t="s">
        <v>60</v>
      </c>
      <c r="D707" s="139">
        <v>2021</v>
      </c>
      <c r="F707" s="139">
        <v>1379.2355825451866</v>
      </c>
    </row>
    <row r="708" spans="1:6" x14ac:dyDescent="0.2">
      <c r="A708" s="142">
        <v>1134</v>
      </c>
      <c r="B708" s="142">
        <v>1134</v>
      </c>
      <c r="C708" s="138" t="s">
        <v>61</v>
      </c>
      <c r="D708" s="139">
        <v>2021</v>
      </c>
      <c r="F708" s="139">
        <v>159726.66968056952</v>
      </c>
    </row>
    <row r="709" spans="1:6" x14ac:dyDescent="0.2">
      <c r="A709" s="142">
        <v>1152</v>
      </c>
      <c r="B709" s="142">
        <v>1152</v>
      </c>
      <c r="C709" s="138" t="s">
        <v>62</v>
      </c>
      <c r="D709" s="139">
        <v>2021</v>
      </c>
      <c r="F709" s="139">
        <v>909.18018997599688</v>
      </c>
    </row>
    <row r="710" spans="1:6" x14ac:dyDescent="0.2">
      <c r="A710" s="142">
        <v>1197</v>
      </c>
      <c r="B710" s="142">
        <v>1197</v>
      </c>
      <c r="C710" s="138" t="s">
        <v>63</v>
      </c>
      <c r="D710" s="139">
        <v>2021</v>
      </c>
      <c r="F710" s="139">
        <v>886.58740742260454</v>
      </c>
    </row>
    <row r="711" spans="1:6" x14ac:dyDescent="0.2">
      <c r="A711" s="142">
        <v>1206</v>
      </c>
      <c r="B711" s="142">
        <v>1206</v>
      </c>
      <c r="C711" s="138" t="s">
        <v>64</v>
      </c>
      <c r="D711" s="139">
        <v>2021</v>
      </c>
      <c r="F711" s="139">
        <v>334483.31299827667</v>
      </c>
    </row>
    <row r="712" spans="1:6" x14ac:dyDescent="0.2">
      <c r="A712" s="142">
        <v>1211</v>
      </c>
      <c r="B712" s="142">
        <v>1211</v>
      </c>
      <c r="C712" s="138" t="s">
        <v>65</v>
      </c>
      <c r="D712" s="139">
        <v>2021</v>
      </c>
      <c r="F712" s="139">
        <v>99601.676189709324</v>
      </c>
    </row>
    <row r="713" spans="1:6" x14ac:dyDescent="0.2">
      <c r="A713" s="142">
        <v>1215</v>
      </c>
      <c r="B713" s="142">
        <v>1215</v>
      </c>
      <c r="C713" s="138" t="s">
        <v>66</v>
      </c>
      <c r="D713" s="139">
        <v>2021</v>
      </c>
      <c r="F713" s="139">
        <v>277.92708696633372</v>
      </c>
    </row>
    <row r="714" spans="1:6" x14ac:dyDescent="0.2">
      <c r="A714" s="142">
        <v>1218</v>
      </c>
      <c r="B714" s="142">
        <v>1218</v>
      </c>
      <c r="C714" s="138" t="s">
        <v>67</v>
      </c>
      <c r="D714" s="139">
        <v>2021</v>
      </c>
      <c r="F714" s="139">
        <v>61032.580164946776</v>
      </c>
    </row>
    <row r="715" spans="1:6" x14ac:dyDescent="0.2">
      <c r="A715" s="142">
        <v>2763</v>
      </c>
      <c r="B715" s="142">
        <v>2763</v>
      </c>
      <c r="C715" s="138" t="s">
        <v>123</v>
      </c>
      <c r="D715" s="139">
        <v>2021</v>
      </c>
      <c r="F715" s="139">
        <v>139771.75530927524</v>
      </c>
    </row>
    <row r="716" spans="1:6" x14ac:dyDescent="0.2">
      <c r="A716" s="142">
        <v>1221</v>
      </c>
      <c r="B716" s="142">
        <v>1221</v>
      </c>
      <c r="C716" s="138" t="s">
        <v>321</v>
      </c>
      <c r="D716" s="139">
        <v>2021</v>
      </c>
      <c r="F716" s="139">
        <v>54262.621912992676</v>
      </c>
    </row>
    <row r="717" spans="1:6" x14ac:dyDescent="0.2">
      <c r="A717" s="142">
        <v>1233</v>
      </c>
      <c r="B717" s="142">
        <v>1233</v>
      </c>
      <c r="C717" s="138" t="s">
        <v>68</v>
      </c>
      <c r="D717" s="139">
        <v>2021</v>
      </c>
      <c r="F717" s="139">
        <v>1093.4189524649696</v>
      </c>
    </row>
    <row r="718" spans="1:6" x14ac:dyDescent="0.2">
      <c r="A718" s="142">
        <v>1278</v>
      </c>
      <c r="B718" s="142">
        <v>1278</v>
      </c>
      <c r="C718" s="138" t="s">
        <v>69</v>
      </c>
      <c r="D718" s="139">
        <v>2021</v>
      </c>
      <c r="F718" s="139">
        <v>3346.2421270746581</v>
      </c>
    </row>
    <row r="719" spans="1:6" x14ac:dyDescent="0.2">
      <c r="A719" s="142">
        <v>1332</v>
      </c>
      <c r="B719" s="142">
        <v>1332</v>
      </c>
      <c r="C719" s="138" t="s">
        <v>70</v>
      </c>
      <c r="D719" s="139">
        <v>2021</v>
      </c>
      <c r="F719" s="139">
        <v>681.19032476458176</v>
      </c>
    </row>
    <row r="720" spans="1:6" x14ac:dyDescent="0.2">
      <c r="A720" s="142">
        <v>1337</v>
      </c>
      <c r="B720" s="142">
        <v>1337</v>
      </c>
      <c r="C720" s="138" t="s">
        <v>322</v>
      </c>
      <c r="D720" s="139">
        <v>2021</v>
      </c>
      <c r="F720" s="139">
        <v>466234.92179410346</v>
      </c>
    </row>
    <row r="721" spans="1:6" x14ac:dyDescent="0.2">
      <c r="A721" s="142">
        <v>1350</v>
      </c>
      <c r="B721" s="142">
        <v>1350</v>
      </c>
      <c r="C721" s="138" t="s">
        <v>71</v>
      </c>
      <c r="D721" s="139">
        <v>2021</v>
      </c>
      <c r="F721" s="139">
        <v>411.69070430625948</v>
      </c>
    </row>
    <row r="722" spans="1:6" x14ac:dyDescent="0.2">
      <c r="A722" s="142">
        <v>1359</v>
      </c>
      <c r="B722" s="142">
        <v>1359</v>
      </c>
      <c r="C722" s="138" t="s">
        <v>72</v>
      </c>
      <c r="D722" s="139">
        <v>2021</v>
      </c>
      <c r="F722" s="139">
        <v>29401.499451305845</v>
      </c>
    </row>
    <row r="723" spans="1:6" x14ac:dyDescent="0.2">
      <c r="A723" s="142">
        <v>1368</v>
      </c>
      <c r="B723" s="142">
        <v>1368</v>
      </c>
      <c r="C723" s="138" t="s">
        <v>73</v>
      </c>
      <c r="D723" s="139">
        <v>2021</v>
      </c>
      <c r="F723" s="139">
        <v>22493.759205732116</v>
      </c>
    </row>
    <row r="724" spans="1:6" x14ac:dyDescent="0.2">
      <c r="A724" s="142">
        <v>1413</v>
      </c>
      <c r="B724" s="142">
        <v>1413</v>
      </c>
      <c r="C724" s="138" t="s">
        <v>74</v>
      </c>
      <c r="D724" s="139">
        <v>2021</v>
      </c>
      <c r="F724" s="139">
        <v>67373.495992860509</v>
      </c>
    </row>
    <row r="725" spans="1:6" x14ac:dyDescent="0.2">
      <c r="A725" s="142">
        <v>1431</v>
      </c>
      <c r="B725" s="142">
        <v>1431</v>
      </c>
      <c r="C725" s="138" t="s">
        <v>75</v>
      </c>
      <c r="D725" s="139">
        <v>2021</v>
      </c>
      <c r="F725" s="139">
        <v>243652.97783415057</v>
      </c>
    </row>
    <row r="726" spans="1:6" x14ac:dyDescent="0.2">
      <c r="A726" s="142">
        <v>1476</v>
      </c>
      <c r="B726" s="142">
        <v>1476</v>
      </c>
      <c r="C726" s="138" t="s">
        <v>76</v>
      </c>
      <c r="D726" s="139">
        <v>2021</v>
      </c>
      <c r="F726" s="139">
        <v>8116.45713230618</v>
      </c>
    </row>
    <row r="727" spans="1:6" x14ac:dyDescent="0.2">
      <c r="A727" s="142">
        <v>1503</v>
      </c>
      <c r="B727" s="142">
        <v>1503</v>
      </c>
      <c r="C727" s="138" t="s">
        <v>77</v>
      </c>
      <c r="D727" s="139">
        <v>2021</v>
      </c>
      <c r="F727" s="139">
        <v>1296.9333032435432</v>
      </c>
    </row>
    <row r="728" spans="1:6" x14ac:dyDescent="0.2">
      <c r="A728" s="142">
        <v>1576</v>
      </c>
      <c r="B728" s="142">
        <v>1576</v>
      </c>
      <c r="C728" s="138" t="s">
        <v>78</v>
      </c>
      <c r="D728" s="139">
        <v>2021</v>
      </c>
      <c r="F728" s="139">
        <v>2629.6385121966241</v>
      </c>
    </row>
    <row r="729" spans="1:6" x14ac:dyDescent="0.2">
      <c r="A729" s="142">
        <v>1602</v>
      </c>
      <c r="B729" s="142">
        <v>1602</v>
      </c>
      <c r="C729" s="138" t="s">
        <v>79</v>
      </c>
      <c r="D729" s="139">
        <v>2021</v>
      </c>
      <c r="F729" s="139">
        <v>72950.400422624793</v>
      </c>
    </row>
    <row r="730" spans="1:6" x14ac:dyDescent="0.2">
      <c r="A730" s="142">
        <v>1611</v>
      </c>
      <c r="B730" s="142">
        <v>1611</v>
      </c>
      <c r="C730" s="138" t="s">
        <v>80</v>
      </c>
      <c r="D730" s="139">
        <v>2021</v>
      </c>
      <c r="F730" s="139">
        <v>13493.987649508652</v>
      </c>
    </row>
    <row r="731" spans="1:6" x14ac:dyDescent="0.2">
      <c r="A731" s="142">
        <v>1619</v>
      </c>
      <c r="B731" s="142">
        <v>1619</v>
      </c>
      <c r="C731" s="138" t="s">
        <v>81</v>
      </c>
      <c r="D731" s="139">
        <v>2021</v>
      </c>
      <c r="F731" s="139">
        <v>498229.64668690896</v>
      </c>
    </row>
    <row r="732" spans="1:6" x14ac:dyDescent="0.2">
      <c r="A732" s="142">
        <v>1638</v>
      </c>
      <c r="B732" s="142">
        <v>1638</v>
      </c>
      <c r="C732" s="138" t="s">
        <v>323</v>
      </c>
      <c r="D732" s="139">
        <v>2021</v>
      </c>
      <c r="F732" s="139">
        <v>351905.86982079479</v>
      </c>
    </row>
    <row r="733" spans="1:6" x14ac:dyDescent="0.2">
      <c r="A733" s="142">
        <v>1675</v>
      </c>
      <c r="B733" s="142">
        <v>1675</v>
      </c>
      <c r="C733" s="138" t="s">
        <v>82</v>
      </c>
      <c r="D733" s="139">
        <v>2021</v>
      </c>
      <c r="F733" s="139">
        <v>118826.21376248896</v>
      </c>
    </row>
    <row r="734" spans="1:6" x14ac:dyDescent="0.2">
      <c r="A734" s="142">
        <v>1701</v>
      </c>
      <c r="B734" s="142">
        <v>1701</v>
      </c>
      <c r="C734" s="138" t="s">
        <v>83</v>
      </c>
      <c r="D734" s="139">
        <v>2021</v>
      </c>
      <c r="F734" s="139">
        <v>104886.57495486535</v>
      </c>
    </row>
    <row r="735" spans="1:6" x14ac:dyDescent="0.2">
      <c r="A735" s="142">
        <v>1719</v>
      </c>
      <c r="B735" s="142">
        <v>1719</v>
      </c>
      <c r="C735" s="138" t="s">
        <v>84</v>
      </c>
      <c r="D735" s="139">
        <v>2021</v>
      </c>
      <c r="F735" s="139">
        <v>697.95560388158322</v>
      </c>
    </row>
    <row r="736" spans="1:6" x14ac:dyDescent="0.2">
      <c r="A736" s="142">
        <v>1737</v>
      </c>
      <c r="B736" s="142">
        <v>1737</v>
      </c>
      <c r="C736" s="138" t="s">
        <v>324</v>
      </c>
      <c r="D736" s="139">
        <v>2021</v>
      </c>
      <c r="F736" s="139">
        <v>29392.941140266306</v>
      </c>
    </row>
    <row r="737" spans="1:6" x14ac:dyDescent="0.2">
      <c r="A737" s="142">
        <v>1782</v>
      </c>
      <c r="B737" s="142">
        <v>1782</v>
      </c>
      <c r="C737" s="138" t="s">
        <v>85</v>
      </c>
      <c r="D737" s="139">
        <v>2021</v>
      </c>
      <c r="F737" s="139">
        <v>29265.963515992044</v>
      </c>
    </row>
    <row r="738" spans="1:6" x14ac:dyDescent="0.2">
      <c r="A738" s="142">
        <v>1791</v>
      </c>
      <c r="B738" s="142">
        <v>1791</v>
      </c>
      <c r="C738" s="138" t="s">
        <v>86</v>
      </c>
      <c r="D738" s="139">
        <v>2021</v>
      </c>
      <c r="F738" s="139">
        <v>777.92688180867026</v>
      </c>
    </row>
    <row r="739" spans="1:6" x14ac:dyDescent="0.2">
      <c r="A739" s="142">
        <v>1863</v>
      </c>
      <c r="B739" s="142">
        <v>1863</v>
      </c>
      <c r="C739" s="138" t="s">
        <v>87</v>
      </c>
      <c r="D739" s="139">
        <v>2021</v>
      </c>
      <c r="F739" s="139">
        <v>9348.8396282543181</v>
      </c>
    </row>
    <row r="740" spans="1:6" x14ac:dyDescent="0.2">
      <c r="A740" s="142">
        <v>1908</v>
      </c>
      <c r="B740" s="142">
        <v>1908</v>
      </c>
      <c r="C740" s="138" t="s">
        <v>88</v>
      </c>
      <c r="D740" s="139">
        <v>2021</v>
      </c>
      <c r="F740" s="139">
        <v>364.89136901708974</v>
      </c>
    </row>
    <row r="741" spans="1:6" x14ac:dyDescent="0.2">
      <c r="A741" s="142">
        <v>1926</v>
      </c>
      <c r="B741" s="142">
        <v>1926</v>
      </c>
      <c r="C741" s="138" t="s">
        <v>90</v>
      </c>
      <c r="D741" s="139">
        <v>2021</v>
      </c>
      <c r="F741" s="139">
        <v>17805.183101265862</v>
      </c>
    </row>
    <row r="742" spans="1:6" x14ac:dyDescent="0.2">
      <c r="A742" s="142">
        <v>1944</v>
      </c>
      <c r="B742" s="142">
        <v>1944</v>
      </c>
      <c r="C742" s="138" t="s">
        <v>91</v>
      </c>
      <c r="D742" s="139">
        <v>2021</v>
      </c>
      <c r="F742" s="139">
        <v>802.13343454444771</v>
      </c>
    </row>
    <row r="743" spans="1:6" x14ac:dyDescent="0.2">
      <c r="A743" s="142">
        <v>1953</v>
      </c>
      <c r="B743" s="142">
        <v>1953</v>
      </c>
      <c r="C743" s="138" t="s">
        <v>92</v>
      </c>
      <c r="D743" s="139">
        <v>2021</v>
      </c>
      <c r="F743" s="139">
        <v>515.86853496912397</v>
      </c>
    </row>
    <row r="744" spans="1:6" x14ac:dyDescent="0.2">
      <c r="A744" s="142">
        <v>1963</v>
      </c>
      <c r="B744" s="142">
        <v>1963</v>
      </c>
      <c r="C744" s="138" t="s">
        <v>93</v>
      </c>
      <c r="D744" s="139">
        <v>2021</v>
      </c>
      <c r="F744" s="139">
        <v>67944.892718236501</v>
      </c>
    </row>
    <row r="745" spans="1:6" x14ac:dyDescent="0.2">
      <c r="A745" s="142">
        <v>3582</v>
      </c>
      <c r="B745" s="142">
        <v>1968</v>
      </c>
      <c r="C745" s="138" t="s">
        <v>95</v>
      </c>
      <c r="D745" s="139">
        <v>2021</v>
      </c>
      <c r="F745" s="139">
        <v>225592.41548704423</v>
      </c>
    </row>
    <row r="746" spans="1:6" x14ac:dyDescent="0.2">
      <c r="A746" s="142">
        <v>3978</v>
      </c>
      <c r="B746" s="142">
        <v>3978</v>
      </c>
      <c r="C746" s="138" t="s">
        <v>164</v>
      </c>
      <c r="D746" s="139">
        <v>2021</v>
      </c>
      <c r="F746" s="139">
        <v>198548.65952259817</v>
      </c>
    </row>
    <row r="747" spans="1:6" x14ac:dyDescent="0.2">
      <c r="A747" s="142">
        <v>6741</v>
      </c>
      <c r="B747" s="142">
        <v>6741</v>
      </c>
      <c r="C747" s="138" t="s">
        <v>272</v>
      </c>
      <c r="D747" s="139">
        <v>2021</v>
      </c>
      <c r="F747" s="139">
        <v>136614.88678733361</v>
      </c>
    </row>
    <row r="748" spans="1:6" x14ac:dyDescent="0.2">
      <c r="A748" s="142">
        <v>1970</v>
      </c>
      <c r="B748" s="142">
        <v>1970</v>
      </c>
      <c r="C748" s="138" t="s">
        <v>96</v>
      </c>
      <c r="D748" s="139">
        <v>2021</v>
      </c>
      <c r="F748" s="139">
        <v>152917.72391369019</v>
      </c>
    </row>
    <row r="749" spans="1:6" x14ac:dyDescent="0.2">
      <c r="A749" s="142">
        <v>1972</v>
      </c>
      <c r="B749" s="142">
        <v>1972</v>
      </c>
      <c r="C749" s="138" t="s">
        <v>97</v>
      </c>
      <c r="D749" s="139">
        <v>2021</v>
      </c>
      <c r="F749" s="139">
        <v>126943.72290369899</v>
      </c>
    </row>
    <row r="750" spans="1:6" x14ac:dyDescent="0.2">
      <c r="A750" s="142">
        <v>1965</v>
      </c>
      <c r="B750" s="142">
        <v>1965</v>
      </c>
      <c r="C750" s="138" t="s">
        <v>94</v>
      </c>
      <c r="D750" s="139">
        <v>2021</v>
      </c>
      <c r="F750" s="139">
        <v>140995.76296729795</v>
      </c>
    </row>
    <row r="751" spans="1:6" x14ac:dyDescent="0.2">
      <c r="A751" s="142">
        <v>657</v>
      </c>
      <c r="B751" s="142">
        <v>657</v>
      </c>
      <c r="C751" s="138" t="s">
        <v>341</v>
      </c>
      <c r="D751" s="139">
        <v>2021</v>
      </c>
      <c r="F751" s="139">
        <v>389548.98554807872</v>
      </c>
    </row>
    <row r="752" spans="1:6" x14ac:dyDescent="0.2">
      <c r="A752" s="142">
        <v>1989</v>
      </c>
      <c r="B752" s="142">
        <v>1989</v>
      </c>
      <c r="C752" s="138" t="s">
        <v>99</v>
      </c>
      <c r="D752" s="139">
        <v>2021</v>
      </c>
      <c r="F752" s="139">
        <v>151725.33983689963</v>
      </c>
    </row>
    <row r="753" spans="1:6" x14ac:dyDescent="0.2">
      <c r="A753" s="142">
        <v>2007</v>
      </c>
      <c r="B753" s="142">
        <v>2007</v>
      </c>
      <c r="C753" s="138" t="s">
        <v>100</v>
      </c>
      <c r="D753" s="139">
        <v>2021</v>
      </c>
      <c r="F753" s="139">
        <v>33541.150756724041</v>
      </c>
    </row>
    <row r="754" spans="1:6" x14ac:dyDescent="0.2">
      <c r="A754" s="142">
        <v>2088</v>
      </c>
      <c r="B754" s="142">
        <v>2088</v>
      </c>
      <c r="C754" s="138" t="s">
        <v>101</v>
      </c>
      <c r="D754" s="139">
        <v>2021</v>
      </c>
      <c r="F754" s="139">
        <v>30014.006600947847</v>
      </c>
    </row>
    <row r="755" spans="1:6" x14ac:dyDescent="0.2">
      <c r="A755" s="142">
        <v>2097</v>
      </c>
      <c r="B755" s="142">
        <v>2097</v>
      </c>
      <c r="C755" s="138" t="s">
        <v>102</v>
      </c>
      <c r="D755" s="139">
        <v>2021</v>
      </c>
      <c r="F755" s="139">
        <v>59114.496285723093</v>
      </c>
    </row>
    <row r="756" spans="1:6" x14ac:dyDescent="0.2">
      <c r="A756" s="142">
        <v>2113</v>
      </c>
      <c r="B756" s="142">
        <v>2113</v>
      </c>
      <c r="C756" s="138" t="s">
        <v>103</v>
      </c>
      <c r="D756" s="139">
        <v>2021</v>
      </c>
      <c r="F756" s="139">
        <v>170.79067763576313</v>
      </c>
    </row>
    <row r="757" spans="1:6" x14ac:dyDescent="0.2">
      <c r="A757" s="142">
        <v>2124</v>
      </c>
      <c r="B757" s="142">
        <v>2124</v>
      </c>
      <c r="C757" s="138" t="s">
        <v>385</v>
      </c>
      <c r="D757" s="139">
        <v>2021</v>
      </c>
      <c r="F757" s="139">
        <v>1138.2459019756686</v>
      </c>
    </row>
    <row r="758" spans="1:6" x14ac:dyDescent="0.2">
      <c r="A758" s="142">
        <v>2151</v>
      </c>
      <c r="B758" s="142">
        <v>2151</v>
      </c>
      <c r="C758" s="138" t="s">
        <v>386</v>
      </c>
      <c r="D758" s="139">
        <v>2021</v>
      </c>
      <c r="F758" s="139">
        <v>102712.02145661946</v>
      </c>
    </row>
    <row r="759" spans="1:6" x14ac:dyDescent="0.2">
      <c r="A759" s="142">
        <v>2169</v>
      </c>
      <c r="B759" s="142">
        <v>2169</v>
      </c>
      <c r="C759" s="138" t="s">
        <v>104</v>
      </c>
      <c r="D759" s="139">
        <v>2021</v>
      </c>
      <c r="F759" s="139">
        <v>42389.552280430056</v>
      </c>
    </row>
    <row r="760" spans="1:6" x14ac:dyDescent="0.2">
      <c r="A760" s="142">
        <v>2295</v>
      </c>
      <c r="B760" s="142">
        <v>2295</v>
      </c>
      <c r="C760" s="138" t="s">
        <v>105</v>
      </c>
      <c r="D760" s="139">
        <v>2021</v>
      </c>
      <c r="F760" s="139">
        <v>39970.599605994721</v>
      </c>
    </row>
    <row r="761" spans="1:6" x14ac:dyDescent="0.2">
      <c r="A761" s="142">
        <v>2313</v>
      </c>
      <c r="B761" s="142">
        <v>2313</v>
      </c>
      <c r="C761" s="138" t="s">
        <v>106</v>
      </c>
      <c r="D761" s="139">
        <v>2021</v>
      </c>
      <c r="F761" s="139">
        <v>3280.8844346880587</v>
      </c>
    </row>
    <row r="762" spans="1:6" x14ac:dyDescent="0.2">
      <c r="A762" s="142">
        <v>2322</v>
      </c>
      <c r="B762" s="142">
        <v>2322</v>
      </c>
      <c r="C762" s="138" t="s">
        <v>107</v>
      </c>
      <c r="D762" s="139">
        <v>2021</v>
      </c>
      <c r="F762" s="139">
        <v>1886.8559588043418</v>
      </c>
    </row>
    <row r="763" spans="1:6" x14ac:dyDescent="0.2">
      <c r="A763" s="142">
        <v>2369</v>
      </c>
      <c r="B763" s="142">
        <v>2369</v>
      </c>
      <c r="C763" s="138" t="s">
        <v>108</v>
      </c>
      <c r="D763" s="139">
        <v>2021</v>
      </c>
      <c r="F763" s="139">
        <v>25270.363826087858</v>
      </c>
    </row>
    <row r="764" spans="1:6" x14ac:dyDescent="0.2">
      <c r="A764" s="142">
        <v>2682</v>
      </c>
      <c r="B764" s="142">
        <v>2682</v>
      </c>
      <c r="C764" s="138" t="s">
        <v>118</v>
      </c>
      <c r="D764" s="139">
        <v>2021</v>
      </c>
      <c r="F764" s="139">
        <v>113365.85614570296</v>
      </c>
    </row>
    <row r="765" spans="1:6" x14ac:dyDescent="0.2">
      <c r="A765" s="142">
        <v>2376</v>
      </c>
      <c r="B765" s="142">
        <v>2376</v>
      </c>
      <c r="C765" s="138" t="s">
        <v>109</v>
      </c>
      <c r="D765" s="139">
        <v>2021</v>
      </c>
      <c r="F765" s="139">
        <v>120289.27139650822</v>
      </c>
    </row>
    <row r="766" spans="1:6" x14ac:dyDescent="0.2">
      <c r="A766" s="142">
        <v>2403</v>
      </c>
      <c r="B766" s="142">
        <v>2403</v>
      </c>
      <c r="C766" s="138" t="s">
        <v>387</v>
      </c>
      <c r="D766" s="139">
        <v>2021</v>
      </c>
      <c r="F766" s="139">
        <v>119395.31647559648</v>
      </c>
    </row>
    <row r="767" spans="1:6" x14ac:dyDescent="0.2">
      <c r="A767" s="142">
        <v>2457</v>
      </c>
      <c r="B767" s="142">
        <v>2457</v>
      </c>
      <c r="C767" s="138" t="s">
        <v>110</v>
      </c>
      <c r="D767" s="139">
        <v>2021</v>
      </c>
      <c r="F767" s="139">
        <v>106681.26949767148</v>
      </c>
    </row>
    <row r="768" spans="1:6" x14ac:dyDescent="0.2">
      <c r="A768" s="142">
        <v>2466</v>
      </c>
      <c r="B768" s="142">
        <v>2466</v>
      </c>
      <c r="C768" s="138" t="s">
        <v>111</v>
      </c>
      <c r="D768" s="139">
        <v>2021</v>
      </c>
      <c r="F768" s="139">
        <v>1373.766694704881</v>
      </c>
    </row>
    <row r="769" spans="1:6" x14ac:dyDescent="0.2">
      <c r="A769" s="142">
        <v>2493</v>
      </c>
      <c r="B769" s="142">
        <v>2493</v>
      </c>
      <c r="C769" s="138" t="s">
        <v>112</v>
      </c>
      <c r="D769" s="139">
        <v>2021</v>
      </c>
      <c r="F769" s="139">
        <v>23075.142777424455</v>
      </c>
    </row>
    <row r="770" spans="1:6" x14ac:dyDescent="0.2">
      <c r="A770" s="142">
        <v>2502</v>
      </c>
      <c r="B770" s="142">
        <v>2502</v>
      </c>
      <c r="C770" s="138" t="s">
        <v>113</v>
      </c>
      <c r="D770" s="139">
        <v>2021</v>
      </c>
      <c r="F770" s="139">
        <v>42480.066619822341</v>
      </c>
    </row>
    <row r="771" spans="1:6" x14ac:dyDescent="0.2">
      <c r="A771" s="142">
        <v>2511</v>
      </c>
      <c r="B771" s="142">
        <v>2511</v>
      </c>
      <c r="C771" s="138" t="s">
        <v>114</v>
      </c>
      <c r="D771" s="139">
        <v>2021</v>
      </c>
      <c r="F771" s="139">
        <v>1799.8020228545643</v>
      </c>
    </row>
    <row r="772" spans="1:6" x14ac:dyDescent="0.2">
      <c r="A772" s="142">
        <v>2520</v>
      </c>
      <c r="B772" s="142">
        <v>2520</v>
      </c>
      <c r="C772" s="138" t="s">
        <v>115</v>
      </c>
      <c r="D772" s="139">
        <v>2021</v>
      </c>
      <c r="F772" s="139">
        <v>246.54822230884443</v>
      </c>
    </row>
    <row r="773" spans="1:6" x14ac:dyDescent="0.2">
      <c r="A773" s="142">
        <v>2556</v>
      </c>
      <c r="B773" s="142">
        <v>2556</v>
      </c>
      <c r="C773" s="138" t="s">
        <v>116</v>
      </c>
      <c r="D773" s="139">
        <v>2021</v>
      </c>
      <c r="F773" s="139">
        <v>55175.997894261753</v>
      </c>
    </row>
    <row r="774" spans="1:6" x14ac:dyDescent="0.2">
      <c r="A774" s="142">
        <v>3195</v>
      </c>
      <c r="B774" s="142">
        <v>3195</v>
      </c>
      <c r="C774" s="138" t="s">
        <v>142</v>
      </c>
      <c r="D774" s="139">
        <v>2021</v>
      </c>
      <c r="F774" s="139">
        <v>262320.32079375489</v>
      </c>
    </row>
    <row r="775" spans="1:6" x14ac:dyDescent="0.2">
      <c r="A775" s="142">
        <v>2709</v>
      </c>
      <c r="B775" s="142">
        <v>2709</v>
      </c>
      <c r="C775" s="138" t="s">
        <v>119</v>
      </c>
      <c r="D775" s="139">
        <v>2021</v>
      </c>
      <c r="F775" s="139">
        <v>1445.6691217200423</v>
      </c>
    </row>
    <row r="776" spans="1:6" x14ac:dyDescent="0.2">
      <c r="A776" s="142">
        <v>2718</v>
      </c>
      <c r="B776" s="142">
        <v>2718</v>
      </c>
      <c r="C776" s="138" t="s">
        <v>120</v>
      </c>
      <c r="D776" s="139">
        <v>2021</v>
      </c>
      <c r="F776" s="139">
        <v>244106.19325154379</v>
      </c>
    </row>
    <row r="777" spans="1:6" x14ac:dyDescent="0.2">
      <c r="A777" s="142">
        <v>2727</v>
      </c>
      <c r="B777" s="142">
        <v>2727</v>
      </c>
      <c r="C777" s="138" t="s">
        <v>121</v>
      </c>
      <c r="D777" s="139">
        <v>2021</v>
      </c>
      <c r="F777" s="139">
        <v>585.52961450875023</v>
      </c>
    </row>
    <row r="778" spans="1:6" x14ac:dyDescent="0.2">
      <c r="A778" s="142">
        <v>2754</v>
      </c>
      <c r="B778" s="142">
        <v>2754</v>
      </c>
      <c r="C778" s="138" t="s">
        <v>122</v>
      </c>
      <c r="D778" s="139">
        <v>2021</v>
      </c>
      <c r="F778" s="139">
        <v>86672.195535974417</v>
      </c>
    </row>
    <row r="779" spans="1:6" x14ac:dyDescent="0.2">
      <c r="A779" s="142">
        <v>2766</v>
      </c>
      <c r="B779" s="142">
        <v>2766</v>
      </c>
      <c r="C779" s="138" t="s">
        <v>325</v>
      </c>
      <c r="D779" s="139">
        <v>2021</v>
      </c>
      <c r="F779" s="139">
        <v>315.4024167572781</v>
      </c>
    </row>
    <row r="780" spans="1:6" x14ac:dyDescent="0.2">
      <c r="A780" s="142">
        <v>2772</v>
      </c>
      <c r="B780" s="142">
        <v>2772</v>
      </c>
      <c r="C780" s="138" t="s">
        <v>124</v>
      </c>
      <c r="D780" s="139">
        <v>2021</v>
      </c>
      <c r="F780" s="139">
        <v>203.5143507785734</v>
      </c>
    </row>
    <row r="781" spans="1:6" x14ac:dyDescent="0.2">
      <c r="A781" s="142">
        <v>2781</v>
      </c>
      <c r="B781" s="142">
        <v>2781</v>
      </c>
      <c r="C781" s="138" t="s">
        <v>125</v>
      </c>
      <c r="D781" s="139">
        <v>2021</v>
      </c>
      <c r="F781" s="139">
        <v>1067.6882834458286</v>
      </c>
    </row>
    <row r="782" spans="1:6" x14ac:dyDescent="0.2">
      <c r="A782" s="142">
        <v>2826</v>
      </c>
      <c r="B782" s="142">
        <v>2826</v>
      </c>
      <c r="C782" s="138" t="s">
        <v>126</v>
      </c>
      <c r="D782" s="139">
        <v>2021</v>
      </c>
      <c r="F782" s="139">
        <v>1272.2784810126586</v>
      </c>
    </row>
    <row r="783" spans="1:6" x14ac:dyDescent="0.2">
      <c r="A783" s="142">
        <v>2846</v>
      </c>
      <c r="B783" s="142">
        <v>2846</v>
      </c>
      <c r="C783" s="138" t="s">
        <v>127</v>
      </c>
      <c r="D783" s="139">
        <v>2021</v>
      </c>
      <c r="F783" s="139">
        <v>45709.167234679866</v>
      </c>
    </row>
    <row r="784" spans="1:6" x14ac:dyDescent="0.2">
      <c r="A784" s="142">
        <v>2862</v>
      </c>
      <c r="B784" s="142">
        <v>2862</v>
      </c>
      <c r="C784" s="138" t="s">
        <v>128</v>
      </c>
      <c r="D784" s="139">
        <v>2021</v>
      </c>
      <c r="F784" s="139">
        <v>560.60583058080147</v>
      </c>
    </row>
    <row r="785" spans="1:6" x14ac:dyDescent="0.2">
      <c r="A785" s="142">
        <v>2977</v>
      </c>
      <c r="B785" s="142">
        <v>2977</v>
      </c>
      <c r="C785" s="138" t="s">
        <v>129</v>
      </c>
      <c r="D785" s="139">
        <v>2021</v>
      </c>
      <c r="F785" s="139">
        <v>61768.773334017205</v>
      </c>
    </row>
    <row r="786" spans="1:6" x14ac:dyDescent="0.2">
      <c r="A786" s="142">
        <v>2988</v>
      </c>
      <c r="B786" s="142">
        <v>2988</v>
      </c>
      <c r="C786" s="138" t="s">
        <v>130</v>
      </c>
      <c r="D786" s="139">
        <v>2021</v>
      </c>
      <c r="F786" s="139">
        <v>171909.1314678005</v>
      </c>
    </row>
    <row r="787" spans="1:6" x14ac:dyDescent="0.2">
      <c r="A787" s="142">
        <v>3029</v>
      </c>
      <c r="B787" s="142">
        <v>3029</v>
      </c>
      <c r="C787" s="138" t="s">
        <v>131</v>
      </c>
      <c r="D787" s="139">
        <v>2021</v>
      </c>
      <c r="F787" s="139">
        <v>287620.3813107523</v>
      </c>
    </row>
    <row r="788" spans="1:6" x14ac:dyDescent="0.2">
      <c r="A788" s="142">
        <v>3033</v>
      </c>
      <c r="B788" s="142">
        <v>3033</v>
      </c>
      <c r="C788" s="138" t="s">
        <v>132</v>
      </c>
      <c r="D788" s="139">
        <v>2021</v>
      </c>
      <c r="F788" s="139">
        <v>64486.362693309806</v>
      </c>
    </row>
    <row r="789" spans="1:6" x14ac:dyDescent="0.2">
      <c r="A789" s="142">
        <v>3042</v>
      </c>
      <c r="B789" s="142">
        <v>3042</v>
      </c>
      <c r="C789" s="138" t="s">
        <v>133</v>
      </c>
      <c r="D789" s="139">
        <v>2021</v>
      </c>
      <c r="F789" s="139">
        <v>618.97051884373161</v>
      </c>
    </row>
    <row r="790" spans="1:6" x14ac:dyDescent="0.2">
      <c r="A790" s="142">
        <v>3060</v>
      </c>
      <c r="B790" s="142">
        <v>3060</v>
      </c>
      <c r="C790" s="138" t="s">
        <v>134</v>
      </c>
      <c r="D790" s="139">
        <v>2021</v>
      </c>
      <c r="F790" s="139">
        <v>1086.8742178364075</v>
      </c>
    </row>
    <row r="791" spans="1:6" x14ac:dyDescent="0.2">
      <c r="A791" s="142">
        <v>3168</v>
      </c>
      <c r="B791" s="142">
        <v>3168</v>
      </c>
      <c r="C791" s="138" t="s">
        <v>141</v>
      </c>
      <c r="D791" s="139">
        <v>2021</v>
      </c>
      <c r="F791" s="139">
        <v>182030.32543811417</v>
      </c>
    </row>
    <row r="792" spans="1:6" x14ac:dyDescent="0.2">
      <c r="A792" s="142">
        <v>3105</v>
      </c>
      <c r="B792" s="142">
        <v>3105</v>
      </c>
      <c r="C792" s="138" t="s">
        <v>135</v>
      </c>
      <c r="D792" s="139">
        <v>2021</v>
      </c>
      <c r="F792" s="139">
        <v>1285.2782963707614</v>
      </c>
    </row>
    <row r="793" spans="1:6" x14ac:dyDescent="0.2">
      <c r="A793" s="142">
        <v>3114</v>
      </c>
      <c r="B793" s="142">
        <v>3114</v>
      </c>
      <c r="C793" s="138" t="s">
        <v>136</v>
      </c>
      <c r="D793" s="139">
        <v>2021</v>
      </c>
      <c r="F793" s="139">
        <v>3134.8382331822017</v>
      </c>
    </row>
    <row r="794" spans="1:6" x14ac:dyDescent="0.2">
      <c r="A794" s="142">
        <v>3119</v>
      </c>
      <c r="B794" s="142">
        <v>3119</v>
      </c>
      <c r="C794" s="138" t="s">
        <v>137</v>
      </c>
      <c r="D794" s="139">
        <v>2021</v>
      </c>
      <c r="F794" s="139">
        <v>264655.4007627762</v>
      </c>
    </row>
    <row r="795" spans="1:6" x14ac:dyDescent="0.2">
      <c r="A795" s="142">
        <v>3141</v>
      </c>
      <c r="B795" s="142">
        <v>3141</v>
      </c>
      <c r="C795" s="138" t="s">
        <v>138</v>
      </c>
      <c r="D795" s="139">
        <v>2021</v>
      </c>
      <c r="F795" s="139">
        <v>12802.487126356609</v>
      </c>
    </row>
    <row r="796" spans="1:6" x14ac:dyDescent="0.2">
      <c r="A796" s="142">
        <v>3150</v>
      </c>
      <c r="B796" s="142">
        <v>3150</v>
      </c>
      <c r="C796" s="138" t="s">
        <v>139</v>
      </c>
      <c r="D796" s="139">
        <v>2021</v>
      </c>
      <c r="F796" s="139">
        <v>943.78659499825653</v>
      </c>
    </row>
    <row r="797" spans="1:6" x14ac:dyDescent="0.2">
      <c r="A797" s="142">
        <v>3154</v>
      </c>
      <c r="B797" s="142">
        <v>3154</v>
      </c>
      <c r="C797" s="138" t="s">
        <v>140</v>
      </c>
      <c r="D797" s="139">
        <v>2021</v>
      </c>
      <c r="F797" s="139">
        <v>493.18609851671027</v>
      </c>
    </row>
    <row r="798" spans="1:6" x14ac:dyDescent="0.2">
      <c r="A798" s="142">
        <v>3186</v>
      </c>
      <c r="B798" s="142">
        <v>3186</v>
      </c>
      <c r="C798" s="138" t="s">
        <v>326</v>
      </c>
      <c r="D798" s="139">
        <v>2021</v>
      </c>
      <c r="F798" s="139">
        <v>387.39449767146067</v>
      </c>
    </row>
    <row r="799" spans="1:6" x14ac:dyDescent="0.2">
      <c r="A799" s="142">
        <v>3204</v>
      </c>
      <c r="B799" s="142">
        <v>3204</v>
      </c>
      <c r="C799" s="138" t="s">
        <v>143</v>
      </c>
      <c r="D799" s="139">
        <v>2021</v>
      </c>
      <c r="F799" s="139">
        <v>824.09863980469027</v>
      </c>
    </row>
    <row r="800" spans="1:6" x14ac:dyDescent="0.2">
      <c r="A800" s="142">
        <v>3231</v>
      </c>
      <c r="B800" s="142">
        <v>3231</v>
      </c>
      <c r="C800" s="138" t="s">
        <v>144</v>
      </c>
      <c r="D800" s="139">
        <v>2021</v>
      </c>
      <c r="F800" s="139">
        <v>370141.29357733438</v>
      </c>
    </row>
    <row r="801" spans="1:6" x14ac:dyDescent="0.2">
      <c r="A801" s="142">
        <v>3312</v>
      </c>
      <c r="B801" s="142">
        <v>3312</v>
      </c>
      <c r="C801" s="138" t="s">
        <v>145</v>
      </c>
      <c r="D801" s="139">
        <v>2021</v>
      </c>
      <c r="F801" s="139">
        <v>1680.4726832570836</v>
      </c>
    </row>
    <row r="802" spans="1:6" x14ac:dyDescent="0.2">
      <c r="A802" s="142">
        <v>3330</v>
      </c>
      <c r="B802" s="142">
        <v>3330</v>
      </c>
      <c r="C802" s="138" t="s">
        <v>146</v>
      </c>
      <c r="D802" s="139">
        <v>2021</v>
      </c>
      <c r="F802" s="139">
        <v>80803.48886814517</v>
      </c>
    </row>
    <row r="803" spans="1:6" x14ac:dyDescent="0.2">
      <c r="A803" s="142">
        <v>3348</v>
      </c>
      <c r="B803" s="142">
        <v>3348</v>
      </c>
      <c r="C803" s="138" t="s">
        <v>147</v>
      </c>
      <c r="D803" s="139">
        <v>2021</v>
      </c>
      <c r="F803" s="139">
        <v>394.74611739121531</v>
      </c>
    </row>
    <row r="804" spans="1:6" x14ac:dyDescent="0.2">
      <c r="A804" s="142">
        <v>3375</v>
      </c>
      <c r="B804" s="142">
        <v>3375</v>
      </c>
      <c r="C804" s="138" t="s">
        <v>148</v>
      </c>
      <c r="D804" s="139">
        <v>2021</v>
      </c>
      <c r="F804" s="139">
        <v>1575.8465830991122</v>
      </c>
    </row>
    <row r="805" spans="1:6" x14ac:dyDescent="0.2">
      <c r="A805" s="142">
        <v>3420</v>
      </c>
      <c r="B805" s="142">
        <v>3420</v>
      </c>
      <c r="C805" s="138" t="s">
        <v>149</v>
      </c>
      <c r="D805" s="139">
        <v>2021</v>
      </c>
      <c r="F805" s="139">
        <v>137293.22327647047</v>
      </c>
    </row>
    <row r="806" spans="1:6" x14ac:dyDescent="0.2">
      <c r="A806" s="142">
        <v>3465</v>
      </c>
      <c r="B806" s="142">
        <v>3465</v>
      </c>
      <c r="C806" s="138" t="s">
        <v>150</v>
      </c>
      <c r="D806" s="139">
        <v>2021</v>
      </c>
      <c r="F806" s="139">
        <v>48214.942550725245</v>
      </c>
    </row>
    <row r="807" spans="1:6" x14ac:dyDescent="0.2">
      <c r="A807" s="142">
        <v>3537</v>
      </c>
      <c r="B807" s="142">
        <v>3537</v>
      </c>
      <c r="C807" s="138" t="s">
        <v>151</v>
      </c>
      <c r="D807" s="139">
        <v>2021</v>
      </c>
      <c r="F807" s="139">
        <v>228.61744250456485</v>
      </c>
    </row>
    <row r="808" spans="1:6" x14ac:dyDescent="0.2">
      <c r="A808" s="142">
        <v>3555</v>
      </c>
      <c r="B808" s="142">
        <v>3555</v>
      </c>
      <c r="C808" s="138" t="s">
        <v>152</v>
      </c>
      <c r="D808" s="139">
        <v>2021</v>
      </c>
      <c r="F808" s="139">
        <v>177639.59544067871</v>
      </c>
    </row>
    <row r="809" spans="1:6" x14ac:dyDescent="0.2">
      <c r="A809" s="142">
        <v>3600</v>
      </c>
      <c r="B809" s="142">
        <v>3600</v>
      </c>
      <c r="C809" s="138" t="s">
        <v>153</v>
      </c>
      <c r="D809" s="139">
        <v>2021</v>
      </c>
      <c r="F809" s="139">
        <v>2021.0678456393748</v>
      </c>
    </row>
    <row r="810" spans="1:6" x14ac:dyDescent="0.2">
      <c r="A810" s="142">
        <v>3609</v>
      </c>
      <c r="B810" s="142">
        <v>3609</v>
      </c>
      <c r="C810" s="138" t="s">
        <v>154</v>
      </c>
      <c r="D810" s="139">
        <v>2021</v>
      </c>
      <c r="F810" s="139">
        <v>401.38050591879875</v>
      </c>
    </row>
    <row r="811" spans="1:6" x14ac:dyDescent="0.2">
      <c r="A811" s="142">
        <v>3645</v>
      </c>
      <c r="B811" s="142">
        <v>3645</v>
      </c>
      <c r="C811" s="138" t="s">
        <v>155</v>
      </c>
      <c r="D811" s="139">
        <v>2021</v>
      </c>
      <c r="F811" s="139">
        <v>151335.83934431616</v>
      </c>
    </row>
    <row r="812" spans="1:6" x14ac:dyDescent="0.2">
      <c r="A812" s="142">
        <v>3715</v>
      </c>
      <c r="B812" s="142">
        <v>3715</v>
      </c>
      <c r="C812" s="138" t="s">
        <v>157</v>
      </c>
      <c r="D812" s="139">
        <v>2021</v>
      </c>
      <c r="F812" s="139">
        <v>6774.8761873499807</v>
      </c>
    </row>
    <row r="813" spans="1:6" x14ac:dyDescent="0.2">
      <c r="A813" s="142">
        <v>3744</v>
      </c>
      <c r="B813" s="142">
        <v>3744</v>
      </c>
      <c r="C813" s="138" t="s">
        <v>158</v>
      </c>
      <c r="D813" s="139">
        <v>2021</v>
      </c>
      <c r="F813" s="139">
        <v>570.91602896826225</v>
      </c>
    </row>
    <row r="814" spans="1:6" x14ac:dyDescent="0.2">
      <c r="A814" s="142">
        <v>3798</v>
      </c>
      <c r="B814" s="142">
        <v>3798</v>
      </c>
      <c r="C814" s="138" t="s">
        <v>159</v>
      </c>
      <c r="D814" s="139">
        <v>2021</v>
      </c>
      <c r="F814" s="139">
        <v>37505.779183369916</v>
      </c>
    </row>
    <row r="815" spans="1:6" x14ac:dyDescent="0.2">
      <c r="A815" s="142">
        <v>3816</v>
      </c>
      <c r="B815" s="142">
        <v>3816</v>
      </c>
      <c r="C815" s="138" t="s">
        <v>160</v>
      </c>
      <c r="D815" s="139">
        <v>2021</v>
      </c>
      <c r="F815" s="139">
        <v>326.07123074082443</v>
      </c>
    </row>
    <row r="816" spans="1:6" x14ac:dyDescent="0.2">
      <c r="A816" s="142">
        <v>3841</v>
      </c>
      <c r="B816" s="142">
        <v>3841</v>
      </c>
      <c r="C816" s="138" t="s">
        <v>161</v>
      </c>
      <c r="D816" s="139">
        <v>2021</v>
      </c>
      <c r="F816" s="139">
        <v>194098.5017993353</v>
      </c>
    </row>
    <row r="817" spans="1:6" x14ac:dyDescent="0.2">
      <c r="A817" s="142">
        <v>3906</v>
      </c>
      <c r="B817" s="142">
        <v>3906</v>
      </c>
      <c r="C817" s="138" t="s">
        <v>162</v>
      </c>
      <c r="D817" s="139">
        <v>2021</v>
      </c>
      <c r="F817" s="139">
        <v>57756.331514166144</v>
      </c>
    </row>
    <row r="818" spans="1:6" x14ac:dyDescent="0.2">
      <c r="A818" s="142">
        <v>4419</v>
      </c>
      <c r="B818" s="142">
        <v>4419</v>
      </c>
      <c r="C818" s="138" t="s">
        <v>327</v>
      </c>
      <c r="D818" s="139">
        <v>2021</v>
      </c>
      <c r="F818" s="139">
        <v>194049.5727543442</v>
      </c>
    </row>
    <row r="819" spans="1:6" x14ac:dyDescent="0.2">
      <c r="A819" s="142">
        <v>3942</v>
      </c>
      <c r="B819" s="142">
        <v>3942</v>
      </c>
      <c r="C819" s="138" t="s">
        <v>163</v>
      </c>
      <c r="D819" s="139">
        <v>2021</v>
      </c>
      <c r="F819" s="139">
        <v>593.77777321871872</v>
      </c>
    </row>
    <row r="820" spans="1:6" x14ac:dyDescent="0.2">
      <c r="A820" s="142">
        <v>4023</v>
      </c>
      <c r="B820" s="142">
        <v>4023</v>
      </c>
      <c r="C820" s="138" t="s">
        <v>342</v>
      </c>
      <c r="D820" s="139">
        <v>2021</v>
      </c>
      <c r="F820" s="139">
        <v>349585.68234638829</v>
      </c>
    </row>
    <row r="821" spans="1:6" x14ac:dyDescent="0.2">
      <c r="A821" s="142">
        <v>4033</v>
      </c>
      <c r="B821" s="142">
        <v>4033</v>
      </c>
      <c r="C821" s="138" t="s">
        <v>343</v>
      </c>
      <c r="D821" s="139">
        <v>2021</v>
      </c>
      <c r="F821" s="139">
        <v>264978.6156321934</v>
      </c>
    </row>
    <row r="822" spans="1:6" x14ac:dyDescent="0.2">
      <c r="A822" s="142">
        <v>4041</v>
      </c>
      <c r="B822" s="142">
        <v>4041</v>
      </c>
      <c r="C822" s="138" t="s">
        <v>165</v>
      </c>
      <c r="D822" s="139">
        <v>2021</v>
      </c>
      <c r="F822" s="139">
        <v>7631.6773439263179</v>
      </c>
    </row>
    <row r="823" spans="1:6" x14ac:dyDescent="0.2">
      <c r="A823" s="142">
        <v>4043</v>
      </c>
      <c r="B823" s="142">
        <v>4043</v>
      </c>
      <c r="C823" s="138" t="s">
        <v>166</v>
      </c>
      <c r="D823" s="139">
        <v>2021</v>
      </c>
      <c r="F823" s="139">
        <v>116265.49936975569</v>
      </c>
    </row>
    <row r="824" spans="1:6" x14ac:dyDescent="0.2">
      <c r="A824" s="142">
        <v>4068</v>
      </c>
      <c r="B824" s="142">
        <v>4068</v>
      </c>
      <c r="C824" s="138" t="s">
        <v>344</v>
      </c>
      <c r="D824" s="139">
        <v>2021</v>
      </c>
      <c r="F824" s="139">
        <v>54438.666876577154</v>
      </c>
    </row>
    <row r="825" spans="1:6" x14ac:dyDescent="0.2">
      <c r="A825" s="142">
        <v>4086</v>
      </c>
      <c r="B825" s="142">
        <v>4086</v>
      </c>
      <c r="C825" s="138" t="s">
        <v>328</v>
      </c>
      <c r="D825" s="139">
        <v>2021</v>
      </c>
      <c r="F825" s="139">
        <v>1732.0236751943876</v>
      </c>
    </row>
    <row r="826" spans="1:6" x14ac:dyDescent="0.2">
      <c r="A826" s="142">
        <v>4104</v>
      </c>
      <c r="B826" s="142">
        <v>4104</v>
      </c>
      <c r="C826" s="138" t="s">
        <v>167</v>
      </c>
      <c r="D826" s="139">
        <v>2021</v>
      </c>
      <c r="F826" s="139">
        <v>4806.2558726381239</v>
      </c>
    </row>
    <row r="827" spans="1:6" x14ac:dyDescent="0.2">
      <c r="A827" s="142">
        <v>4122</v>
      </c>
      <c r="B827" s="142">
        <v>4122</v>
      </c>
      <c r="C827" s="138" t="s">
        <v>168</v>
      </c>
      <c r="D827" s="139">
        <v>2021</v>
      </c>
      <c r="F827" s="139">
        <v>55756.136696243542</v>
      </c>
    </row>
    <row r="828" spans="1:6" x14ac:dyDescent="0.2">
      <c r="A828" s="142">
        <v>4131</v>
      </c>
      <c r="B828" s="142">
        <v>4131</v>
      </c>
      <c r="C828" s="138" t="s">
        <v>169</v>
      </c>
      <c r="D828" s="139">
        <v>2021</v>
      </c>
      <c r="F828" s="139">
        <v>3216.3336273926525</v>
      </c>
    </row>
    <row r="829" spans="1:6" x14ac:dyDescent="0.2">
      <c r="A829" s="142">
        <v>4203</v>
      </c>
      <c r="B829" s="142">
        <v>4203</v>
      </c>
      <c r="C829" s="138" t="s">
        <v>170</v>
      </c>
      <c r="D829" s="139">
        <v>2021</v>
      </c>
      <c r="F829" s="139">
        <v>247633.08488849681</v>
      </c>
    </row>
    <row r="830" spans="1:6" x14ac:dyDescent="0.2">
      <c r="A830" s="142">
        <v>4212</v>
      </c>
      <c r="B830" s="142">
        <v>4212</v>
      </c>
      <c r="C830" s="138" t="s">
        <v>171</v>
      </c>
      <c r="D830" s="139">
        <v>2021</v>
      </c>
      <c r="F830" s="139">
        <v>309.39560552284445</v>
      </c>
    </row>
    <row r="831" spans="1:6" x14ac:dyDescent="0.2">
      <c r="A831" s="142">
        <v>4271</v>
      </c>
      <c r="B831" s="142">
        <v>4271</v>
      </c>
      <c r="C831" s="138" t="s">
        <v>173</v>
      </c>
      <c r="D831" s="139">
        <v>2021</v>
      </c>
      <c r="F831" s="139">
        <v>240270.29258867944</v>
      </c>
    </row>
    <row r="832" spans="1:6" x14ac:dyDescent="0.2">
      <c r="A832" s="142">
        <v>4269</v>
      </c>
      <c r="B832" s="142">
        <v>4269</v>
      </c>
      <c r="C832" s="138" t="s">
        <v>172</v>
      </c>
      <c r="D832" s="139">
        <v>2021</v>
      </c>
      <c r="F832" s="139">
        <v>240526.05162925963</v>
      </c>
    </row>
    <row r="833" spans="1:6" x14ac:dyDescent="0.2">
      <c r="A833" s="142">
        <v>4356</v>
      </c>
      <c r="B833" s="142">
        <v>4356</v>
      </c>
      <c r="C833" s="138" t="s">
        <v>174</v>
      </c>
      <c r="D833" s="139">
        <v>2021</v>
      </c>
      <c r="F833" s="139">
        <v>24113.514004780242</v>
      </c>
    </row>
    <row r="834" spans="1:6" x14ac:dyDescent="0.2">
      <c r="A834" s="142">
        <v>4149</v>
      </c>
      <c r="B834" s="142">
        <v>4149</v>
      </c>
      <c r="C834" s="138" t="s">
        <v>329</v>
      </c>
      <c r="D834" s="139">
        <v>2021</v>
      </c>
      <c r="F834" s="139">
        <v>1297.38157273865</v>
      </c>
    </row>
    <row r="835" spans="1:6" x14ac:dyDescent="0.2">
      <c r="A835" s="142">
        <v>4437</v>
      </c>
      <c r="B835" s="142">
        <v>4437</v>
      </c>
      <c r="C835" s="138" t="s">
        <v>175</v>
      </c>
      <c r="D835" s="139">
        <v>2021</v>
      </c>
      <c r="F835" s="139">
        <v>436.97310383029372</v>
      </c>
    </row>
    <row r="836" spans="1:6" x14ac:dyDescent="0.2">
      <c r="A836" s="142">
        <v>4446</v>
      </c>
      <c r="B836" s="142">
        <v>4446</v>
      </c>
      <c r="C836" s="138" t="s">
        <v>176</v>
      </c>
      <c r="D836" s="139">
        <v>2021</v>
      </c>
      <c r="F836" s="139">
        <v>25043.200891615248</v>
      </c>
    </row>
    <row r="837" spans="1:6" x14ac:dyDescent="0.2">
      <c r="A837" s="142">
        <v>4491</v>
      </c>
      <c r="B837" s="142">
        <v>4491</v>
      </c>
      <c r="C837" s="138" t="s">
        <v>177</v>
      </c>
      <c r="D837" s="139">
        <v>2021</v>
      </c>
      <c r="F837" s="139">
        <v>26407.385185565116</v>
      </c>
    </row>
    <row r="838" spans="1:6" x14ac:dyDescent="0.2">
      <c r="A838" s="142">
        <v>4505</v>
      </c>
      <c r="B838" s="142">
        <v>4505</v>
      </c>
      <c r="C838" s="138" t="s">
        <v>178</v>
      </c>
      <c r="D838" s="139">
        <v>2021</v>
      </c>
      <c r="F838" s="139">
        <v>41119.432862462309</v>
      </c>
    </row>
    <row r="839" spans="1:6" x14ac:dyDescent="0.2">
      <c r="A839" s="142">
        <v>4509</v>
      </c>
      <c r="B839" s="142">
        <v>4509</v>
      </c>
      <c r="C839" s="138" t="s">
        <v>179</v>
      </c>
      <c r="D839" s="139">
        <v>2021</v>
      </c>
      <c r="F839" s="139">
        <v>184.32841638799422</v>
      </c>
    </row>
    <row r="840" spans="1:6" x14ac:dyDescent="0.2">
      <c r="A840" s="142">
        <v>4518</v>
      </c>
      <c r="B840" s="142">
        <v>4518</v>
      </c>
      <c r="C840" s="138" t="s">
        <v>180</v>
      </c>
      <c r="D840" s="139">
        <v>2021</v>
      </c>
      <c r="F840" s="139">
        <v>35820.936000553927</v>
      </c>
    </row>
    <row r="841" spans="1:6" x14ac:dyDescent="0.2">
      <c r="A841" s="142">
        <v>4527</v>
      </c>
      <c r="B841" s="142">
        <v>4527</v>
      </c>
      <c r="C841" s="138" t="s">
        <v>181</v>
      </c>
      <c r="D841" s="139">
        <v>2021</v>
      </c>
      <c r="F841" s="139">
        <v>152954.91778265595</v>
      </c>
    </row>
    <row r="842" spans="1:6" x14ac:dyDescent="0.2">
      <c r="A842" s="142">
        <v>4536</v>
      </c>
      <c r="B842" s="142">
        <v>4536</v>
      </c>
      <c r="C842" s="138" t="s">
        <v>182</v>
      </c>
      <c r="D842" s="139">
        <v>2021</v>
      </c>
      <c r="F842" s="139">
        <v>1723.1479391912692</v>
      </c>
    </row>
    <row r="843" spans="1:6" x14ac:dyDescent="0.2">
      <c r="A843" s="142">
        <v>4554</v>
      </c>
      <c r="B843" s="142">
        <v>4554</v>
      </c>
      <c r="C843" s="138" t="s">
        <v>183</v>
      </c>
      <c r="D843" s="139">
        <v>2021</v>
      </c>
      <c r="F843" s="139">
        <v>1005.7374392220424</v>
      </c>
    </row>
    <row r="844" spans="1:6" x14ac:dyDescent="0.2">
      <c r="A844" s="142">
        <v>4572</v>
      </c>
      <c r="B844" s="142">
        <v>4572</v>
      </c>
      <c r="C844" s="138" t="s">
        <v>184</v>
      </c>
      <c r="D844" s="139">
        <v>2021</v>
      </c>
      <c r="F844" s="139">
        <v>47136.96828242005</v>
      </c>
    </row>
    <row r="845" spans="1:6" x14ac:dyDescent="0.2">
      <c r="A845" s="142">
        <v>4581</v>
      </c>
      <c r="B845" s="142">
        <v>4581</v>
      </c>
      <c r="C845" s="138" t="s">
        <v>185</v>
      </c>
      <c r="D845" s="139">
        <v>2021</v>
      </c>
      <c r="F845" s="139">
        <v>4387.6618181072172</v>
      </c>
    </row>
    <row r="846" spans="1:6" x14ac:dyDescent="0.2">
      <c r="A846" s="142">
        <v>4599</v>
      </c>
      <c r="B846" s="142">
        <v>4599</v>
      </c>
      <c r="C846" s="138" t="s">
        <v>186</v>
      </c>
      <c r="D846" s="139">
        <v>2021</v>
      </c>
      <c r="F846" s="139">
        <v>75992.974086330374</v>
      </c>
    </row>
    <row r="847" spans="1:6" x14ac:dyDescent="0.2">
      <c r="A847" s="142">
        <v>4617</v>
      </c>
      <c r="B847" s="142">
        <v>4617</v>
      </c>
      <c r="C847" s="138" t="s">
        <v>187</v>
      </c>
      <c r="D847" s="139">
        <v>2021</v>
      </c>
      <c r="F847" s="139">
        <v>1328.9397451941823</v>
      </c>
    </row>
    <row r="848" spans="1:6" x14ac:dyDescent="0.2">
      <c r="A848" s="142">
        <v>4662</v>
      </c>
      <c r="B848" s="142">
        <v>4662</v>
      </c>
      <c r="C848" s="138" t="s">
        <v>189</v>
      </c>
      <c r="D848" s="139">
        <v>2021</v>
      </c>
      <c r="F848" s="139">
        <v>96090.71357282075</v>
      </c>
    </row>
    <row r="849" spans="1:6" x14ac:dyDescent="0.2">
      <c r="A849" s="142">
        <v>4689</v>
      </c>
      <c r="B849" s="142">
        <v>4689</v>
      </c>
      <c r="C849" s="138" t="s">
        <v>190</v>
      </c>
      <c r="D849" s="139">
        <v>2021</v>
      </c>
      <c r="F849" s="139">
        <v>443.96610795396276</v>
      </c>
    </row>
    <row r="850" spans="1:6" x14ac:dyDescent="0.2">
      <c r="A850" s="142">
        <v>4644</v>
      </c>
      <c r="B850" s="142">
        <v>4644</v>
      </c>
      <c r="C850" s="138" t="s">
        <v>188</v>
      </c>
      <c r="D850" s="139">
        <v>2021</v>
      </c>
      <c r="F850" s="139">
        <v>67276.733459368552</v>
      </c>
    </row>
    <row r="851" spans="1:6" x14ac:dyDescent="0.2">
      <c r="A851" s="142">
        <v>4725</v>
      </c>
      <c r="B851" s="142">
        <v>4725</v>
      </c>
      <c r="C851" s="138" t="s">
        <v>191</v>
      </c>
      <c r="D851" s="139">
        <v>2021</v>
      </c>
      <c r="F851" s="139">
        <v>2716.782102045423</v>
      </c>
    </row>
    <row r="852" spans="1:6" x14ac:dyDescent="0.2">
      <c r="A852" s="142">
        <v>2673</v>
      </c>
      <c r="B852" s="142">
        <v>2673</v>
      </c>
      <c r="C852" s="138" t="s">
        <v>117</v>
      </c>
      <c r="D852" s="139">
        <v>2021</v>
      </c>
      <c r="F852" s="139">
        <v>380412.24268561642</v>
      </c>
    </row>
    <row r="853" spans="1:6" x14ac:dyDescent="0.2">
      <c r="A853" s="142">
        <v>153</v>
      </c>
      <c r="B853" s="142">
        <v>153</v>
      </c>
      <c r="C853" s="138" t="s">
        <v>18</v>
      </c>
      <c r="D853" s="139">
        <v>2021</v>
      </c>
      <c r="F853" s="139">
        <v>277563.50784276711</v>
      </c>
    </row>
    <row r="854" spans="1:6" x14ac:dyDescent="0.2">
      <c r="A854" s="142">
        <v>3691</v>
      </c>
      <c r="B854" s="142">
        <v>3691</v>
      </c>
      <c r="C854" s="138" t="s">
        <v>156</v>
      </c>
      <c r="D854" s="139">
        <v>2021</v>
      </c>
      <c r="F854" s="139">
        <v>53581.61514012274</v>
      </c>
    </row>
    <row r="855" spans="1:6" x14ac:dyDescent="0.2">
      <c r="A855" s="142">
        <v>4774</v>
      </c>
      <c r="B855" s="142">
        <v>4774</v>
      </c>
      <c r="C855" s="138" t="s">
        <v>330</v>
      </c>
      <c r="D855" s="139">
        <v>2021</v>
      </c>
      <c r="F855" s="139">
        <v>189041.53844059657</v>
      </c>
    </row>
    <row r="856" spans="1:6" x14ac:dyDescent="0.2">
      <c r="A856" s="142">
        <v>873</v>
      </c>
      <c r="B856" s="142">
        <v>873</v>
      </c>
      <c r="C856" s="138" t="s">
        <v>42</v>
      </c>
      <c r="D856" s="139">
        <v>2021</v>
      </c>
      <c r="F856" s="139">
        <v>12770.214857518005</v>
      </c>
    </row>
    <row r="857" spans="1:6" x14ac:dyDescent="0.2">
      <c r="A857" s="142">
        <v>4778</v>
      </c>
      <c r="B857" s="142">
        <v>4778</v>
      </c>
      <c r="C857" s="138" t="s">
        <v>196</v>
      </c>
      <c r="D857" s="139">
        <v>2021</v>
      </c>
      <c r="F857" s="139">
        <v>99942.072375520613</v>
      </c>
    </row>
    <row r="858" spans="1:6" x14ac:dyDescent="0.2">
      <c r="A858" s="142">
        <v>4777</v>
      </c>
      <c r="B858" s="142">
        <v>4777</v>
      </c>
      <c r="C858" s="138" t="s">
        <v>195</v>
      </c>
      <c r="D858" s="139">
        <v>2021</v>
      </c>
      <c r="F858" s="139">
        <v>80892.790403750303</v>
      </c>
    </row>
    <row r="859" spans="1:6" x14ac:dyDescent="0.2">
      <c r="A859" s="142">
        <v>4776</v>
      </c>
      <c r="B859" s="142">
        <v>4776</v>
      </c>
      <c r="C859" s="138" t="s">
        <v>194</v>
      </c>
      <c r="D859" s="139">
        <v>2021</v>
      </c>
      <c r="F859" s="139">
        <v>32323.057199495332</v>
      </c>
    </row>
    <row r="860" spans="1:6" x14ac:dyDescent="0.2">
      <c r="A860" s="142">
        <v>4779</v>
      </c>
      <c r="B860" s="142">
        <v>4779</v>
      </c>
      <c r="C860" s="138" t="s">
        <v>197</v>
      </c>
      <c r="D860" s="139">
        <v>2021</v>
      </c>
      <c r="F860" s="139">
        <v>137178.63610559469</v>
      </c>
    </row>
    <row r="861" spans="1:6" x14ac:dyDescent="0.2">
      <c r="A861" s="142">
        <v>4784</v>
      </c>
      <c r="B861" s="142">
        <v>4784</v>
      </c>
      <c r="C861" s="138" t="s">
        <v>198</v>
      </c>
      <c r="D861" s="139">
        <v>2021</v>
      </c>
      <c r="F861" s="139">
        <v>2758.9194345854798</v>
      </c>
    </row>
    <row r="862" spans="1:6" x14ac:dyDescent="0.2">
      <c r="A862" s="142">
        <v>4785</v>
      </c>
      <c r="B862" s="142">
        <v>4785</v>
      </c>
      <c r="C862" s="138" t="s">
        <v>331</v>
      </c>
      <c r="D862" s="139">
        <v>2021</v>
      </c>
      <c r="F862" s="139">
        <v>84349.816389635424</v>
      </c>
    </row>
    <row r="863" spans="1:6" x14ac:dyDescent="0.2">
      <c r="A863" s="142">
        <v>333</v>
      </c>
      <c r="B863" s="142">
        <v>333</v>
      </c>
      <c r="C863" s="138" t="s">
        <v>24</v>
      </c>
      <c r="D863" s="139">
        <v>2021</v>
      </c>
      <c r="F863" s="139">
        <v>128502.2749476848</v>
      </c>
    </row>
    <row r="864" spans="1:6" x14ac:dyDescent="0.2">
      <c r="A864" s="142">
        <v>4773</v>
      </c>
      <c r="B864" s="142">
        <v>4773</v>
      </c>
      <c r="C864" s="138" t="s">
        <v>193</v>
      </c>
      <c r="D864" s="139">
        <v>2021</v>
      </c>
      <c r="F864" s="139">
        <v>149675.80127628581</v>
      </c>
    </row>
    <row r="865" spans="1:6" x14ac:dyDescent="0.2">
      <c r="A865" s="142">
        <v>4788</v>
      </c>
      <c r="B865" s="142">
        <v>4788</v>
      </c>
      <c r="C865" s="138" t="s">
        <v>199</v>
      </c>
      <c r="D865" s="139">
        <v>2021</v>
      </c>
      <c r="F865" s="139">
        <v>50696.954693494466</v>
      </c>
    </row>
    <row r="866" spans="1:6" x14ac:dyDescent="0.2">
      <c r="A866" s="142">
        <v>4797</v>
      </c>
      <c r="B866" s="142">
        <v>4797</v>
      </c>
      <c r="C866" s="138" t="s">
        <v>200</v>
      </c>
      <c r="D866" s="139">
        <v>2021</v>
      </c>
      <c r="F866" s="139">
        <v>2683.8791211045695</v>
      </c>
    </row>
    <row r="867" spans="1:6" x14ac:dyDescent="0.2">
      <c r="A867" s="142">
        <v>4860</v>
      </c>
      <c r="B867" s="142">
        <v>4860</v>
      </c>
      <c r="C867" s="138" t="s">
        <v>345</v>
      </c>
      <c r="D867" s="139">
        <v>2021</v>
      </c>
      <c r="F867" s="139">
        <v>83559.812598937293</v>
      </c>
    </row>
    <row r="868" spans="1:6" x14ac:dyDescent="0.2">
      <c r="A868" s="142">
        <v>4869</v>
      </c>
      <c r="B868" s="142">
        <v>4869</v>
      </c>
      <c r="C868" s="138" t="s">
        <v>201</v>
      </c>
      <c r="D868" s="139">
        <v>2021</v>
      </c>
      <c r="F868" s="139">
        <v>1180.9211579098542</v>
      </c>
    </row>
    <row r="869" spans="1:6" x14ac:dyDescent="0.2">
      <c r="A869" s="142">
        <v>4878</v>
      </c>
      <c r="B869" s="142">
        <v>4878</v>
      </c>
      <c r="C869" s="138" t="s">
        <v>202</v>
      </c>
      <c r="D869" s="139">
        <v>2021</v>
      </c>
      <c r="F869" s="139">
        <v>12502.861552838353</v>
      </c>
    </row>
    <row r="870" spans="1:6" x14ac:dyDescent="0.2">
      <c r="A870" s="142">
        <v>4890</v>
      </c>
      <c r="B870" s="142">
        <v>4890</v>
      </c>
      <c r="C870" s="138" t="s">
        <v>203</v>
      </c>
      <c r="D870" s="139">
        <v>2021</v>
      </c>
      <c r="F870" s="139">
        <v>877.17374802535778</v>
      </c>
    </row>
    <row r="871" spans="1:6" x14ac:dyDescent="0.2">
      <c r="A871" s="142">
        <v>4905</v>
      </c>
      <c r="B871" s="142">
        <v>4905</v>
      </c>
      <c r="C871" s="138" t="s">
        <v>332</v>
      </c>
      <c r="D871" s="139">
        <v>2021</v>
      </c>
      <c r="F871" s="139">
        <v>74292.796265925368</v>
      </c>
    </row>
    <row r="872" spans="1:6" x14ac:dyDescent="0.2">
      <c r="A872" s="142">
        <v>4978</v>
      </c>
      <c r="B872" s="142">
        <v>4978</v>
      </c>
      <c r="C872" s="138" t="s">
        <v>204</v>
      </c>
      <c r="D872" s="139">
        <v>2021</v>
      </c>
      <c r="F872" s="139">
        <v>32334.996369837718</v>
      </c>
    </row>
    <row r="873" spans="1:6" x14ac:dyDescent="0.2">
      <c r="A873" s="142">
        <v>4995</v>
      </c>
      <c r="B873" s="142">
        <v>4995</v>
      </c>
      <c r="C873" s="138" t="s">
        <v>205</v>
      </c>
      <c r="D873" s="139">
        <v>2021</v>
      </c>
      <c r="F873" s="139">
        <v>182656.61537030956</v>
      </c>
    </row>
    <row r="874" spans="1:6" x14ac:dyDescent="0.2">
      <c r="A874" s="142">
        <v>5013</v>
      </c>
      <c r="B874" s="142">
        <v>5013</v>
      </c>
      <c r="C874" s="138" t="s">
        <v>206</v>
      </c>
      <c r="D874" s="139">
        <v>2021</v>
      </c>
      <c r="F874" s="139">
        <v>58571.646038713247</v>
      </c>
    </row>
    <row r="875" spans="1:6" x14ac:dyDescent="0.2">
      <c r="A875" s="142">
        <v>5049</v>
      </c>
      <c r="B875" s="142">
        <v>5049</v>
      </c>
      <c r="C875" s="138" t="s">
        <v>207</v>
      </c>
      <c r="D875" s="139">
        <v>2021</v>
      </c>
      <c r="F875" s="139">
        <v>4173.388999446076</v>
      </c>
    </row>
    <row r="876" spans="1:6" x14ac:dyDescent="0.2">
      <c r="A876" s="142">
        <v>5319</v>
      </c>
      <c r="B876" s="142">
        <v>5160</v>
      </c>
      <c r="C876" s="138" t="s">
        <v>210</v>
      </c>
      <c r="D876" s="139">
        <v>2021</v>
      </c>
      <c r="F876" s="139">
        <v>41976.148604620117</v>
      </c>
    </row>
    <row r="877" spans="1:6" x14ac:dyDescent="0.2">
      <c r="A877" s="142">
        <v>5121</v>
      </c>
      <c r="B877" s="142">
        <v>5121</v>
      </c>
      <c r="C877" s="138" t="s">
        <v>208</v>
      </c>
      <c r="D877" s="139">
        <v>2021</v>
      </c>
      <c r="F877" s="139">
        <v>111757.76302228017</v>
      </c>
    </row>
    <row r="878" spans="1:6" x14ac:dyDescent="0.2">
      <c r="A878" s="142">
        <v>5139</v>
      </c>
      <c r="B878" s="142">
        <v>5139</v>
      </c>
      <c r="C878" s="138" t="s">
        <v>209</v>
      </c>
      <c r="D878" s="139">
        <v>2021</v>
      </c>
      <c r="F878" s="139">
        <v>92245.242304228319</v>
      </c>
    </row>
    <row r="879" spans="1:6" x14ac:dyDescent="0.2">
      <c r="A879" s="142">
        <v>5163</v>
      </c>
      <c r="B879" s="142">
        <v>5163</v>
      </c>
      <c r="C879" s="138" t="s">
        <v>211</v>
      </c>
      <c r="D879" s="139">
        <v>2021</v>
      </c>
      <c r="F879" s="139">
        <v>252054.46427784505</v>
      </c>
    </row>
    <row r="880" spans="1:6" x14ac:dyDescent="0.2">
      <c r="A880" s="142">
        <v>5166</v>
      </c>
      <c r="B880" s="142">
        <v>5166</v>
      </c>
      <c r="C880" s="138" t="s">
        <v>212</v>
      </c>
      <c r="D880" s="139">
        <v>2021</v>
      </c>
      <c r="F880" s="139">
        <v>1931.5932544160194</v>
      </c>
    </row>
    <row r="881" spans="1:6" x14ac:dyDescent="0.2">
      <c r="A881" s="142">
        <v>5184</v>
      </c>
      <c r="B881" s="142">
        <v>5184</v>
      </c>
      <c r="C881" s="138" t="s">
        <v>213</v>
      </c>
      <c r="D881" s="139">
        <v>2021</v>
      </c>
      <c r="F881" s="139">
        <v>1615.9218759616772</v>
      </c>
    </row>
    <row r="882" spans="1:6" x14ac:dyDescent="0.2">
      <c r="A882" s="142">
        <v>5250</v>
      </c>
      <c r="B882" s="142">
        <v>5250</v>
      </c>
      <c r="C882" s="138" t="s">
        <v>214</v>
      </c>
      <c r="D882" s="139">
        <v>2021</v>
      </c>
      <c r="F882" s="139">
        <v>4515.5979320107517</v>
      </c>
    </row>
    <row r="883" spans="1:6" x14ac:dyDescent="0.2">
      <c r="A883" s="142">
        <v>5256</v>
      </c>
      <c r="B883" s="142">
        <v>5256</v>
      </c>
      <c r="C883" s="138" t="s">
        <v>215</v>
      </c>
      <c r="D883" s="139">
        <v>2021</v>
      </c>
      <c r="F883" s="139">
        <v>610.54305233572018</v>
      </c>
    </row>
    <row r="884" spans="1:6" x14ac:dyDescent="0.2">
      <c r="A884" s="142">
        <v>5283</v>
      </c>
      <c r="B884" s="142">
        <v>5283</v>
      </c>
      <c r="C884" s="138" t="s">
        <v>216</v>
      </c>
      <c r="D884" s="139">
        <v>2021</v>
      </c>
      <c r="F884" s="139">
        <v>206041.60704408839</v>
      </c>
    </row>
    <row r="885" spans="1:6" x14ac:dyDescent="0.2">
      <c r="A885" s="142">
        <v>5310</v>
      </c>
      <c r="B885" s="142">
        <v>5310</v>
      </c>
      <c r="C885" s="138" t="s">
        <v>217</v>
      </c>
      <c r="D885" s="139">
        <v>2021</v>
      </c>
      <c r="F885" s="139">
        <v>653.57692386599126</v>
      </c>
    </row>
    <row r="886" spans="1:6" x14ac:dyDescent="0.2">
      <c r="A886" s="142">
        <v>5463</v>
      </c>
      <c r="B886" s="142">
        <v>5463</v>
      </c>
      <c r="C886" s="138" t="s">
        <v>218</v>
      </c>
      <c r="D886" s="139">
        <v>2021</v>
      </c>
      <c r="F886" s="139">
        <v>925.7661612949554</v>
      </c>
    </row>
    <row r="887" spans="1:6" x14ac:dyDescent="0.2">
      <c r="A887" s="142">
        <v>5486</v>
      </c>
      <c r="B887" s="142">
        <v>5486</v>
      </c>
      <c r="C887" s="138" t="s">
        <v>219</v>
      </c>
      <c r="D887" s="139">
        <v>2021</v>
      </c>
      <c r="F887" s="139">
        <v>30183.643242927206</v>
      </c>
    </row>
    <row r="888" spans="1:6" x14ac:dyDescent="0.2">
      <c r="A888" s="142">
        <v>5508</v>
      </c>
      <c r="B888" s="142">
        <v>5508</v>
      </c>
      <c r="C888" s="138" t="s">
        <v>220</v>
      </c>
      <c r="D888" s="139">
        <v>2021</v>
      </c>
      <c r="F888" s="139">
        <v>49298.814627331107</v>
      </c>
    </row>
    <row r="889" spans="1:6" x14ac:dyDescent="0.2">
      <c r="A889" s="142">
        <v>1975</v>
      </c>
      <c r="B889" s="142">
        <v>1975</v>
      </c>
      <c r="C889" s="138" t="s">
        <v>98</v>
      </c>
      <c r="D889" s="139">
        <v>2021</v>
      </c>
      <c r="F889" s="139">
        <v>110040.19533071418</v>
      </c>
    </row>
    <row r="890" spans="1:6" x14ac:dyDescent="0.2">
      <c r="A890" s="142">
        <v>4824</v>
      </c>
      <c r="B890" s="142">
        <v>5510</v>
      </c>
      <c r="C890" s="138" t="s">
        <v>221</v>
      </c>
      <c r="D890" s="139">
        <v>2021</v>
      </c>
      <c r="F890" s="139">
        <v>96752.083905996798</v>
      </c>
    </row>
    <row r="891" spans="1:6" x14ac:dyDescent="0.2">
      <c r="A891" s="142">
        <v>5607</v>
      </c>
      <c r="B891" s="142">
        <v>5607</v>
      </c>
      <c r="C891" s="138" t="s">
        <v>222</v>
      </c>
      <c r="D891" s="139">
        <v>2021</v>
      </c>
      <c r="F891" s="139">
        <v>720.81734813203968</v>
      </c>
    </row>
    <row r="892" spans="1:6" x14ac:dyDescent="0.2">
      <c r="A892" s="142">
        <v>5643</v>
      </c>
      <c r="B892" s="142">
        <v>5643</v>
      </c>
      <c r="C892" s="138" t="s">
        <v>223</v>
      </c>
      <c r="D892" s="139">
        <v>2021</v>
      </c>
      <c r="F892" s="139">
        <v>933.83501220688129</v>
      </c>
    </row>
    <row r="893" spans="1:6" x14ac:dyDescent="0.2">
      <c r="A893" s="142">
        <v>5697</v>
      </c>
      <c r="B893" s="142">
        <v>5697</v>
      </c>
      <c r="C893" s="138" t="s">
        <v>346</v>
      </c>
      <c r="D893" s="139">
        <v>2021</v>
      </c>
      <c r="F893" s="139">
        <v>76748.307141948593</v>
      </c>
    </row>
    <row r="894" spans="1:6" x14ac:dyDescent="0.2">
      <c r="A894" s="142">
        <v>5724</v>
      </c>
      <c r="B894" s="142">
        <v>5724</v>
      </c>
      <c r="C894" s="138" t="s">
        <v>224</v>
      </c>
      <c r="D894" s="139">
        <v>2021</v>
      </c>
      <c r="F894" s="139">
        <v>108911.80896087643</v>
      </c>
    </row>
    <row r="895" spans="1:6" x14ac:dyDescent="0.2">
      <c r="A895" s="142">
        <v>5805</v>
      </c>
      <c r="B895" s="142">
        <v>5805</v>
      </c>
      <c r="C895" s="138" t="s">
        <v>226</v>
      </c>
      <c r="D895" s="139">
        <v>2021</v>
      </c>
      <c r="F895" s="139">
        <v>57145.696864678073</v>
      </c>
    </row>
    <row r="896" spans="1:6" x14ac:dyDescent="0.2">
      <c r="A896" s="142">
        <v>5823</v>
      </c>
      <c r="B896" s="142">
        <v>5823</v>
      </c>
      <c r="C896" s="138" t="s">
        <v>227</v>
      </c>
      <c r="D896" s="139">
        <v>2021</v>
      </c>
      <c r="F896" s="139">
        <v>80243.669809408559</v>
      </c>
    </row>
    <row r="897" spans="1:6" x14ac:dyDescent="0.2">
      <c r="A897" s="142">
        <v>5832</v>
      </c>
      <c r="B897" s="142">
        <v>5832</v>
      </c>
      <c r="C897" s="138" t="s">
        <v>228</v>
      </c>
      <c r="D897" s="139">
        <v>2021</v>
      </c>
      <c r="F897" s="139">
        <v>114249.91013745563</v>
      </c>
    </row>
    <row r="898" spans="1:6" x14ac:dyDescent="0.2">
      <c r="A898" s="142">
        <v>5877</v>
      </c>
      <c r="B898" s="142">
        <v>5877</v>
      </c>
      <c r="C898" s="138" t="s">
        <v>229</v>
      </c>
      <c r="D898" s="139">
        <v>2021</v>
      </c>
      <c r="F898" s="139">
        <v>1289.8506452208528</v>
      </c>
    </row>
    <row r="899" spans="1:6" x14ac:dyDescent="0.2">
      <c r="A899" s="142">
        <v>5895</v>
      </c>
      <c r="B899" s="142">
        <v>5895</v>
      </c>
      <c r="C899" s="138" t="s">
        <v>230</v>
      </c>
      <c r="D899" s="139">
        <v>2021</v>
      </c>
      <c r="F899" s="139">
        <v>22035.59168331862</v>
      </c>
    </row>
    <row r="900" spans="1:6" x14ac:dyDescent="0.2">
      <c r="A900" s="142">
        <v>5949</v>
      </c>
      <c r="B900" s="142">
        <v>5949</v>
      </c>
      <c r="C900" s="138" t="s">
        <v>231</v>
      </c>
      <c r="D900" s="139">
        <v>2021</v>
      </c>
      <c r="F900" s="139">
        <v>971.75861149293269</v>
      </c>
    </row>
    <row r="901" spans="1:6" x14ac:dyDescent="0.2">
      <c r="A901" s="142">
        <v>5976</v>
      </c>
      <c r="B901" s="142">
        <v>5976</v>
      </c>
      <c r="C901" s="138" t="s">
        <v>232</v>
      </c>
      <c r="D901" s="139">
        <v>2021</v>
      </c>
      <c r="F901" s="139">
        <v>14923.188517017814</v>
      </c>
    </row>
    <row r="902" spans="1:6" x14ac:dyDescent="0.2">
      <c r="A902" s="142">
        <v>5994</v>
      </c>
      <c r="B902" s="142">
        <v>5994</v>
      </c>
      <c r="C902" s="138" t="s">
        <v>233</v>
      </c>
      <c r="D902" s="139">
        <v>2021</v>
      </c>
      <c r="F902" s="139">
        <v>97368.743550458516</v>
      </c>
    </row>
    <row r="903" spans="1:6" x14ac:dyDescent="0.2">
      <c r="A903" s="142">
        <v>6003</v>
      </c>
      <c r="B903" s="142">
        <v>6003</v>
      </c>
      <c r="C903" s="138" t="s">
        <v>234</v>
      </c>
      <c r="D903" s="139">
        <v>2021</v>
      </c>
      <c r="F903" s="139">
        <v>137356.82696674392</v>
      </c>
    </row>
    <row r="904" spans="1:6" x14ac:dyDescent="0.2">
      <c r="A904" s="142">
        <v>6012</v>
      </c>
      <c r="B904" s="142">
        <v>6012</v>
      </c>
      <c r="C904" s="138" t="s">
        <v>235</v>
      </c>
      <c r="D904" s="139">
        <v>2021</v>
      </c>
      <c r="F904" s="139">
        <v>497.13087007365175</v>
      </c>
    </row>
    <row r="905" spans="1:6" x14ac:dyDescent="0.2">
      <c r="A905" s="142">
        <v>6030</v>
      </c>
      <c r="B905" s="142">
        <v>6030</v>
      </c>
      <c r="C905" s="138" t="s">
        <v>236</v>
      </c>
      <c r="D905" s="139">
        <v>2021</v>
      </c>
      <c r="F905" s="139">
        <v>1196.6105902385989</v>
      </c>
    </row>
    <row r="906" spans="1:6" x14ac:dyDescent="0.2">
      <c r="A906" s="142">
        <v>6048</v>
      </c>
      <c r="B906" s="142">
        <v>6035</v>
      </c>
      <c r="C906" s="138" t="s">
        <v>237</v>
      </c>
      <c r="D906" s="139">
        <v>2021</v>
      </c>
      <c r="F906" s="139">
        <v>116050.61833227333</v>
      </c>
    </row>
    <row r="907" spans="1:6" x14ac:dyDescent="0.2">
      <c r="A907" s="142">
        <v>6039</v>
      </c>
      <c r="B907" s="142">
        <v>6039</v>
      </c>
      <c r="C907" s="138" t="s">
        <v>238</v>
      </c>
      <c r="D907" s="139">
        <v>2021</v>
      </c>
      <c r="F907" s="139">
        <v>13050.290503251754</v>
      </c>
    </row>
    <row r="908" spans="1:6" x14ac:dyDescent="0.2">
      <c r="A908" s="142">
        <v>6093</v>
      </c>
      <c r="B908" s="142">
        <v>6093</v>
      </c>
      <c r="C908" s="138" t="s">
        <v>240</v>
      </c>
      <c r="D908" s="139">
        <v>2021</v>
      </c>
      <c r="F908" s="139">
        <v>1252.554623227951</v>
      </c>
    </row>
    <row r="909" spans="1:6" x14ac:dyDescent="0.2">
      <c r="A909" s="142">
        <v>6091</v>
      </c>
      <c r="B909" s="142">
        <v>6091</v>
      </c>
      <c r="C909" s="138" t="s">
        <v>239</v>
      </c>
      <c r="D909" s="139">
        <v>2021</v>
      </c>
      <c r="F909" s="139">
        <v>196631.12311593466</v>
      </c>
    </row>
    <row r="910" spans="1:6" x14ac:dyDescent="0.2">
      <c r="A910" s="142">
        <v>6095</v>
      </c>
      <c r="B910" s="142">
        <v>6095</v>
      </c>
      <c r="C910" s="138" t="s">
        <v>242</v>
      </c>
      <c r="D910" s="139">
        <v>2021</v>
      </c>
      <c r="F910" s="139">
        <v>148468.81490993584</v>
      </c>
    </row>
    <row r="911" spans="1:6" x14ac:dyDescent="0.2">
      <c r="A911" s="142">
        <v>5157</v>
      </c>
      <c r="B911" s="142">
        <v>6099</v>
      </c>
      <c r="C911" s="138" t="s">
        <v>244</v>
      </c>
      <c r="D911" s="139">
        <v>2021</v>
      </c>
      <c r="F911" s="139">
        <v>62414.908592515865</v>
      </c>
    </row>
    <row r="912" spans="1:6" x14ac:dyDescent="0.2">
      <c r="A912" s="142">
        <v>6097</v>
      </c>
      <c r="B912" s="142">
        <v>6097</v>
      </c>
      <c r="C912" s="138" t="s">
        <v>243</v>
      </c>
      <c r="D912" s="139">
        <v>2021</v>
      </c>
      <c r="F912" s="139">
        <v>26333.355103091726</v>
      </c>
    </row>
    <row r="913" spans="1:6" x14ac:dyDescent="0.2">
      <c r="A913" s="142">
        <v>6098</v>
      </c>
      <c r="B913" s="142">
        <v>6098</v>
      </c>
      <c r="C913" s="138" t="s">
        <v>333</v>
      </c>
      <c r="D913" s="139">
        <v>2021</v>
      </c>
      <c r="F913" s="139">
        <v>105632.97123781878</v>
      </c>
    </row>
    <row r="914" spans="1:6" x14ac:dyDescent="0.2">
      <c r="A914" s="142">
        <v>6100</v>
      </c>
      <c r="B914" s="142">
        <v>6100</v>
      </c>
      <c r="C914" s="138" t="s">
        <v>245</v>
      </c>
      <c r="D914" s="139">
        <v>2021</v>
      </c>
      <c r="F914" s="139">
        <v>79467.432956116783</v>
      </c>
    </row>
    <row r="915" spans="1:6" x14ac:dyDescent="0.2">
      <c r="A915" s="142">
        <v>6101</v>
      </c>
      <c r="B915" s="142">
        <v>6101</v>
      </c>
      <c r="C915" s="138" t="s">
        <v>246</v>
      </c>
      <c r="D915" s="139">
        <v>2021</v>
      </c>
      <c r="F915" s="139">
        <v>6181.098414131262</v>
      </c>
    </row>
    <row r="916" spans="1:6" x14ac:dyDescent="0.2">
      <c r="A916" s="142">
        <v>6094</v>
      </c>
      <c r="B916" s="142">
        <v>6094</v>
      </c>
      <c r="C916" s="138" t="s">
        <v>241</v>
      </c>
      <c r="D916" s="139">
        <v>2021</v>
      </c>
      <c r="F916" s="139">
        <v>92732.792939806721</v>
      </c>
    </row>
    <row r="917" spans="1:6" x14ac:dyDescent="0.2">
      <c r="A917" s="142">
        <v>6096</v>
      </c>
      <c r="B917" s="142">
        <v>6096</v>
      </c>
      <c r="C917" s="138" t="s">
        <v>442</v>
      </c>
      <c r="D917" s="139">
        <v>2021</v>
      </c>
      <c r="F917" s="138">
        <v>489101.1614146647</v>
      </c>
    </row>
    <row r="918" spans="1:6" x14ac:dyDescent="0.2">
      <c r="A918" s="142">
        <v>6102</v>
      </c>
      <c r="B918" s="142">
        <v>6102</v>
      </c>
      <c r="C918" s="138" t="s">
        <v>247</v>
      </c>
      <c r="D918" s="139">
        <v>2021</v>
      </c>
      <c r="F918" s="139">
        <v>1754.9750733438655</v>
      </c>
    </row>
    <row r="919" spans="1:6" x14ac:dyDescent="0.2">
      <c r="A919" s="142">
        <v>6120</v>
      </c>
      <c r="B919" s="142">
        <v>6120</v>
      </c>
      <c r="C919" s="138" t="s">
        <v>248</v>
      </c>
      <c r="D919" s="139">
        <v>2021</v>
      </c>
      <c r="F919" s="139">
        <v>1046.8885788728642</v>
      </c>
    </row>
    <row r="920" spans="1:6" x14ac:dyDescent="0.2">
      <c r="A920" s="142">
        <v>6138</v>
      </c>
      <c r="B920" s="142">
        <v>6138</v>
      </c>
      <c r="C920" s="138" t="s">
        <v>249</v>
      </c>
      <c r="D920" s="139">
        <v>2021</v>
      </c>
      <c r="F920" s="139">
        <v>342.5675481607617</v>
      </c>
    </row>
    <row r="921" spans="1:6" x14ac:dyDescent="0.2">
      <c r="A921" s="142">
        <v>5751</v>
      </c>
      <c r="B921" s="142">
        <v>5751</v>
      </c>
      <c r="C921" s="138" t="s">
        <v>225</v>
      </c>
      <c r="D921" s="139">
        <v>2021</v>
      </c>
      <c r="F921" s="139">
        <v>142848.75022854566</v>
      </c>
    </row>
    <row r="922" spans="1:6" x14ac:dyDescent="0.2">
      <c r="A922" s="142">
        <v>6165</v>
      </c>
      <c r="B922" s="142">
        <v>6165</v>
      </c>
      <c r="C922" s="138" t="s">
        <v>250</v>
      </c>
      <c r="D922" s="139">
        <v>2021</v>
      </c>
      <c r="F922" s="139">
        <v>154.29436021582592</v>
      </c>
    </row>
    <row r="923" spans="1:6" x14ac:dyDescent="0.2">
      <c r="A923" s="142">
        <v>6175</v>
      </c>
      <c r="B923" s="142">
        <v>6175</v>
      </c>
      <c r="C923" s="138" t="s">
        <v>251</v>
      </c>
      <c r="D923" s="139">
        <v>2021</v>
      </c>
      <c r="F923" s="139">
        <v>27880.266855138194</v>
      </c>
    </row>
    <row r="924" spans="1:6" x14ac:dyDescent="0.2">
      <c r="A924" s="142">
        <v>6219</v>
      </c>
      <c r="B924" s="142">
        <v>6219</v>
      </c>
      <c r="C924" s="138" t="s">
        <v>252</v>
      </c>
      <c r="D924" s="139">
        <v>2021</v>
      </c>
      <c r="F924" s="139">
        <v>2138.6937611554486</v>
      </c>
    </row>
    <row r="925" spans="1:6" x14ac:dyDescent="0.2">
      <c r="A925" s="142">
        <v>6246</v>
      </c>
      <c r="B925" s="142">
        <v>6246</v>
      </c>
      <c r="C925" s="138" t="s">
        <v>253</v>
      </c>
      <c r="D925" s="139">
        <v>2021</v>
      </c>
      <c r="F925" s="139">
        <v>28661.03457491333</v>
      </c>
    </row>
    <row r="926" spans="1:6" x14ac:dyDescent="0.2">
      <c r="A926" s="142">
        <v>6273</v>
      </c>
      <c r="B926" s="142">
        <v>6273</v>
      </c>
      <c r="C926" s="138" t="s">
        <v>255</v>
      </c>
      <c r="D926" s="139">
        <v>2021</v>
      </c>
      <c r="F926" s="139">
        <v>161318.35612518727</v>
      </c>
    </row>
    <row r="927" spans="1:6" x14ac:dyDescent="0.2">
      <c r="A927" s="142">
        <v>6408</v>
      </c>
      <c r="B927" s="142">
        <v>6408</v>
      </c>
      <c r="C927" s="138" t="s">
        <v>256</v>
      </c>
      <c r="D927" s="139">
        <v>2021</v>
      </c>
      <c r="F927" s="139">
        <v>786.35434831668169</v>
      </c>
    </row>
    <row r="928" spans="1:6" x14ac:dyDescent="0.2">
      <c r="A928" s="142">
        <v>6453</v>
      </c>
      <c r="B928" s="142">
        <v>6453</v>
      </c>
      <c r="C928" s="138" t="s">
        <v>257</v>
      </c>
      <c r="D928" s="139">
        <v>2021</v>
      </c>
      <c r="F928" s="139">
        <v>78217.460756724075</v>
      </c>
    </row>
    <row r="929" spans="1:6" x14ac:dyDescent="0.2">
      <c r="A929" s="142">
        <v>6460</v>
      </c>
      <c r="B929" s="142">
        <v>6460</v>
      </c>
      <c r="C929" s="138" t="s">
        <v>258</v>
      </c>
      <c r="D929" s="139">
        <v>2021</v>
      </c>
      <c r="F929" s="139">
        <v>134239.08149272719</v>
      </c>
    </row>
    <row r="930" spans="1:6" x14ac:dyDescent="0.2">
      <c r="A930" s="142">
        <v>6462</v>
      </c>
      <c r="B930" s="142">
        <v>6462</v>
      </c>
      <c r="C930" s="138" t="s">
        <v>259</v>
      </c>
      <c r="D930" s="139">
        <v>2021</v>
      </c>
      <c r="F930" s="139">
        <v>56077.090843403181</v>
      </c>
    </row>
    <row r="931" spans="1:6" x14ac:dyDescent="0.2">
      <c r="A931" s="142">
        <v>6471</v>
      </c>
      <c r="B931" s="142">
        <v>6471</v>
      </c>
      <c r="C931" s="138" t="s">
        <v>260</v>
      </c>
      <c r="D931" s="139">
        <v>2021</v>
      </c>
      <c r="F931" s="139">
        <v>367.58098598773171</v>
      </c>
    </row>
    <row r="932" spans="1:6" x14ac:dyDescent="0.2">
      <c r="A932" s="142">
        <v>6509</v>
      </c>
      <c r="B932" s="142">
        <v>6509</v>
      </c>
      <c r="C932" s="138" t="s">
        <v>261</v>
      </c>
      <c r="D932" s="139">
        <v>2021</v>
      </c>
      <c r="F932" s="139">
        <v>125703.0428736434</v>
      </c>
    </row>
    <row r="933" spans="1:6" x14ac:dyDescent="0.2">
      <c r="A933" s="142">
        <v>6512</v>
      </c>
      <c r="B933" s="142">
        <v>6512</v>
      </c>
      <c r="C933" s="138" t="s">
        <v>262</v>
      </c>
      <c r="D933" s="139">
        <v>2021</v>
      </c>
      <c r="F933" s="139">
        <v>57189.229560347136</v>
      </c>
    </row>
    <row r="934" spans="1:6" x14ac:dyDescent="0.2">
      <c r="A934" s="142">
        <v>6516</v>
      </c>
      <c r="B934" s="142">
        <v>6516</v>
      </c>
      <c r="C934" s="138" t="s">
        <v>263</v>
      </c>
      <c r="D934" s="139">
        <v>2021</v>
      </c>
      <c r="F934" s="139">
        <v>67798.722763678888</v>
      </c>
    </row>
    <row r="935" spans="1:6" x14ac:dyDescent="0.2">
      <c r="A935" s="142">
        <v>6534</v>
      </c>
      <c r="B935" s="142">
        <v>6534</v>
      </c>
      <c r="C935" s="138" t="s">
        <v>264</v>
      </c>
      <c r="D935" s="139">
        <v>2021</v>
      </c>
      <c r="F935" s="139">
        <v>93678.541533963871</v>
      </c>
    </row>
    <row r="936" spans="1:6" x14ac:dyDescent="0.2">
      <c r="A936" s="142">
        <v>1935</v>
      </c>
      <c r="B936" s="142">
        <v>6536</v>
      </c>
      <c r="C936" s="138" t="s">
        <v>265</v>
      </c>
      <c r="D936" s="139">
        <v>2021</v>
      </c>
      <c r="F936" s="139">
        <v>83954.670711281622</v>
      </c>
    </row>
    <row r="937" spans="1:6" x14ac:dyDescent="0.2">
      <c r="A937" s="142">
        <v>6561</v>
      </c>
      <c r="B937" s="142">
        <v>6561</v>
      </c>
      <c r="C937" s="138" t="s">
        <v>266</v>
      </c>
      <c r="D937" s="139">
        <v>2021</v>
      </c>
      <c r="F937" s="139">
        <v>81205.9784387502</v>
      </c>
    </row>
    <row r="938" spans="1:6" x14ac:dyDescent="0.2">
      <c r="A938" s="142">
        <v>6579</v>
      </c>
      <c r="B938" s="142">
        <v>6579</v>
      </c>
      <c r="C938" s="138" t="s">
        <v>267</v>
      </c>
      <c r="D938" s="139">
        <v>2021</v>
      </c>
      <c r="F938" s="139">
        <v>3023.5777444966466</v>
      </c>
    </row>
    <row r="939" spans="1:6" x14ac:dyDescent="0.2">
      <c r="A939" s="142">
        <v>6592</v>
      </c>
      <c r="B939" s="142">
        <v>6592</v>
      </c>
      <c r="C939" s="138" t="s">
        <v>388</v>
      </c>
      <c r="D939" s="139">
        <v>2021</v>
      </c>
      <c r="F939" s="139">
        <v>565987.06175902183</v>
      </c>
    </row>
    <row r="940" spans="1:6" x14ac:dyDescent="0.2">
      <c r="A940" s="142">
        <v>6615</v>
      </c>
      <c r="B940" s="142">
        <v>6615</v>
      </c>
      <c r="C940" s="138" t="s">
        <v>268</v>
      </c>
      <c r="D940" s="139">
        <v>2021</v>
      </c>
      <c r="F940" s="139">
        <v>649.36319061198549</v>
      </c>
    </row>
    <row r="941" spans="1:6" x14ac:dyDescent="0.2">
      <c r="A941" s="142">
        <v>6651</v>
      </c>
      <c r="B941" s="142">
        <v>6651</v>
      </c>
      <c r="C941" s="138" t="s">
        <v>269</v>
      </c>
      <c r="D941" s="139">
        <v>2021</v>
      </c>
      <c r="F941" s="139">
        <v>163212.13131403484</v>
      </c>
    </row>
    <row r="942" spans="1:6" x14ac:dyDescent="0.2">
      <c r="A942" s="142">
        <v>6660</v>
      </c>
      <c r="B942" s="142">
        <v>6660</v>
      </c>
      <c r="C942" s="138" t="s">
        <v>270</v>
      </c>
      <c r="D942" s="139">
        <v>2021</v>
      </c>
      <c r="F942" s="139">
        <v>1349.8291036661678</v>
      </c>
    </row>
    <row r="943" spans="1:6" x14ac:dyDescent="0.2">
      <c r="A943" s="142">
        <v>6700</v>
      </c>
      <c r="B943" s="142">
        <v>6700</v>
      </c>
      <c r="C943" s="138" t="s">
        <v>271</v>
      </c>
      <c r="D943" s="139">
        <v>2021</v>
      </c>
      <c r="F943" s="139">
        <v>432.22144718215964</v>
      </c>
    </row>
    <row r="944" spans="1:6" x14ac:dyDescent="0.2">
      <c r="A944" s="142">
        <v>6759</v>
      </c>
      <c r="B944" s="142">
        <v>6759</v>
      </c>
      <c r="C944" s="138" t="s">
        <v>273</v>
      </c>
      <c r="D944" s="139">
        <v>2021</v>
      </c>
      <c r="F944" s="139">
        <v>555.04728884147494</v>
      </c>
    </row>
    <row r="945" spans="1:6" x14ac:dyDescent="0.2">
      <c r="A945" s="142">
        <v>6762</v>
      </c>
      <c r="B945" s="142">
        <v>6762</v>
      </c>
      <c r="C945" s="138" t="s">
        <v>274</v>
      </c>
      <c r="D945" s="139">
        <v>2021</v>
      </c>
      <c r="F945" s="139">
        <v>608.3913587592067</v>
      </c>
    </row>
    <row r="946" spans="1:6" x14ac:dyDescent="0.2">
      <c r="A946" s="142">
        <v>6768</v>
      </c>
      <c r="B946" s="142">
        <v>6768</v>
      </c>
      <c r="C946" s="138" t="s">
        <v>275</v>
      </c>
      <c r="D946" s="139">
        <v>2021</v>
      </c>
      <c r="F946" s="139">
        <v>1536.5781753277399</v>
      </c>
    </row>
    <row r="947" spans="1:6" x14ac:dyDescent="0.2">
      <c r="A947" s="142">
        <v>6795</v>
      </c>
      <c r="B947" s="142">
        <v>6795</v>
      </c>
      <c r="C947" s="138" t="s">
        <v>276</v>
      </c>
      <c r="D947" s="139">
        <v>2021</v>
      </c>
      <c r="F947" s="139">
        <v>535598.99592597934</v>
      </c>
    </row>
    <row r="948" spans="1:6" x14ac:dyDescent="0.2">
      <c r="A948" s="142">
        <v>6822</v>
      </c>
      <c r="B948" s="142">
        <v>6822</v>
      </c>
      <c r="C948" s="138" t="s">
        <v>277</v>
      </c>
      <c r="D948" s="139">
        <v>2021</v>
      </c>
      <c r="F948" s="139">
        <v>10038.726381223974</v>
      </c>
    </row>
    <row r="949" spans="1:6" x14ac:dyDescent="0.2">
      <c r="A949" s="142">
        <v>6840</v>
      </c>
      <c r="B949" s="142">
        <v>6840</v>
      </c>
      <c r="C949" s="138" t="s">
        <v>278</v>
      </c>
      <c r="D949" s="139">
        <v>2021</v>
      </c>
      <c r="F949" s="139">
        <v>1896.9868493937599</v>
      </c>
    </row>
    <row r="950" spans="1:6" x14ac:dyDescent="0.2">
      <c r="A950" s="142">
        <v>6854</v>
      </c>
      <c r="B950" s="142">
        <v>6854</v>
      </c>
      <c r="C950" s="138" t="s">
        <v>279</v>
      </c>
      <c r="D950" s="139">
        <v>2021</v>
      </c>
      <c r="F950" s="139">
        <v>85318.554264099483</v>
      </c>
    </row>
    <row r="951" spans="1:6" x14ac:dyDescent="0.2">
      <c r="A951" s="142">
        <v>6867</v>
      </c>
      <c r="B951" s="142">
        <v>6867</v>
      </c>
      <c r="C951" s="138" t="s">
        <v>280</v>
      </c>
      <c r="D951" s="139">
        <v>2021</v>
      </c>
      <c r="F951" s="139">
        <v>187109.10210009647</v>
      </c>
    </row>
    <row r="952" spans="1:6" x14ac:dyDescent="0.2">
      <c r="A952" s="142">
        <v>6921</v>
      </c>
      <c r="B952" s="142">
        <v>6921</v>
      </c>
      <c r="C952" s="138" t="s">
        <v>281</v>
      </c>
      <c r="D952" s="139">
        <v>2021</v>
      </c>
      <c r="F952" s="139">
        <v>118672.16568881687</v>
      </c>
    </row>
    <row r="953" spans="1:6" x14ac:dyDescent="0.2">
      <c r="A953" s="142">
        <v>6930</v>
      </c>
      <c r="B953" s="142">
        <v>6930</v>
      </c>
      <c r="C953" s="138" t="s">
        <v>282</v>
      </c>
      <c r="D953" s="139">
        <v>2021</v>
      </c>
      <c r="F953" s="139">
        <v>43635.262004595519</v>
      </c>
    </row>
    <row r="954" spans="1:6" x14ac:dyDescent="0.2">
      <c r="A954" s="142">
        <v>6937</v>
      </c>
      <c r="B954" s="142">
        <v>6937</v>
      </c>
      <c r="C954" s="138" t="s">
        <v>334</v>
      </c>
      <c r="D954" s="139">
        <v>2021</v>
      </c>
      <c r="F954" s="139">
        <v>424.33190406827663</v>
      </c>
    </row>
    <row r="955" spans="1:6" x14ac:dyDescent="0.2">
      <c r="A955" s="142">
        <v>6943</v>
      </c>
      <c r="B955" s="142">
        <v>6943</v>
      </c>
      <c r="C955" s="138" t="s">
        <v>283</v>
      </c>
      <c r="D955" s="139">
        <v>2021</v>
      </c>
      <c r="F955" s="139">
        <v>22569.070903514348</v>
      </c>
    </row>
    <row r="956" spans="1:6" x14ac:dyDescent="0.2">
      <c r="A956" s="142">
        <v>6264</v>
      </c>
      <c r="B956" s="142">
        <v>6264</v>
      </c>
      <c r="C956" s="138" t="s">
        <v>254</v>
      </c>
      <c r="D956" s="139">
        <v>2021</v>
      </c>
      <c r="F956" s="139">
        <v>74743.409124181984</v>
      </c>
    </row>
    <row r="957" spans="1:6" x14ac:dyDescent="0.2">
      <c r="A957" s="142">
        <v>6950</v>
      </c>
      <c r="B957" s="142">
        <v>6950</v>
      </c>
      <c r="C957" s="138" t="s">
        <v>335</v>
      </c>
      <c r="D957" s="139">
        <v>2021</v>
      </c>
      <c r="F957" s="139">
        <v>15552.266337422807</v>
      </c>
    </row>
    <row r="958" spans="1:6" x14ac:dyDescent="0.2">
      <c r="A958" s="142">
        <v>6957</v>
      </c>
      <c r="B958" s="142">
        <v>6957</v>
      </c>
      <c r="C958" s="138" t="s">
        <v>284</v>
      </c>
      <c r="D958" s="139">
        <v>2021</v>
      </c>
      <c r="F958" s="139">
        <v>8012.2793016433152</v>
      </c>
    </row>
    <row r="959" spans="1:6" x14ac:dyDescent="0.2">
      <c r="A959" s="142">
        <v>5922</v>
      </c>
      <c r="B959" s="142">
        <v>5922</v>
      </c>
      <c r="C959" s="138" t="s">
        <v>336</v>
      </c>
      <c r="D959" s="139">
        <v>2021</v>
      </c>
      <c r="F959" s="139">
        <v>181292.39344911068</v>
      </c>
    </row>
    <row r="960" spans="1:6" x14ac:dyDescent="0.2">
      <c r="A960" s="142">
        <v>819</v>
      </c>
      <c r="B960" s="142">
        <v>819</v>
      </c>
      <c r="C960" s="138" t="s">
        <v>41</v>
      </c>
      <c r="D960" s="139">
        <v>2021</v>
      </c>
      <c r="F960" s="139">
        <v>65673.219169624383</v>
      </c>
    </row>
    <row r="961" spans="1:6" x14ac:dyDescent="0.2">
      <c r="A961" s="142">
        <v>6969</v>
      </c>
      <c r="B961" s="142">
        <v>6969</v>
      </c>
      <c r="C961" s="138" t="s">
        <v>285</v>
      </c>
      <c r="D961" s="139">
        <v>2021</v>
      </c>
      <c r="F961" s="139">
        <v>36951.942372956139</v>
      </c>
    </row>
    <row r="962" spans="1:6" x14ac:dyDescent="0.2">
      <c r="A962" s="142">
        <v>6975</v>
      </c>
      <c r="B962" s="142">
        <v>6975</v>
      </c>
      <c r="C962" s="138" t="s">
        <v>286</v>
      </c>
      <c r="D962" s="139">
        <v>2021</v>
      </c>
      <c r="F962" s="139">
        <v>1194.9071661571923</v>
      </c>
    </row>
    <row r="963" spans="1:6" x14ac:dyDescent="0.2">
      <c r="A963" s="142">
        <v>6983</v>
      </c>
      <c r="B963" s="142">
        <v>6983</v>
      </c>
      <c r="C963" s="138" t="s">
        <v>287</v>
      </c>
      <c r="D963" s="139">
        <v>2021</v>
      </c>
      <c r="F963" s="139">
        <v>214498.11288061872</v>
      </c>
    </row>
    <row r="964" spans="1:6" x14ac:dyDescent="0.2">
      <c r="A964" s="142">
        <v>6985</v>
      </c>
      <c r="B964" s="142">
        <v>6985</v>
      </c>
      <c r="C964" s="138" t="s">
        <v>288</v>
      </c>
      <c r="D964" s="139">
        <v>2021</v>
      </c>
      <c r="F964" s="139">
        <v>113777.04357538519</v>
      </c>
    </row>
    <row r="965" spans="1:6" x14ac:dyDescent="0.2">
      <c r="A965" s="142">
        <v>6987</v>
      </c>
      <c r="B965" s="142">
        <v>6987</v>
      </c>
      <c r="C965" s="138" t="s">
        <v>289</v>
      </c>
      <c r="D965" s="139">
        <v>2021</v>
      </c>
      <c r="F965" s="139">
        <v>47072.144909935843</v>
      </c>
    </row>
    <row r="966" spans="1:6" x14ac:dyDescent="0.2">
      <c r="A966" s="142">
        <v>6990</v>
      </c>
      <c r="B966" s="142">
        <v>6990</v>
      </c>
      <c r="C966" s="138" t="s">
        <v>290</v>
      </c>
      <c r="D966" s="139">
        <v>2021</v>
      </c>
      <c r="F966" s="139">
        <v>38137.614976099176</v>
      </c>
    </row>
    <row r="967" spans="1:6" x14ac:dyDescent="0.2">
      <c r="A967" s="142">
        <v>6961</v>
      </c>
      <c r="B967" s="142">
        <v>6961</v>
      </c>
      <c r="C967" s="138" t="s">
        <v>337</v>
      </c>
      <c r="D967" s="139">
        <v>2021</v>
      </c>
      <c r="F967" s="139">
        <v>520237.14290246804</v>
      </c>
    </row>
    <row r="968" spans="1:6" x14ac:dyDescent="0.2">
      <c r="A968" s="142">
        <v>6992</v>
      </c>
      <c r="B968" s="142">
        <v>6992</v>
      </c>
      <c r="C968" s="138" t="s">
        <v>291</v>
      </c>
      <c r="D968" s="139">
        <v>2021</v>
      </c>
      <c r="F968" s="139">
        <v>250134.61472098561</v>
      </c>
    </row>
    <row r="969" spans="1:6" x14ac:dyDescent="0.2">
      <c r="A969" s="142">
        <v>7002</v>
      </c>
      <c r="B969" s="142">
        <v>7002</v>
      </c>
      <c r="C969" s="138" t="s">
        <v>292</v>
      </c>
      <c r="D969" s="139">
        <v>2021</v>
      </c>
      <c r="F969" s="139">
        <v>183.16291570071607</v>
      </c>
    </row>
    <row r="970" spans="1:6" x14ac:dyDescent="0.2">
      <c r="A970" s="142">
        <v>7029</v>
      </c>
      <c r="B970" s="142">
        <v>7029</v>
      </c>
      <c r="C970" s="138" t="s">
        <v>293</v>
      </c>
      <c r="D970" s="139">
        <v>2021</v>
      </c>
      <c r="F970" s="139">
        <v>115529.10150483147</v>
      </c>
    </row>
    <row r="971" spans="1:6" x14ac:dyDescent="0.2">
      <c r="A971" s="142">
        <v>7038</v>
      </c>
      <c r="B971" s="142">
        <v>7038</v>
      </c>
      <c r="C971" s="138" t="s">
        <v>294</v>
      </c>
      <c r="D971" s="139">
        <v>2021</v>
      </c>
      <c r="F971" s="139">
        <v>751.56863549637922</v>
      </c>
    </row>
    <row r="972" spans="1:6" x14ac:dyDescent="0.2">
      <c r="A972" s="142">
        <v>7047</v>
      </c>
      <c r="B972" s="142">
        <v>7047</v>
      </c>
      <c r="C972" s="138" t="s">
        <v>295</v>
      </c>
      <c r="D972" s="139">
        <v>2021</v>
      </c>
      <c r="F972" s="139">
        <v>288.05797755575173</v>
      </c>
    </row>
    <row r="973" spans="1:6" x14ac:dyDescent="0.2">
      <c r="A973" s="142">
        <v>7056</v>
      </c>
      <c r="B973" s="142">
        <v>7056</v>
      </c>
      <c r="C973" s="138" t="s">
        <v>296</v>
      </c>
      <c r="D973" s="139">
        <v>2021</v>
      </c>
      <c r="F973" s="139">
        <v>176249.56933128857</v>
      </c>
    </row>
    <row r="974" spans="1:6" x14ac:dyDescent="0.2">
      <c r="A974" s="142">
        <v>7092</v>
      </c>
      <c r="B974" s="142">
        <v>7092</v>
      </c>
      <c r="C974" s="138" t="s">
        <v>297</v>
      </c>
      <c r="D974" s="139">
        <v>2021</v>
      </c>
      <c r="F974" s="139">
        <v>417.78716943971455</v>
      </c>
    </row>
    <row r="975" spans="1:6" x14ac:dyDescent="0.2">
      <c r="A975" s="142">
        <v>7098</v>
      </c>
      <c r="B975" s="142">
        <v>7098</v>
      </c>
      <c r="C975" s="138" t="s">
        <v>298</v>
      </c>
      <c r="D975" s="139">
        <v>2021</v>
      </c>
      <c r="F975" s="139">
        <v>109153.44436801184</v>
      </c>
    </row>
    <row r="976" spans="1:6" x14ac:dyDescent="0.2">
      <c r="A976" s="142">
        <v>7110</v>
      </c>
      <c r="B976" s="142">
        <v>7110</v>
      </c>
      <c r="C976" s="138" t="s">
        <v>299</v>
      </c>
      <c r="D976" s="139">
        <v>2021</v>
      </c>
      <c r="F976" s="139">
        <v>60481.180686354965</v>
      </c>
    </row>
    <row r="977" spans="1:6" x14ac:dyDescent="0.2">
      <c r="A977" s="142">
        <v>9</v>
      </c>
      <c r="B977" s="142">
        <v>9</v>
      </c>
      <c r="C977" s="138" t="s">
        <v>10</v>
      </c>
      <c r="D977" s="139">
        <v>2022</v>
      </c>
      <c r="F977" s="139">
        <v>172959</v>
      </c>
    </row>
    <row r="978" spans="1:6" x14ac:dyDescent="0.2">
      <c r="A978" s="142">
        <v>441</v>
      </c>
      <c r="B978" s="142">
        <v>441</v>
      </c>
      <c r="C978" s="138" t="s">
        <v>315</v>
      </c>
      <c r="D978" s="139">
        <v>2022</v>
      </c>
      <c r="F978" s="139">
        <v>84074</v>
      </c>
    </row>
    <row r="979" spans="1:6" x14ac:dyDescent="0.2">
      <c r="A979" s="142">
        <v>18</v>
      </c>
      <c r="B979" s="142">
        <v>18</v>
      </c>
      <c r="C979" s="138" t="s">
        <v>11</v>
      </c>
      <c r="D979" s="139">
        <v>2022</v>
      </c>
      <c r="F979" s="139">
        <v>160766</v>
      </c>
    </row>
    <row r="980" spans="1:6" x14ac:dyDescent="0.2">
      <c r="A980" s="142">
        <v>27</v>
      </c>
      <c r="B980" s="142">
        <v>27</v>
      </c>
      <c r="C980" s="138" t="s">
        <v>316</v>
      </c>
      <c r="D980" s="139">
        <v>2022</v>
      </c>
      <c r="F980" s="139">
        <v>29524</v>
      </c>
    </row>
    <row r="981" spans="1:6" x14ac:dyDescent="0.2">
      <c r="A981" s="142">
        <v>63</v>
      </c>
      <c r="B981" s="142">
        <v>63</v>
      </c>
      <c r="C981" s="138" t="s">
        <v>317</v>
      </c>
      <c r="D981" s="139">
        <v>2022</v>
      </c>
      <c r="F981" s="139">
        <v>138374</v>
      </c>
    </row>
    <row r="982" spans="1:6" x14ac:dyDescent="0.2">
      <c r="A982" s="142">
        <v>72</v>
      </c>
      <c r="B982" s="142">
        <v>72</v>
      </c>
      <c r="C982" s="138" t="s">
        <v>12</v>
      </c>
      <c r="D982" s="139">
        <v>2022</v>
      </c>
      <c r="F982" s="139">
        <v>102470</v>
      </c>
    </row>
    <row r="983" spans="1:6" x14ac:dyDescent="0.2">
      <c r="A983" s="142">
        <v>81</v>
      </c>
      <c r="B983" s="142">
        <v>81</v>
      </c>
      <c r="C983" s="138" t="s">
        <v>13</v>
      </c>
      <c r="D983" s="139">
        <v>2022</v>
      </c>
      <c r="F983" s="139">
        <v>13986</v>
      </c>
    </row>
    <row r="984" spans="1:6" x14ac:dyDescent="0.2">
      <c r="A984" s="142">
        <v>99</v>
      </c>
      <c r="B984" s="142">
        <v>99</v>
      </c>
      <c r="C984" s="138" t="s">
        <v>14</v>
      </c>
      <c r="D984" s="139">
        <v>2022</v>
      </c>
      <c r="F984" s="139">
        <v>200851</v>
      </c>
    </row>
    <row r="985" spans="1:6" x14ac:dyDescent="0.2">
      <c r="A985" s="142">
        <v>108</v>
      </c>
      <c r="B985" s="142">
        <v>108</v>
      </c>
      <c r="C985" s="138" t="s">
        <v>15</v>
      </c>
      <c r="D985" s="139">
        <v>2022</v>
      </c>
      <c r="F985" s="139">
        <v>60331</v>
      </c>
    </row>
    <row r="986" spans="1:6" x14ac:dyDescent="0.2">
      <c r="A986" s="142">
        <v>126</v>
      </c>
      <c r="B986" s="142">
        <v>126</v>
      </c>
      <c r="C986" s="138" t="s">
        <v>16</v>
      </c>
      <c r="D986" s="139">
        <v>2022</v>
      </c>
      <c r="F986" s="138">
        <v>286960</v>
      </c>
    </row>
    <row r="987" spans="1:6" x14ac:dyDescent="0.2">
      <c r="A987" s="142">
        <v>135</v>
      </c>
      <c r="B987" s="142">
        <v>135</v>
      </c>
      <c r="C987" s="138" t="s">
        <v>17</v>
      </c>
      <c r="D987" s="139">
        <v>2022</v>
      </c>
      <c r="F987" s="139">
        <v>365262</v>
      </c>
    </row>
    <row r="988" spans="1:6" x14ac:dyDescent="0.2">
      <c r="A988" s="142">
        <v>171</v>
      </c>
      <c r="B988" s="142">
        <v>171</v>
      </c>
      <c r="C988" s="138" t="s">
        <v>318</v>
      </c>
      <c r="D988" s="139">
        <v>2022</v>
      </c>
      <c r="F988" s="139">
        <v>76368</v>
      </c>
    </row>
    <row r="989" spans="1:6" x14ac:dyDescent="0.2">
      <c r="A989" s="142">
        <v>225</v>
      </c>
      <c r="B989" s="142">
        <v>225</v>
      </c>
      <c r="C989" s="138" t="s">
        <v>19</v>
      </c>
      <c r="D989" s="139">
        <v>2022</v>
      </c>
      <c r="F989" s="139">
        <v>1051652</v>
      </c>
    </row>
    <row r="990" spans="1:6" x14ac:dyDescent="0.2">
      <c r="A990" s="142">
        <v>234</v>
      </c>
      <c r="B990" s="142">
        <v>234</v>
      </c>
      <c r="C990" s="138" t="s">
        <v>20</v>
      </c>
      <c r="D990" s="139">
        <v>2022</v>
      </c>
      <c r="F990" s="139">
        <v>0</v>
      </c>
    </row>
    <row r="991" spans="1:6" x14ac:dyDescent="0.2">
      <c r="A991" s="142">
        <v>243</v>
      </c>
      <c r="B991" s="142">
        <v>243</v>
      </c>
      <c r="C991" s="138" t="s">
        <v>21</v>
      </c>
      <c r="D991" s="139">
        <v>2022</v>
      </c>
      <c r="F991" s="139">
        <v>89271</v>
      </c>
    </row>
    <row r="992" spans="1:6" x14ac:dyDescent="0.2">
      <c r="A992" s="142">
        <v>261</v>
      </c>
      <c r="B992" s="142">
        <v>261</v>
      </c>
      <c r="C992" s="138" t="s">
        <v>22</v>
      </c>
      <c r="D992" s="139">
        <v>2022</v>
      </c>
      <c r="F992" s="139">
        <v>0</v>
      </c>
    </row>
    <row r="993" spans="1:6" x14ac:dyDescent="0.2">
      <c r="A993" s="142">
        <v>279</v>
      </c>
      <c r="B993" s="142">
        <v>279</v>
      </c>
      <c r="C993" s="138" t="s">
        <v>23</v>
      </c>
      <c r="D993" s="139">
        <v>2022</v>
      </c>
      <c r="F993" s="139">
        <v>17974</v>
      </c>
    </row>
    <row r="994" spans="1:6" x14ac:dyDescent="0.2">
      <c r="A994" s="142">
        <v>355</v>
      </c>
      <c r="B994" s="142">
        <v>355</v>
      </c>
      <c r="C994" s="138" t="s">
        <v>25</v>
      </c>
      <c r="D994" s="139">
        <v>2022</v>
      </c>
      <c r="F994" s="139">
        <v>89713</v>
      </c>
    </row>
    <row r="995" spans="1:6" x14ac:dyDescent="0.2">
      <c r="A995" s="142">
        <v>387</v>
      </c>
      <c r="B995" s="142">
        <v>387</v>
      </c>
      <c r="C995" s="138" t="s">
        <v>26</v>
      </c>
      <c r="D995" s="139">
        <v>2022</v>
      </c>
      <c r="F995" s="139">
        <v>0</v>
      </c>
    </row>
    <row r="996" spans="1:6" x14ac:dyDescent="0.2">
      <c r="A996" s="142">
        <v>414</v>
      </c>
      <c r="B996" s="142">
        <v>414</v>
      </c>
      <c r="C996" s="138" t="s">
        <v>27</v>
      </c>
      <c r="D996" s="139">
        <v>2022</v>
      </c>
      <c r="F996" s="139">
        <v>50598</v>
      </c>
    </row>
    <row r="997" spans="1:6" x14ac:dyDescent="0.2">
      <c r="A997" s="142">
        <v>540</v>
      </c>
      <c r="B997" s="142">
        <v>540</v>
      </c>
      <c r="C997" s="138" t="s">
        <v>30</v>
      </c>
      <c r="D997" s="139">
        <v>2022</v>
      </c>
      <c r="F997" s="139">
        <v>181753</v>
      </c>
    </row>
    <row r="998" spans="1:6" x14ac:dyDescent="0.2">
      <c r="A998" s="142">
        <v>472</v>
      </c>
      <c r="B998" s="142">
        <v>472</v>
      </c>
      <c r="C998" s="138" t="s">
        <v>28</v>
      </c>
      <c r="D998" s="139">
        <v>2022</v>
      </c>
      <c r="F998" s="139">
        <v>12442</v>
      </c>
    </row>
    <row r="999" spans="1:6" x14ac:dyDescent="0.2">
      <c r="A999" s="142">
        <v>513</v>
      </c>
      <c r="B999" s="142">
        <v>513</v>
      </c>
      <c r="C999" s="138" t="s">
        <v>29</v>
      </c>
      <c r="D999" s="139">
        <v>2022</v>
      </c>
      <c r="F999" s="139">
        <v>4772</v>
      </c>
    </row>
    <row r="1000" spans="1:6" x14ac:dyDescent="0.2">
      <c r="A1000" s="142">
        <v>549</v>
      </c>
      <c r="B1000" s="142">
        <v>549</v>
      </c>
      <c r="C1000" s="138" t="s">
        <v>31</v>
      </c>
      <c r="D1000" s="139">
        <v>2022</v>
      </c>
      <c r="F1000" s="139">
        <v>29461</v>
      </c>
    </row>
    <row r="1001" spans="1:6" x14ac:dyDescent="0.2">
      <c r="A1001" s="142">
        <v>576</v>
      </c>
      <c r="B1001" s="142">
        <v>576</v>
      </c>
      <c r="C1001" s="138" t="s">
        <v>32</v>
      </c>
      <c r="D1001" s="139">
        <v>2022</v>
      </c>
      <c r="F1001" s="139">
        <v>34317</v>
      </c>
    </row>
    <row r="1002" spans="1:6" x14ac:dyDescent="0.2">
      <c r="A1002" s="142">
        <v>585</v>
      </c>
      <c r="B1002" s="142">
        <v>585</v>
      </c>
      <c r="C1002" s="138" t="s">
        <v>33</v>
      </c>
      <c r="D1002" s="139">
        <v>2022</v>
      </c>
      <c r="F1002" s="139">
        <v>58906</v>
      </c>
    </row>
    <row r="1003" spans="1:6" x14ac:dyDescent="0.2">
      <c r="A1003" s="142">
        <v>594</v>
      </c>
      <c r="B1003" s="142">
        <v>594</v>
      </c>
      <c r="C1003" s="138" t="s">
        <v>34</v>
      </c>
      <c r="D1003" s="139">
        <v>2022</v>
      </c>
      <c r="F1003" s="139">
        <v>0</v>
      </c>
    </row>
    <row r="1004" spans="1:6" x14ac:dyDescent="0.2">
      <c r="A1004" s="142">
        <v>603</v>
      </c>
      <c r="B1004" s="142">
        <v>603</v>
      </c>
      <c r="C1004" s="138" t="s">
        <v>35</v>
      </c>
      <c r="D1004" s="139">
        <v>2022</v>
      </c>
      <c r="F1004" s="139">
        <v>96440</v>
      </c>
    </row>
    <row r="1005" spans="1:6" x14ac:dyDescent="0.2">
      <c r="A1005" s="142">
        <v>609</v>
      </c>
      <c r="B1005" s="142">
        <v>609</v>
      </c>
      <c r="C1005" s="138" t="s">
        <v>36</v>
      </c>
      <c r="D1005" s="139">
        <v>2022</v>
      </c>
      <c r="F1005" s="139">
        <v>375947</v>
      </c>
    </row>
    <row r="1006" spans="1:6" x14ac:dyDescent="0.2">
      <c r="A1006" s="142">
        <v>621</v>
      </c>
      <c r="B1006" s="142">
        <v>621</v>
      </c>
      <c r="C1006" s="138" t="s">
        <v>37</v>
      </c>
      <c r="D1006" s="139">
        <v>2022</v>
      </c>
      <c r="F1006" s="139">
        <v>0</v>
      </c>
    </row>
    <row r="1007" spans="1:6" x14ac:dyDescent="0.2">
      <c r="A1007" s="142">
        <v>720</v>
      </c>
      <c r="B1007" s="142">
        <v>720</v>
      </c>
      <c r="C1007" s="138" t="s">
        <v>38</v>
      </c>
      <c r="D1007" s="139">
        <v>2022</v>
      </c>
      <c r="F1007" s="139">
        <v>0</v>
      </c>
    </row>
    <row r="1008" spans="1:6" x14ac:dyDescent="0.2">
      <c r="A1008" s="142">
        <v>729</v>
      </c>
      <c r="B1008" s="142">
        <v>729</v>
      </c>
      <c r="C1008" s="138" t="s">
        <v>39</v>
      </c>
      <c r="D1008" s="139">
        <v>2022</v>
      </c>
      <c r="F1008" s="139">
        <v>0</v>
      </c>
    </row>
    <row r="1009" spans="1:6" x14ac:dyDescent="0.2">
      <c r="A1009" s="142">
        <v>747</v>
      </c>
      <c r="B1009" s="142">
        <v>747</v>
      </c>
      <c r="C1009" s="138" t="s">
        <v>40</v>
      </c>
      <c r="D1009" s="139">
        <v>2022</v>
      </c>
      <c r="F1009" s="139">
        <v>0</v>
      </c>
    </row>
    <row r="1010" spans="1:6" x14ac:dyDescent="0.2">
      <c r="A1010" s="142">
        <v>1917</v>
      </c>
      <c r="B1010" s="142">
        <v>1917</v>
      </c>
      <c r="C1010" s="138" t="s">
        <v>89</v>
      </c>
      <c r="D1010" s="139">
        <v>2022</v>
      </c>
      <c r="F1010" s="139">
        <v>73181</v>
      </c>
    </row>
    <row r="1011" spans="1:6" x14ac:dyDescent="0.2">
      <c r="A1011" s="142">
        <v>846</v>
      </c>
      <c r="B1011" s="142">
        <v>846</v>
      </c>
      <c r="C1011" s="138" t="s">
        <v>384</v>
      </c>
      <c r="D1011" s="139">
        <v>2022</v>
      </c>
      <c r="F1011" s="139">
        <v>0</v>
      </c>
    </row>
    <row r="1012" spans="1:6" x14ac:dyDescent="0.2">
      <c r="A1012" s="142">
        <v>882</v>
      </c>
      <c r="B1012" s="142">
        <v>882</v>
      </c>
      <c r="C1012" s="138" t="s">
        <v>43</v>
      </c>
      <c r="D1012" s="139">
        <v>2022</v>
      </c>
      <c r="F1012" s="139">
        <v>0</v>
      </c>
    </row>
    <row r="1013" spans="1:6" x14ac:dyDescent="0.2">
      <c r="A1013" s="142">
        <v>916</v>
      </c>
      <c r="B1013" s="142">
        <v>916</v>
      </c>
      <c r="C1013" s="138" t="s">
        <v>45</v>
      </c>
      <c r="D1013" s="139">
        <v>2022</v>
      </c>
      <c r="F1013" s="139">
        <v>96081</v>
      </c>
    </row>
    <row r="1014" spans="1:6" x14ac:dyDescent="0.2">
      <c r="A1014" s="142">
        <v>914</v>
      </c>
      <c r="B1014" s="142">
        <v>914</v>
      </c>
      <c r="C1014" s="138" t="s">
        <v>44</v>
      </c>
      <c r="D1014" s="139">
        <v>2022</v>
      </c>
      <c r="F1014" s="139">
        <v>122615</v>
      </c>
    </row>
    <row r="1015" spans="1:6" x14ac:dyDescent="0.2">
      <c r="A1015" s="142">
        <v>918</v>
      </c>
      <c r="B1015" s="142">
        <v>918</v>
      </c>
      <c r="C1015" s="138" t="s">
        <v>46</v>
      </c>
      <c r="D1015" s="139">
        <v>2022</v>
      </c>
      <c r="F1015" s="139">
        <v>97665</v>
      </c>
    </row>
    <row r="1016" spans="1:6" x14ac:dyDescent="0.2">
      <c r="A1016" s="142">
        <v>936</v>
      </c>
      <c r="B1016" s="142">
        <v>936</v>
      </c>
      <c r="C1016" s="138" t="s">
        <v>47</v>
      </c>
      <c r="D1016" s="139">
        <v>2022</v>
      </c>
      <c r="F1016" s="139">
        <v>0</v>
      </c>
    </row>
    <row r="1017" spans="1:6" x14ac:dyDescent="0.2">
      <c r="A1017" s="142">
        <v>977</v>
      </c>
      <c r="B1017" s="142">
        <v>977</v>
      </c>
      <c r="C1017" s="138" t="s">
        <v>48</v>
      </c>
      <c r="D1017" s="139">
        <v>2022</v>
      </c>
      <c r="F1017" s="139">
        <v>263208</v>
      </c>
    </row>
    <row r="1018" spans="1:6" x14ac:dyDescent="0.2">
      <c r="A1018" s="142">
        <v>981</v>
      </c>
      <c r="B1018" s="142">
        <v>981</v>
      </c>
      <c r="C1018" s="138" t="s">
        <v>49</v>
      </c>
      <c r="D1018" s="139">
        <v>2022</v>
      </c>
      <c r="F1018" s="139">
        <v>28356</v>
      </c>
    </row>
    <row r="1019" spans="1:6" x14ac:dyDescent="0.2">
      <c r="A1019" s="142">
        <v>999</v>
      </c>
      <c r="B1019" s="142">
        <v>999</v>
      </c>
      <c r="C1019" s="138" t="s">
        <v>50</v>
      </c>
      <c r="D1019" s="139">
        <v>2022</v>
      </c>
      <c r="F1019" s="139">
        <v>150200</v>
      </c>
    </row>
    <row r="1020" spans="1:6" x14ac:dyDescent="0.2">
      <c r="A1020" s="142">
        <v>1044</v>
      </c>
      <c r="B1020" s="142">
        <v>1044</v>
      </c>
      <c r="C1020" s="138" t="s">
        <v>51</v>
      </c>
      <c r="D1020" s="139">
        <v>2022</v>
      </c>
      <c r="F1020" s="139">
        <v>0</v>
      </c>
    </row>
    <row r="1021" spans="1:6" x14ac:dyDescent="0.2">
      <c r="A1021" s="142">
        <v>1053</v>
      </c>
      <c r="B1021" s="142">
        <v>1053</v>
      </c>
      <c r="C1021" s="138" t="s">
        <v>52</v>
      </c>
      <c r="D1021" s="139">
        <v>2022</v>
      </c>
      <c r="F1021" s="139">
        <v>0</v>
      </c>
    </row>
    <row r="1022" spans="1:6" x14ac:dyDescent="0.2">
      <c r="A1022" s="142">
        <v>1062</v>
      </c>
      <c r="B1022" s="142">
        <v>1062</v>
      </c>
      <c r="C1022" s="138" t="s">
        <v>53</v>
      </c>
      <c r="D1022" s="139">
        <v>2022</v>
      </c>
      <c r="F1022" s="139">
        <v>0</v>
      </c>
    </row>
    <row r="1023" spans="1:6" x14ac:dyDescent="0.2">
      <c r="A1023" s="142">
        <v>1071</v>
      </c>
      <c r="B1023" s="142">
        <v>1071</v>
      </c>
      <c r="C1023" s="138" t="s">
        <v>54</v>
      </c>
      <c r="D1023" s="139">
        <v>2022</v>
      </c>
      <c r="F1023" s="139">
        <v>0</v>
      </c>
    </row>
    <row r="1024" spans="1:6" x14ac:dyDescent="0.2">
      <c r="A1024" s="142">
        <v>1089</v>
      </c>
      <c r="B1024" s="142">
        <v>1089</v>
      </c>
      <c r="C1024" s="138" t="s">
        <v>56</v>
      </c>
      <c r="D1024" s="139">
        <v>2022</v>
      </c>
      <c r="F1024" s="139">
        <v>0</v>
      </c>
    </row>
    <row r="1025" spans="1:6" x14ac:dyDescent="0.2">
      <c r="A1025" s="142">
        <v>1080</v>
      </c>
      <c r="B1025" s="142">
        <v>1080</v>
      </c>
      <c r="C1025" s="138" t="s">
        <v>319</v>
      </c>
      <c r="D1025" s="139">
        <v>2022</v>
      </c>
      <c r="F1025" s="139">
        <v>154124</v>
      </c>
    </row>
    <row r="1026" spans="1:6" x14ac:dyDescent="0.2">
      <c r="A1026" s="142">
        <v>1082</v>
      </c>
      <c r="B1026" s="142">
        <v>1082</v>
      </c>
      <c r="C1026" s="138" t="s">
        <v>320</v>
      </c>
      <c r="D1026" s="139">
        <v>2022</v>
      </c>
      <c r="F1026" s="139">
        <v>0</v>
      </c>
    </row>
    <row r="1027" spans="1:6" x14ac:dyDescent="0.2">
      <c r="A1027" s="142">
        <v>1093</v>
      </c>
      <c r="B1027" s="142">
        <v>1093</v>
      </c>
      <c r="C1027" s="138" t="s">
        <v>57</v>
      </c>
      <c r="D1027" s="139">
        <v>2022</v>
      </c>
      <c r="F1027" s="139">
        <v>267486</v>
      </c>
    </row>
    <row r="1028" spans="1:6" x14ac:dyDescent="0.2">
      <c r="A1028" s="142">
        <v>1079</v>
      </c>
      <c r="B1028" s="142">
        <v>1079</v>
      </c>
      <c r="C1028" s="138" t="s">
        <v>55</v>
      </c>
      <c r="D1028" s="139">
        <v>2022</v>
      </c>
      <c r="F1028" s="139">
        <v>254684</v>
      </c>
    </row>
    <row r="1029" spans="1:6" x14ac:dyDescent="0.2">
      <c r="A1029" s="142">
        <v>1095</v>
      </c>
      <c r="B1029" s="142">
        <v>1095</v>
      </c>
      <c r="C1029" s="138" t="s">
        <v>58</v>
      </c>
      <c r="D1029" s="139">
        <v>2022</v>
      </c>
      <c r="F1029" s="139">
        <v>0</v>
      </c>
    </row>
    <row r="1030" spans="1:6" x14ac:dyDescent="0.2">
      <c r="A1030" s="142">
        <v>4772</v>
      </c>
      <c r="B1030" s="142">
        <v>4772</v>
      </c>
      <c r="C1030" s="138" t="s">
        <v>192</v>
      </c>
      <c r="D1030" s="139">
        <v>2022</v>
      </c>
      <c r="F1030" s="139">
        <v>141380</v>
      </c>
    </row>
    <row r="1031" spans="1:6" x14ac:dyDescent="0.2">
      <c r="A1031" s="142">
        <v>1107</v>
      </c>
      <c r="B1031" s="142">
        <v>1107</v>
      </c>
      <c r="C1031" s="138" t="s">
        <v>59</v>
      </c>
      <c r="D1031" s="139">
        <v>2022</v>
      </c>
      <c r="F1031" s="139">
        <v>64365</v>
      </c>
    </row>
    <row r="1032" spans="1:6" x14ac:dyDescent="0.2">
      <c r="A1032" s="142">
        <v>1116</v>
      </c>
      <c r="B1032" s="142">
        <v>1116</v>
      </c>
      <c r="C1032" s="138" t="s">
        <v>60</v>
      </c>
      <c r="D1032" s="139">
        <v>2022</v>
      </c>
      <c r="F1032" s="139">
        <v>0</v>
      </c>
    </row>
    <row r="1033" spans="1:6" x14ac:dyDescent="0.2">
      <c r="A1033" s="142">
        <v>1134</v>
      </c>
      <c r="B1033" s="142">
        <v>1134</v>
      </c>
      <c r="C1033" s="138" t="s">
        <v>61</v>
      </c>
      <c r="D1033" s="139">
        <v>2022</v>
      </c>
      <c r="F1033" s="139">
        <v>113177</v>
      </c>
    </row>
    <row r="1034" spans="1:6" x14ac:dyDescent="0.2">
      <c r="A1034" s="142">
        <v>1152</v>
      </c>
      <c r="B1034" s="142">
        <v>1152</v>
      </c>
      <c r="C1034" s="138" t="s">
        <v>62</v>
      </c>
      <c r="D1034" s="139">
        <v>2022</v>
      </c>
      <c r="F1034" s="139">
        <v>0</v>
      </c>
    </row>
    <row r="1035" spans="1:6" x14ac:dyDescent="0.2">
      <c r="A1035" s="142">
        <v>1197</v>
      </c>
      <c r="B1035" s="142">
        <v>1197</v>
      </c>
      <c r="C1035" s="138" t="s">
        <v>63</v>
      </c>
      <c r="D1035" s="139">
        <v>2022</v>
      </c>
      <c r="F1035" s="139">
        <v>0</v>
      </c>
    </row>
    <row r="1036" spans="1:6" x14ac:dyDescent="0.2">
      <c r="A1036" s="142">
        <v>1206</v>
      </c>
      <c r="B1036" s="142">
        <v>1206</v>
      </c>
      <c r="C1036" s="138" t="s">
        <v>64</v>
      </c>
      <c r="D1036" s="139">
        <v>2022</v>
      </c>
      <c r="F1036" s="139">
        <v>246212</v>
      </c>
    </row>
    <row r="1037" spans="1:6" x14ac:dyDescent="0.2">
      <c r="A1037" s="142">
        <v>1211</v>
      </c>
      <c r="B1037" s="142">
        <v>1211</v>
      </c>
      <c r="C1037" s="138" t="s">
        <v>65</v>
      </c>
      <c r="D1037" s="139">
        <v>2022</v>
      </c>
      <c r="F1037" s="139">
        <v>109312</v>
      </c>
    </row>
    <row r="1038" spans="1:6" x14ac:dyDescent="0.2">
      <c r="A1038" s="142">
        <v>1215</v>
      </c>
      <c r="B1038" s="142">
        <v>1215</v>
      </c>
      <c r="C1038" s="138" t="s">
        <v>66</v>
      </c>
      <c r="D1038" s="139">
        <v>2022</v>
      </c>
      <c r="F1038" s="139">
        <v>0</v>
      </c>
    </row>
    <row r="1039" spans="1:6" x14ac:dyDescent="0.2">
      <c r="A1039" s="142">
        <v>1218</v>
      </c>
      <c r="B1039" s="142">
        <v>1218</v>
      </c>
      <c r="C1039" s="138" t="s">
        <v>67</v>
      </c>
      <c r="D1039" s="139">
        <v>2022</v>
      </c>
      <c r="F1039" s="139">
        <v>58067</v>
      </c>
    </row>
    <row r="1040" spans="1:6" x14ac:dyDescent="0.2">
      <c r="A1040" s="142">
        <v>2763</v>
      </c>
      <c r="B1040" s="142">
        <v>2763</v>
      </c>
      <c r="C1040" s="138" t="s">
        <v>123</v>
      </c>
      <c r="D1040" s="139">
        <v>2022</v>
      </c>
      <c r="F1040" s="139">
        <v>136387</v>
      </c>
    </row>
    <row r="1041" spans="1:6" x14ac:dyDescent="0.2">
      <c r="A1041" s="142">
        <v>1221</v>
      </c>
      <c r="B1041" s="142">
        <v>1221</v>
      </c>
      <c r="C1041" s="138" t="s">
        <v>321</v>
      </c>
      <c r="D1041" s="139">
        <v>2022</v>
      </c>
      <c r="F1041" s="139">
        <v>191854</v>
      </c>
    </row>
    <row r="1042" spans="1:6" x14ac:dyDescent="0.2">
      <c r="A1042" s="142">
        <v>1233</v>
      </c>
      <c r="B1042" s="142">
        <v>1233</v>
      </c>
      <c r="C1042" s="138" t="s">
        <v>68</v>
      </c>
      <c r="D1042" s="139">
        <v>2022</v>
      </c>
      <c r="F1042" s="139">
        <v>0</v>
      </c>
    </row>
    <row r="1043" spans="1:6" x14ac:dyDescent="0.2">
      <c r="A1043" s="142">
        <v>1278</v>
      </c>
      <c r="B1043" s="142">
        <v>1278</v>
      </c>
      <c r="C1043" s="138" t="s">
        <v>69</v>
      </c>
      <c r="D1043" s="139">
        <v>2022</v>
      </c>
      <c r="F1043" s="139">
        <v>0</v>
      </c>
    </row>
    <row r="1044" spans="1:6" x14ac:dyDescent="0.2">
      <c r="A1044" s="142">
        <v>1332</v>
      </c>
      <c r="B1044" s="142">
        <v>1332</v>
      </c>
      <c r="C1044" s="138" t="s">
        <v>70</v>
      </c>
      <c r="D1044" s="139">
        <v>2022</v>
      </c>
      <c r="F1044" s="139">
        <v>59821</v>
      </c>
    </row>
    <row r="1045" spans="1:6" x14ac:dyDescent="0.2">
      <c r="A1045" s="142">
        <v>1337</v>
      </c>
      <c r="B1045" s="142">
        <v>1337</v>
      </c>
      <c r="C1045" s="138" t="s">
        <v>322</v>
      </c>
      <c r="D1045" s="139">
        <v>2022</v>
      </c>
      <c r="F1045" s="139">
        <v>599555</v>
      </c>
    </row>
    <row r="1046" spans="1:6" x14ac:dyDescent="0.2">
      <c r="A1046" s="142">
        <v>1350</v>
      </c>
      <c r="B1046" s="142">
        <v>1350</v>
      </c>
      <c r="C1046" s="138" t="s">
        <v>71</v>
      </c>
      <c r="D1046" s="139">
        <v>2022</v>
      </c>
      <c r="F1046" s="139">
        <v>0</v>
      </c>
    </row>
    <row r="1047" spans="1:6" x14ac:dyDescent="0.2">
      <c r="A1047" s="142">
        <v>1359</v>
      </c>
      <c r="B1047" s="142">
        <v>1359</v>
      </c>
      <c r="C1047" s="138" t="s">
        <v>72</v>
      </c>
      <c r="D1047" s="139">
        <v>2022</v>
      </c>
      <c r="F1047" s="139">
        <v>38938</v>
      </c>
    </row>
    <row r="1048" spans="1:6" x14ac:dyDescent="0.2">
      <c r="A1048" s="142">
        <v>1368</v>
      </c>
      <c r="B1048" s="142">
        <v>1368</v>
      </c>
      <c r="C1048" s="138" t="s">
        <v>73</v>
      </c>
      <c r="D1048" s="139">
        <v>2022</v>
      </c>
      <c r="F1048" s="139">
        <v>1823</v>
      </c>
    </row>
    <row r="1049" spans="1:6" x14ac:dyDescent="0.2">
      <c r="A1049" s="142">
        <v>1413</v>
      </c>
      <c r="B1049" s="142">
        <v>1413</v>
      </c>
      <c r="C1049" s="138" t="s">
        <v>74</v>
      </c>
      <c r="D1049" s="139">
        <v>2022</v>
      </c>
      <c r="F1049" s="139">
        <v>75392</v>
      </c>
    </row>
    <row r="1050" spans="1:6" x14ac:dyDescent="0.2">
      <c r="A1050" s="142">
        <v>1431</v>
      </c>
      <c r="B1050" s="142">
        <v>1431</v>
      </c>
      <c r="C1050" s="138" t="s">
        <v>75</v>
      </c>
      <c r="D1050" s="139">
        <v>2022</v>
      </c>
      <c r="F1050" s="139">
        <v>132226</v>
      </c>
    </row>
    <row r="1051" spans="1:6" x14ac:dyDescent="0.2">
      <c r="A1051" s="142">
        <v>1476</v>
      </c>
      <c r="B1051" s="142">
        <v>1476</v>
      </c>
      <c r="C1051" s="138" t="s">
        <v>76</v>
      </c>
      <c r="D1051" s="139">
        <v>2022</v>
      </c>
      <c r="F1051" s="139">
        <v>541294</v>
      </c>
    </row>
    <row r="1052" spans="1:6" x14ac:dyDescent="0.2">
      <c r="A1052" s="142">
        <v>1503</v>
      </c>
      <c r="B1052" s="142">
        <v>1503</v>
      </c>
      <c r="C1052" s="138" t="s">
        <v>77</v>
      </c>
      <c r="D1052" s="139">
        <v>2022</v>
      </c>
      <c r="F1052" s="139">
        <v>0</v>
      </c>
    </row>
    <row r="1053" spans="1:6" x14ac:dyDescent="0.2">
      <c r="A1053" s="142">
        <v>1576</v>
      </c>
      <c r="B1053" s="142">
        <v>1576</v>
      </c>
      <c r="C1053" s="138" t="s">
        <v>78</v>
      </c>
      <c r="D1053" s="139">
        <v>2022</v>
      </c>
      <c r="F1053" s="139">
        <v>0</v>
      </c>
    </row>
    <row r="1054" spans="1:6" x14ac:dyDescent="0.2">
      <c r="A1054" s="142">
        <v>1602</v>
      </c>
      <c r="B1054" s="142">
        <v>1602</v>
      </c>
      <c r="C1054" s="138" t="s">
        <v>79</v>
      </c>
      <c r="D1054" s="139">
        <v>2022</v>
      </c>
      <c r="F1054" s="139">
        <v>84089</v>
      </c>
    </row>
    <row r="1055" spans="1:6" x14ac:dyDescent="0.2">
      <c r="A1055" s="142">
        <v>1611</v>
      </c>
      <c r="B1055" s="142">
        <v>1611</v>
      </c>
      <c r="C1055" s="138" t="s">
        <v>80</v>
      </c>
      <c r="D1055" s="139">
        <v>2022</v>
      </c>
      <c r="F1055" s="139">
        <v>0</v>
      </c>
    </row>
    <row r="1056" spans="1:6" x14ac:dyDescent="0.2">
      <c r="A1056" s="142">
        <v>1619</v>
      </c>
      <c r="B1056" s="142">
        <v>1619</v>
      </c>
      <c r="C1056" s="138" t="s">
        <v>81</v>
      </c>
      <c r="D1056" s="139">
        <v>2022</v>
      </c>
      <c r="F1056" s="139">
        <v>506568</v>
      </c>
    </row>
    <row r="1057" spans="1:6" x14ac:dyDescent="0.2">
      <c r="A1057" s="142">
        <v>1638</v>
      </c>
      <c r="B1057" s="142">
        <v>1638</v>
      </c>
      <c r="C1057" s="138" t="s">
        <v>323</v>
      </c>
      <c r="D1057" s="139">
        <v>2022</v>
      </c>
      <c r="F1057" s="139">
        <v>348145</v>
      </c>
    </row>
    <row r="1058" spans="1:6" x14ac:dyDescent="0.2">
      <c r="A1058" s="142">
        <v>1675</v>
      </c>
      <c r="B1058" s="142">
        <v>1675</v>
      </c>
      <c r="C1058" s="138" t="s">
        <v>82</v>
      </c>
      <c r="D1058" s="139">
        <v>2022</v>
      </c>
      <c r="F1058" s="139">
        <v>144240</v>
      </c>
    </row>
    <row r="1059" spans="1:6" x14ac:dyDescent="0.2">
      <c r="A1059" s="142">
        <v>1701</v>
      </c>
      <c r="B1059" s="142">
        <v>1701</v>
      </c>
      <c r="C1059" s="138" t="s">
        <v>83</v>
      </c>
      <c r="D1059" s="139">
        <v>2022</v>
      </c>
      <c r="F1059" s="139">
        <v>207696</v>
      </c>
    </row>
    <row r="1060" spans="1:6" x14ac:dyDescent="0.2">
      <c r="A1060" s="142">
        <v>1719</v>
      </c>
      <c r="B1060" s="142">
        <v>1719</v>
      </c>
      <c r="C1060" s="138" t="s">
        <v>84</v>
      </c>
      <c r="D1060" s="139">
        <v>2022</v>
      </c>
      <c r="F1060" s="139">
        <v>0</v>
      </c>
    </row>
    <row r="1061" spans="1:6" x14ac:dyDescent="0.2">
      <c r="A1061" s="142">
        <v>1737</v>
      </c>
      <c r="B1061" s="142">
        <v>1737</v>
      </c>
      <c r="C1061" s="138" t="s">
        <v>324</v>
      </c>
      <c r="D1061" s="139">
        <v>2022</v>
      </c>
      <c r="F1061" s="139">
        <v>0</v>
      </c>
    </row>
    <row r="1062" spans="1:6" x14ac:dyDescent="0.2">
      <c r="A1062" s="142">
        <v>1782</v>
      </c>
      <c r="B1062" s="142">
        <v>1782</v>
      </c>
      <c r="C1062" s="138" t="s">
        <v>85</v>
      </c>
      <c r="D1062" s="139">
        <v>2022</v>
      </c>
      <c r="F1062" s="139">
        <v>41963</v>
      </c>
    </row>
    <row r="1063" spans="1:6" x14ac:dyDescent="0.2">
      <c r="A1063" s="142">
        <v>1791</v>
      </c>
      <c r="B1063" s="142">
        <v>1791</v>
      </c>
      <c r="C1063" s="138" t="s">
        <v>86</v>
      </c>
      <c r="D1063" s="139">
        <v>2022</v>
      </c>
      <c r="F1063" s="139">
        <v>2320</v>
      </c>
    </row>
    <row r="1064" spans="1:6" x14ac:dyDescent="0.2">
      <c r="A1064" s="142">
        <v>1863</v>
      </c>
      <c r="B1064" s="142">
        <v>1863</v>
      </c>
      <c r="C1064" s="138" t="s">
        <v>87</v>
      </c>
      <c r="D1064" s="139">
        <v>2022</v>
      </c>
      <c r="F1064" s="139">
        <v>0</v>
      </c>
    </row>
    <row r="1065" spans="1:6" x14ac:dyDescent="0.2">
      <c r="A1065" s="142">
        <v>1908</v>
      </c>
      <c r="B1065" s="142">
        <v>1908</v>
      </c>
      <c r="C1065" s="138" t="s">
        <v>88</v>
      </c>
      <c r="D1065" s="139">
        <v>2022</v>
      </c>
      <c r="F1065" s="139">
        <v>0</v>
      </c>
    </row>
    <row r="1066" spans="1:6" x14ac:dyDescent="0.2">
      <c r="A1066" s="142">
        <v>1926</v>
      </c>
      <c r="B1066" s="142">
        <v>1926</v>
      </c>
      <c r="C1066" s="138" t="s">
        <v>90</v>
      </c>
      <c r="D1066" s="139">
        <v>2022</v>
      </c>
      <c r="F1066" s="139">
        <v>7094</v>
      </c>
    </row>
    <row r="1067" spans="1:6" x14ac:dyDescent="0.2">
      <c r="A1067" s="142">
        <v>1944</v>
      </c>
      <c r="B1067" s="142">
        <v>1944</v>
      </c>
      <c r="C1067" s="138" t="s">
        <v>91</v>
      </c>
      <c r="D1067" s="139">
        <v>2022</v>
      </c>
      <c r="F1067" s="139">
        <v>0</v>
      </c>
    </row>
    <row r="1068" spans="1:6" x14ac:dyDescent="0.2">
      <c r="A1068" s="142">
        <v>1953</v>
      </c>
      <c r="B1068" s="142">
        <v>1953</v>
      </c>
      <c r="C1068" s="138" t="s">
        <v>92</v>
      </c>
      <c r="D1068" s="139">
        <v>2022</v>
      </c>
      <c r="F1068" s="139">
        <v>0</v>
      </c>
    </row>
    <row r="1069" spans="1:6" x14ac:dyDescent="0.2">
      <c r="A1069" s="142">
        <v>1963</v>
      </c>
      <c r="B1069" s="142">
        <v>1963</v>
      </c>
      <c r="C1069" s="138" t="s">
        <v>93</v>
      </c>
      <c r="D1069" s="139">
        <v>2022</v>
      </c>
      <c r="F1069" s="139">
        <v>52502</v>
      </c>
    </row>
    <row r="1070" spans="1:6" x14ac:dyDescent="0.2">
      <c r="A1070" s="142">
        <v>3582</v>
      </c>
      <c r="B1070" s="142">
        <v>1968</v>
      </c>
      <c r="C1070" s="138" t="s">
        <v>95</v>
      </c>
      <c r="D1070" s="139">
        <v>2022</v>
      </c>
      <c r="F1070" s="139">
        <v>246005</v>
      </c>
    </row>
    <row r="1071" spans="1:6" x14ac:dyDescent="0.2">
      <c r="A1071" s="142">
        <v>3978</v>
      </c>
      <c r="B1071" s="142">
        <v>3978</v>
      </c>
      <c r="C1071" s="138" t="s">
        <v>164</v>
      </c>
      <c r="D1071" s="139">
        <v>2022</v>
      </c>
      <c r="F1071" s="139">
        <v>238971</v>
      </c>
    </row>
    <row r="1072" spans="1:6" x14ac:dyDescent="0.2">
      <c r="A1072" s="142">
        <v>6741</v>
      </c>
      <c r="B1072" s="142">
        <v>6741</v>
      </c>
      <c r="C1072" s="138" t="s">
        <v>272</v>
      </c>
      <c r="D1072" s="139">
        <v>2022</v>
      </c>
      <c r="F1072" s="139">
        <v>90589</v>
      </c>
    </row>
    <row r="1073" spans="1:6" x14ac:dyDescent="0.2">
      <c r="A1073" s="142">
        <v>1970</v>
      </c>
      <c r="B1073" s="142">
        <v>1970</v>
      </c>
      <c r="C1073" s="138" t="s">
        <v>96</v>
      </c>
      <c r="D1073" s="139">
        <v>2022</v>
      </c>
      <c r="F1073" s="139">
        <v>124970</v>
      </c>
    </row>
    <row r="1074" spans="1:6" x14ac:dyDescent="0.2">
      <c r="A1074" s="142">
        <v>1972</v>
      </c>
      <c r="B1074" s="142">
        <v>1972</v>
      </c>
      <c r="C1074" s="138" t="s">
        <v>97</v>
      </c>
      <c r="D1074" s="139">
        <v>2022</v>
      </c>
      <c r="F1074" s="139">
        <v>113056</v>
      </c>
    </row>
    <row r="1075" spans="1:6" x14ac:dyDescent="0.2">
      <c r="A1075" s="142">
        <v>1965</v>
      </c>
      <c r="B1075" s="142">
        <v>1965</v>
      </c>
      <c r="C1075" s="138" t="s">
        <v>94</v>
      </c>
      <c r="D1075" s="139">
        <v>2022</v>
      </c>
      <c r="F1075" s="139">
        <v>135257</v>
      </c>
    </row>
    <row r="1076" spans="1:6" x14ac:dyDescent="0.2">
      <c r="A1076" s="142">
        <v>657</v>
      </c>
      <c r="B1076" s="142">
        <v>657</v>
      </c>
      <c r="C1076" s="138" t="s">
        <v>341</v>
      </c>
      <c r="D1076" s="139">
        <v>2022</v>
      </c>
      <c r="F1076" s="139">
        <v>434922</v>
      </c>
    </row>
    <row r="1077" spans="1:6" x14ac:dyDescent="0.2">
      <c r="A1077" s="142">
        <v>1989</v>
      </c>
      <c r="B1077" s="142">
        <v>1989</v>
      </c>
      <c r="C1077" s="138" t="s">
        <v>99</v>
      </c>
      <c r="D1077" s="139">
        <v>2022</v>
      </c>
      <c r="F1077" s="139">
        <v>174321</v>
      </c>
    </row>
    <row r="1078" spans="1:6" x14ac:dyDescent="0.2">
      <c r="A1078" s="142">
        <v>2007</v>
      </c>
      <c r="B1078" s="142">
        <v>2007</v>
      </c>
      <c r="C1078" s="138" t="s">
        <v>100</v>
      </c>
      <c r="D1078" s="139">
        <v>2022</v>
      </c>
      <c r="F1078" s="139">
        <v>46252</v>
      </c>
    </row>
    <row r="1079" spans="1:6" x14ac:dyDescent="0.2">
      <c r="A1079" s="142">
        <v>2088</v>
      </c>
      <c r="B1079" s="142">
        <v>2088</v>
      </c>
      <c r="C1079" s="138" t="s">
        <v>101</v>
      </c>
      <c r="D1079" s="139">
        <v>2022</v>
      </c>
      <c r="F1079" s="139">
        <v>24357</v>
      </c>
    </row>
    <row r="1080" spans="1:6" x14ac:dyDescent="0.2">
      <c r="A1080" s="142">
        <v>2097</v>
      </c>
      <c r="B1080" s="142">
        <v>2097</v>
      </c>
      <c r="C1080" s="138" t="s">
        <v>102</v>
      </c>
      <c r="D1080" s="139">
        <v>2022</v>
      </c>
      <c r="F1080" s="139">
        <v>92286</v>
      </c>
    </row>
    <row r="1081" spans="1:6" x14ac:dyDescent="0.2">
      <c r="A1081" s="142">
        <v>2113</v>
      </c>
      <c r="B1081" s="142">
        <v>2113</v>
      </c>
      <c r="C1081" s="138" t="s">
        <v>103</v>
      </c>
      <c r="D1081" s="139">
        <v>2022</v>
      </c>
      <c r="F1081" s="139">
        <v>20839</v>
      </c>
    </row>
    <row r="1082" spans="1:6" x14ac:dyDescent="0.2">
      <c r="A1082" s="142">
        <v>2124</v>
      </c>
      <c r="B1082" s="142">
        <v>2124</v>
      </c>
      <c r="C1082" s="138" t="s">
        <v>385</v>
      </c>
      <c r="D1082" s="139">
        <v>2022</v>
      </c>
      <c r="F1082" s="139">
        <v>0</v>
      </c>
    </row>
    <row r="1083" spans="1:6" x14ac:dyDescent="0.2">
      <c r="A1083" s="142">
        <v>2151</v>
      </c>
      <c r="B1083" s="142">
        <v>2151</v>
      </c>
      <c r="C1083" s="138" t="s">
        <v>386</v>
      </c>
      <c r="D1083" s="139">
        <v>2022</v>
      </c>
      <c r="F1083" s="139">
        <v>103154</v>
      </c>
    </row>
    <row r="1084" spans="1:6" x14ac:dyDescent="0.2">
      <c r="A1084" s="142">
        <v>2169</v>
      </c>
      <c r="B1084" s="142">
        <v>2169</v>
      </c>
      <c r="C1084" s="138" t="s">
        <v>104</v>
      </c>
      <c r="D1084" s="139">
        <v>2022</v>
      </c>
      <c r="F1084" s="139">
        <v>41056</v>
      </c>
    </row>
    <row r="1085" spans="1:6" x14ac:dyDescent="0.2">
      <c r="A1085" s="142">
        <v>2295</v>
      </c>
      <c r="B1085" s="142">
        <v>2295</v>
      </c>
      <c r="C1085" s="138" t="s">
        <v>105</v>
      </c>
      <c r="D1085" s="139">
        <v>2022</v>
      </c>
      <c r="F1085" s="139">
        <v>39241</v>
      </c>
    </row>
    <row r="1086" spans="1:6" x14ac:dyDescent="0.2">
      <c r="A1086" s="142">
        <v>2313</v>
      </c>
      <c r="B1086" s="142">
        <v>2313</v>
      </c>
      <c r="C1086" s="138" t="s">
        <v>106</v>
      </c>
      <c r="D1086" s="139">
        <v>2022</v>
      </c>
      <c r="F1086" s="139">
        <v>0</v>
      </c>
    </row>
    <row r="1087" spans="1:6" x14ac:dyDescent="0.2">
      <c r="A1087" s="142">
        <v>2322</v>
      </c>
      <c r="B1087" s="142">
        <v>2322</v>
      </c>
      <c r="C1087" s="138" t="s">
        <v>107</v>
      </c>
      <c r="D1087" s="139">
        <v>2022</v>
      </c>
      <c r="F1087" s="139">
        <v>0</v>
      </c>
    </row>
    <row r="1088" spans="1:6" x14ac:dyDescent="0.2">
      <c r="A1088" s="142">
        <v>2369</v>
      </c>
      <c r="B1088" s="142">
        <v>2369</v>
      </c>
      <c r="C1088" s="138" t="s">
        <v>108</v>
      </c>
      <c r="D1088" s="139">
        <v>2022</v>
      </c>
      <c r="F1088" s="139">
        <v>42275</v>
      </c>
    </row>
    <row r="1089" spans="1:6" x14ac:dyDescent="0.2">
      <c r="A1089" s="142">
        <v>2682</v>
      </c>
      <c r="B1089" s="142">
        <v>2682</v>
      </c>
      <c r="C1089" s="138" t="s">
        <v>118</v>
      </c>
      <c r="D1089" s="139">
        <v>2022</v>
      </c>
      <c r="F1089" s="139">
        <v>44064</v>
      </c>
    </row>
    <row r="1090" spans="1:6" x14ac:dyDescent="0.2">
      <c r="A1090" s="142">
        <v>2376</v>
      </c>
      <c r="B1090" s="142">
        <v>2376</v>
      </c>
      <c r="C1090" s="138" t="s">
        <v>109</v>
      </c>
      <c r="D1090" s="139">
        <v>2022</v>
      </c>
      <c r="F1090" s="139">
        <v>66888</v>
      </c>
    </row>
    <row r="1091" spans="1:6" x14ac:dyDescent="0.2">
      <c r="A1091" s="142">
        <v>2403</v>
      </c>
      <c r="B1091" s="142">
        <v>2403</v>
      </c>
      <c r="C1091" s="138" t="s">
        <v>387</v>
      </c>
      <c r="D1091" s="139">
        <v>2022</v>
      </c>
      <c r="F1091" s="139">
        <v>172400</v>
      </c>
    </row>
    <row r="1092" spans="1:6" x14ac:dyDescent="0.2">
      <c r="A1092" s="142">
        <v>2457</v>
      </c>
      <c r="B1092" s="142">
        <v>2457</v>
      </c>
      <c r="C1092" s="138" t="s">
        <v>110</v>
      </c>
      <c r="D1092" s="139">
        <v>2022</v>
      </c>
      <c r="F1092" s="139">
        <v>100674</v>
      </c>
    </row>
    <row r="1093" spans="1:6" x14ac:dyDescent="0.2">
      <c r="A1093" s="142">
        <v>2466</v>
      </c>
      <c r="B1093" s="142">
        <v>2466</v>
      </c>
      <c r="C1093" s="138" t="s">
        <v>111</v>
      </c>
      <c r="D1093" s="139">
        <v>2022</v>
      </c>
      <c r="F1093" s="139">
        <v>0</v>
      </c>
    </row>
    <row r="1094" spans="1:6" x14ac:dyDescent="0.2">
      <c r="A1094" s="142">
        <v>2493</v>
      </c>
      <c r="B1094" s="142">
        <v>2493</v>
      </c>
      <c r="C1094" s="138" t="s">
        <v>112</v>
      </c>
      <c r="D1094" s="139">
        <v>2022</v>
      </c>
      <c r="F1094" s="139">
        <v>42095</v>
      </c>
    </row>
    <row r="1095" spans="1:6" x14ac:dyDescent="0.2">
      <c r="A1095" s="142">
        <v>2502</v>
      </c>
      <c r="B1095" s="142">
        <v>2502</v>
      </c>
      <c r="C1095" s="138" t="s">
        <v>113</v>
      </c>
      <c r="D1095" s="139">
        <v>2022</v>
      </c>
      <c r="F1095" s="139">
        <v>47710</v>
      </c>
    </row>
    <row r="1096" spans="1:6" x14ac:dyDescent="0.2">
      <c r="A1096" s="142">
        <v>2511</v>
      </c>
      <c r="B1096" s="142">
        <v>2511</v>
      </c>
      <c r="C1096" s="138" t="s">
        <v>114</v>
      </c>
      <c r="D1096" s="139">
        <v>2022</v>
      </c>
      <c r="F1096" s="139">
        <v>98970</v>
      </c>
    </row>
    <row r="1097" spans="1:6" x14ac:dyDescent="0.2">
      <c r="A1097" s="142">
        <v>2520</v>
      </c>
      <c r="B1097" s="142">
        <v>2520</v>
      </c>
      <c r="C1097" s="138" t="s">
        <v>115</v>
      </c>
      <c r="D1097" s="139">
        <v>2022</v>
      </c>
      <c r="F1097" s="139">
        <v>12663</v>
      </c>
    </row>
    <row r="1098" spans="1:6" x14ac:dyDescent="0.2">
      <c r="A1098" s="142">
        <v>2556</v>
      </c>
      <c r="B1098" s="142">
        <v>2556</v>
      </c>
      <c r="C1098" s="138" t="s">
        <v>116</v>
      </c>
      <c r="D1098" s="139">
        <v>2022</v>
      </c>
      <c r="F1098" s="139">
        <v>39925</v>
      </c>
    </row>
    <row r="1099" spans="1:6" x14ac:dyDescent="0.2">
      <c r="A1099" s="142">
        <v>3195</v>
      </c>
      <c r="B1099" s="142">
        <v>3195</v>
      </c>
      <c r="C1099" s="138" t="s">
        <v>142</v>
      </c>
      <c r="D1099" s="139">
        <v>2022</v>
      </c>
      <c r="F1099" s="139">
        <v>240808</v>
      </c>
    </row>
    <row r="1100" spans="1:6" x14ac:dyDescent="0.2">
      <c r="A1100" s="142">
        <v>2709</v>
      </c>
      <c r="B1100" s="142">
        <v>2709</v>
      </c>
      <c r="C1100" s="138" t="s">
        <v>119</v>
      </c>
      <c r="D1100" s="139">
        <v>2022</v>
      </c>
      <c r="F1100" s="139">
        <v>0</v>
      </c>
    </row>
    <row r="1101" spans="1:6" x14ac:dyDescent="0.2">
      <c r="A1101" s="142">
        <v>2718</v>
      </c>
      <c r="B1101" s="142">
        <v>2718</v>
      </c>
      <c r="C1101" s="138" t="s">
        <v>120</v>
      </c>
      <c r="D1101" s="139">
        <v>2022</v>
      </c>
      <c r="F1101" s="139">
        <v>187548</v>
      </c>
    </row>
    <row r="1102" spans="1:6" x14ac:dyDescent="0.2">
      <c r="A1102" s="142">
        <v>2727</v>
      </c>
      <c r="B1102" s="142">
        <v>2727</v>
      </c>
      <c r="C1102" s="138" t="s">
        <v>121</v>
      </c>
      <c r="D1102" s="139">
        <v>2022</v>
      </c>
      <c r="F1102" s="139">
        <v>24367</v>
      </c>
    </row>
    <row r="1103" spans="1:6" x14ac:dyDescent="0.2">
      <c r="A1103" s="142">
        <v>2754</v>
      </c>
      <c r="B1103" s="142">
        <v>2754</v>
      </c>
      <c r="C1103" s="138" t="s">
        <v>122</v>
      </c>
      <c r="D1103" s="139">
        <v>2022</v>
      </c>
      <c r="F1103" s="139">
        <v>78348</v>
      </c>
    </row>
    <row r="1104" spans="1:6" x14ac:dyDescent="0.2">
      <c r="A1104" s="142">
        <v>2766</v>
      </c>
      <c r="B1104" s="142">
        <v>2766</v>
      </c>
      <c r="C1104" s="138" t="s">
        <v>325</v>
      </c>
      <c r="D1104" s="139">
        <v>2022</v>
      </c>
      <c r="F1104" s="139">
        <v>21086</v>
      </c>
    </row>
    <row r="1105" spans="1:6" x14ac:dyDescent="0.2">
      <c r="A1105" s="142">
        <v>2772</v>
      </c>
      <c r="B1105" s="142">
        <v>2772</v>
      </c>
      <c r="C1105" s="138" t="s">
        <v>124</v>
      </c>
      <c r="D1105" s="139">
        <v>2022</v>
      </c>
      <c r="F1105" s="139">
        <v>20845</v>
      </c>
    </row>
    <row r="1106" spans="1:6" x14ac:dyDescent="0.2">
      <c r="A1106" s="142">
        <v>2781</v>
      </c>
      <c r="B1106" s="142">
        <v>2781</v>
      </c>
      <c r="C1106" s="138" t="s">
        <v>125</v>
      </c>
      <c r="D1106" s="139">
        <v>2022</v>
      </c>
      <c r="F1106" s="139">
        <v>33684</v>
      </c>
    </row>
    <row r="1107" spans="1:6" x14ac:dyDescent="0.2">
      <c r="A1107" s="142">
        <v>2826</v>
      </c>
      <c r="B1107" s="142">
        <v>2826</v>
      </c>
      <c r="C1107" s="138" t="s">
        <v>126</v>
      </c>
      <c r="D1107" s="139">
        <v>2022</v>
      </c>
      <c r="F1107" s="139">
        <v>17930</v>
      </c>
    </row>
    <row r="1108" spans="1:6" x14ac:dyDescent="0.2">
      <c r="A1108" s="142">
        <v>2846</v>
      </c>
      <c r="B1108" s="142">
        <v>2846</v>
      </c>
      <c r="C1108" s="138" t="s">
        <v>127</v>
      </c>
      <c r="D1108" s="139">
        <v>2022</v>
      </c>
      <c r="F1108" s="139">
        <v>10690</v>
      </c>
    </row>
    <row r="1109" spans="1:6" x14ac:dyDescent="0.2">
      <c r="A1109" s="142">
        <v>2862</v>
      </c>
      <c r="B1109" s="142">
        <v>2862</v>
      </c>
      <c r="C1109" s="138" t="s">
        <v>128</v>
      </c>
      <c r="D1109" s="139">
        <v>2022</v>
      </c>
      <c r="F1109" s="139">
        <v>0</v>
      </c>
    </row>
    <row r="1110" spans="1:6" x14ac:dyDescent="0.2">
      <c r="A1110" s="142">
        <v>2977</v>
      </c>
      <c r="B1110" s="142">
        <v>2977</v>
      </c>
      <c r="C1110" s="138" t="s">
        <v>129</v>
      </c>
      <c r="D1110" s="139">
        <v>2022</v>
      </c>
      <c r="F1110" s="139">
        <v>45872</v>
      </c>
    </row>
    <row r="1111" spans="1:6" x14ac:dyDescent="0.2">
      <c r="A1111" s="142">
        <v>2988</v>
      </c>
      <c r="B1111" s="142">
        <v>2988</v>
      </c>
      <c r="C1111" s="138" t="s">
        <v>130</v>
      </c>
      <c r="D1111" s="139">
        <v>2022</v>
      </c>
      <c r="F1111" s="139">
        <v>144540</v>
      </c>
    </row>
    <row r="1112" spans="1:6" x14ac:dyDescent="0.2">
      <c r="A1112" s="142">
        <v>3029</v>
      </c>
      <c r="B1112" s="142">
        <v>3029</v>
      </c>
      <c r="C1112" s="138" t="s">
        <v>131</v>
      </c>
      <c r="D1112" s="139">
        <v>2022</v>
      </c>
      <c r="F1112" s="139">
        <v>374640</v>
      </c>
    </row>
    <row r="1113" spans="1:6" x14ac:dyDescent="0.2">
      <c r="A1113" s="142">
        <v>3033</v>
      </c>
      <c r="B1113" s="142">
        <v>3033</v>
      </c>
      <c r="C1113" s="138" t="s">
        <v>132</v>
      </c>
      <c r="D1113" s="139">
        <v>2022</v>
      </c>
      <c r="F1113" s="139">
        <v>88401</v>
      </c>
    </row>
    <row r="1114" spans="1:6" x14ac:dyDescent="0.2">
      <c r="A1114" s="142">
        <v>3042</v>
      </c>
      <c r="B1114" s="142">
        <v>3042</v>
      </c>
      <c r="C1114" s="138" t="s">
        <v>133</v>
      </c>
      <c r="D1114" s="139">
        <v>2022</v>
      </c>
      <c r="F1114" s="139">
        <v>0</v>
      </c>
    </row>
    <row r="1115" spans="1:6" x14ac:dyDescent="0.2">
      <c r="A1115" s="142">
        <v>3060</v>
      </c>
      <c r="B1115" s="142">
        <v>3060</v>
      </c>
      <c r="C1115" s="138" t="s">
        <v>134</v>
      </c>
      <c r="D1115" s="139">
        <v>2022</v>
      </c>
      <c r="F1115" s="139">
        <v>0</v>
      </c>
    </row>
    <row r="1116" spans="1:6" x14ac:dyDescent="0.2">
      <c r="A1116" s="142">
        <v>3168</v>
      </c>
      <c r="B1116" s="142">
        <v>3168</v>
      </c>
      <c r="C1116" s="138" t="s">
        <v>141</v>
      </c>
      <c r="D1116" s="139">
        <v>2022</v>
      </c>
      <c r="F1116" s="139">
        <v>196543</v>
      </c>
    </row>
    <row r="1117" spans="1:6" x14ac:dyDescent="0.2">
      <c r="A1117" s="142">
        <v>3105</v>
      </c>
      <c r="B1117" s="142">
        <v>3105</v>
      </c>
      <c r="C1117" s="138" t="s">
        <v>135</v>
      </c>
      <c r="D1117" s="139">
        <v>2022</v>
      </c>
      <c r="F1117" s="139">
        <v>0</v>
      </c>
    </row>
    <row r="1118" spans="1:6" x14ac:dyDescent="0.2">
      <c r="A1118" s="142">
        <v>3114</v>
      </c>
      <c r="B1118" s="142">
        <v>3114</v>
      </c>
      <c r="C1118" s="138" t="s">
        <v>136</v>
      </c>
      <c r="D1118" s="139">
        <v>2022</v>
      </c>
      <c r="F1118" s="139">
        <v>0</v>
      </c>
    </row>
    <row r="1119" spans="1:6" x14ac:dyDescent="0.2">
      <c r="A1119" s="142">
        <v>3119</v>
      </c>
      <c r="B1119" s="142">
        <v>3119</v>
      </c>
      <c r="C1119" s="138" t="s">
        <v>137</v>
      </c>
      <c r="D1119" s="139">
        <v>2022</v>
      </c>
      <c r="F1119" s="139">
        <v>240668</v>
      </c>
    </row>
    <row r="1120" spans="1:6" x14ac:dyDescent="0.2">
      <c r="A1120" s="142">
        <v>3141</v>
      </c>
      <c r="B1120" s="142">
        <v>3141</v>
      </c>
      <c r="C1120" s="138" t="s">
        <v>138</v>
      </c>
      <c r="D1120" s="139">
        <v>2022</v>
      </c>
      <c r="F1120" s="139">
        <v>0</v>
      </c>
    </row>
    <row r="1121" spans="1:6" x14ac:dyDescent="0.2">
      <c r="A1121" s="142">
        <v>3150</v>
      </c>
      <c r="B1121" s="142">
        <v>3150</v>
      </c>
      <c r="C1121" s="138" t="s">
        <v>139</v>
      </c>
      <c r="D1121" s="139">
        <v>2022</v>
      </c>
      <c r="F1121" s="139">
        <v>0</v>
      </c>
    </row>
    <row r="1122" spans="1:6" x14ac:dyDescent="0.2">
      <c r="A1122" s="142">
        <v>3154</v>
      </c>
      <c r="B1122" s="142">
        <v>3154</v>
      </c>
      <c r="C1122" s="138" t="s">
        <v>140</v>
      </c>
      <c r="D1122" s="139">
        <v>2022</v>
      </c>
      <c r="F1122" s="139">
        <v>6342</v>
      </c>
    </row>
    <row r="1123" spans="1:6" x14ac:dyDescent="0.2">
      <c r="A1123" s="142">
        <v>3186</v>
      </c>
      <c r="B1123" s="142">
        <v>3186</v>
      </c>
      <c r="C1123" s="138" t="s">
        <v>326</v>
      </c>
      <c r="D1123" s="139">
        <v>2022</v>
      </c>
      <c r="F1123" s="139">
        <v>13260</v>
      </c>
    </row>
    <row r="1124" spans="1:6" x14ac:dyDescent="0.2">
      <c r="A1124" s="142">
        <v>3204</v>
      </c>
      <c r="B1124" s="142">
        <v>3204</v>
      </c>
      <c r="C1124" s="138" t="s">
        <v>143</v>
      </c>
      <c r="D1124" s="139">
        <v>2022</v>
      </c>
      <c r="F1124" s="139">
        <v>0</v>
      </c>
    </row>
    <row r="1125" spans="1:6" x14ac:dyDescent="0.2">
      <c r="A1125" s="142">
        <v>3231</v>
      </c>
      <c r="B1125" s="142">
        <v>3231</v>
      </c>
      <c r="C1125" s="138" t="s">
        <v>144</v>
      </c>
      <c r="D1125" s="139">
        <v>2022</v>
      </c>
      <c r="F1125" s="139">
        <v>515732</v>
      </c>
    </row>
    <row r="1126" spans="1:6" x14ac:dyDescent="0.2">
      <c r="A1126" s="142">
        <v>3312</v>
      </c>
      <c r="B1126" s="142">
        <v>3312</v>
      </c>
      <c r="C1126" s="138" t="s">
        <v>145</v>
      </c>
      <c r="D1126" s="139">
        <v>2022</v>
      </c>
      <c r="F1126" s="139">
        <v>0</v>
      </c>
    </row>
    <row r="1127" spans="1:6" x14ac:dyDescent="0.2">
      <c r="A1127" s="142">
        <v>3330</v>
      </c>
      <c r="B1127" s="142">
        <v>3330</v>
      </c>
      <c r="C1127" s="138" t="s">
        <v>146</v>
      </c>
      <c r="D1127" s="139">
        <v>2022</v>
      </c>
      <c r="F1127" s="139">
        <v>43689</v>
      </c>
    </row>
    <row r="1128" spans="1:6" x14ac:dyDescent="0.2">
      <c r="A1128" s="142">
        <v>3348</v>
      </c>
      <c r="B1128" s="142">
        <v>3348</v>
      </c>
      <c r="C1128" s="138" t="s">
        <v>147</v>
      </c>
      <c r="D1128" s="139">
        <v>2022</v>
      </c>
      <c r="F1128" s="139">
        <v>0</v>
      </c>
    </row>
    <row r="1129" spans="1:6" x14ac:dyDescent="0.2">
      <c r="A1129" s="142">
        <v>3375</v>
      </c>
      <c r="B1129" s="142">
        <v>3375</v>
      </c>
      <c r="C1129" s="138" t="s">
        <v>148</v>
      </c>
      <c r="D1129" s="139">
        <v>2022</v>
      </c>
      <c r="F1129" s="139">
        <v>0</v>
      </c>
    </row>
    <row r="1130" spans="1:6" x14ac:dyDescent="0.2">
      <c r="A1130" s="142">
        <v>3420</v>
      </c>
      <c r="B1130" s="142">
        <v>3420</v>
      </c>
      <c r="C1130" s="138" t="s">
        <v>149</v>
      </c>
      <c r="D1130" s="139">
        <v>2022</v>
      </c>
      <c r="F1130" s="139">
        <v>171253</v>
      </c>
    </row>
    <row r="1131" spans="1:6" x14ac:dyDescent="0.2">
      <c r="A1131" s="142">
        <v>3465</v>
      </c>
      <c r="B1131" s="142">
        <v>3465</v>
      </c>
      <c r="C1131" s="138" t="s">
        <v>150</v>
      </c>
      <c r="D1131" s="139">
        <v>2022</v>
      </c>
      <c r="F1131" s="139">
        <v>50095</v>
      </c>
    </row>
    <row r="1132" spans="1:6" x14ac:dyDescent="0.2">
      <c r="A1132" s="142">
        <v>3537</v>
      </c>
      <c r="B1132" s="142">
        <v>3537</v>
      </c>
      <c r="C1132" s="138" t="s">
        <v>151</v>
      </c>
      <c r="D1132" s="139">
        <v>2022</v>
      </c>
      <c r="F1132" s="139">
        <v>2904</v>
      </c>
    </row>
    <row r="1133" spans="1:6" x14ac:dyDescent="0.2">
      <c r="A1133" s="142">
        <v>3555</v>
      </c>
      <c r="B1133" s="142">
        <v>3555</v>
      </c>
      <c r="C1133" s="138" t="s">
        <v>152</v>
      </c>
      <c r="D1133" s="139">
        <v>2022</v>
      </c>
      <c r="F1133" s="139">
        <v>212235</v>
      </c>
    </row>
    <row r="1134" spans="1:6" x14ac:dyDescent="0.2">
      <c r="A1134" s="142">
        <v>3600</v>
      </c>
      <c r="B1134" s="142">
        <v>3600</v>
      </c>
      <c r="C1134" s="138" t="s">
        <v>153</v>
      </c>
      <c r="D1134" s="139">
        <v>2022</v>
      </c>
      <c r="F1134" s="139">
        <v>0</v>
      </c>
    </row>
    <row r="1135" spans="1:6" x14ac:dyDescent="0.2">
      <c r="A1135" s="142">
        <v>3609</v>
      </c>
      <c r="B1135" s="142">
        <v>3609</v>
      </c>
      <c r="C1135" s="138" t="s">
        <v>154</v>
      </c>
      <c r="D1135" s="139">
        <v>2022</v>
      </c>
      <c r="F1135" s="139">
        <v>0</v>
      </c>
    </row>
    <row r="1136" spans="1:6" x14ac:dyDescent="0.2">
      <c r="A1136" s="142">
        <v>3645</v>
      </c>
      <c r="B1136" s="142">
        <v>3645</v>
      </c>
      <c r="C1136" s="138" t="s">
        <v>155</v>
      </c>
      <c r="D1136" s="139">
        <v>2022</v>
      </c>
      <c r="F1136" s="139">
        <v>170068</v>
      </c>
    </row>
    <row r="1137" spans="1:6" x14ac:dyDescent="0.2">
      <c r="A1137" s="142">
        <v>3715</v>
      </c>
      <c r="B1137" s="142">
        <v>3715</v>
      </c>
      <c r="C1137" s="138" t="s">
        <v>157</v>
      </c>
      <c r="D1137" s="139">
        <v>2022</v>
      </c>
      <c r="F1137" s="139">
        <v>0</v>
      </c>
    </row>
    <row r="1138" spans="1:6" x14ac:dyDescent="0.2">
      <c r="A1138" s="142">
        <v>3744</v>
      </c>
      <c r="B1138" s="142">
        <v>3744</v>
      </c>
      <c r="C1138" s="138" t="s">
        <v>158</v>
      </c>
      <c r="D1138" s="139">
        <v>2022</v>
      </c>
      <c r="F1138" s="139">
        <v>0</v>
      </c>
    </row>
    <row r="1139" spans="1:6" x14ac:dyDescent="0.2">
      <c r="A1139" s="142">
        <v>3798</v>
      </c>
      <c r="B1139" s="142">
        <v>3798</v>
      </c>
      <c r="C1139" s="138" t="s">
        <v>159</v>
      </c>
      <c r="D1139" s="139">
        <v>2022</v>
      </c>
      <c r="F1139" s="139">
        <v>0</v>
      </c>
    </row>
    <row r="1140" spans="1:6" x14ac:dyDescent="0.2">
      <c r="A1140" s="142">
        <v>3816</v>
      </c>
      <c r="B1140" s="142">
        <v>3816</v>
      </c>
      <c r="C1140" s="138" t="s">
        <v>160</v>
      </c>
      <c r="D1140" s="139">
        <v>2022</v>
      </c>
      <c r="F1140" s="139">
        <v>0</v>
      </c>
    </row>
    <row r="1141" spans="1:6" x14ac:dyDescent="0.2">
      <c r="A1141" s="142">
        <v>3841</v>
      </c>
      <c r="B1141" s="142">
        <v>3841</v>
      </c>
      <c r="C1141" s="138" t="s">
        <v>161</v>
      </c>
      <c r="D1141" s="139">
        <v>2022</v>
      </c>
      <c r="F1141" s="139">
        <v>245170</v>
      </c>
    </row>
    <row r="1142" spans="1:6" x14ac:dyDescent="0.2">
      <c r="A1142" s="142">
        <v>3906</v>
      </c>
      <c r="B1142" s="142">
        <v>3906</v>
      </c>
      <c r="C1142" s="138" t="s">
        <v>162</v>
      </c>
      <c r="D1142" s="139">
        <v>2022</v>
      </c>
      <c r="F1142" s="139">
        <v>56603</v>
      </c>
    </row>
    <row r="1143" spans="1:6" x14ac:dyDescent="0.2">
      <c r="A1143" s="142">
        <v>4419</v>
      </c>
      <c r="B1143" s="142">
        <v>4419</v>
      </c>
      <c r="C1143" s="138" t="s">
        <v>327</v>
      </c>
      <c r="D1143" s="139">
        <v>2022</v>
      </c>
      <c r="F1143" s="139">
        <v>240052</v>
      </c>
    </row>
    <row r="1144" spans="1:6" x14ac:dyDescent="0.2">
      <c r="A1144" s="142">
        <v>3942</v>
      </c>
      <c r="B1144" s="142">
        <v>3942</v>
      </c>
      <c r="C1144" s="138" t="s">
        <v>163</v>
      </c>
      <c r="D1144" s="139">
        <v>2022</v>
      </c>
      <c r="F1144" s="139">
        <v>0</v>
      </c>
    </row>
    <row r="1145" spans="1:6" x14ac:dyDescent="0.2">
      <c r="A1145" s="142">
        <v>4023</v>
      </c>
      <c r="B1145" s="142">
        <v>4023</v>
      </c>
      <c r="C1145" s="138" t="s">
        <v>342</v>
      </c>
      <c r="D1145" s="139">
        <v>2022</v>
      </c>
      <c r="F1145" s="139">
        <v>288451</v>
      </c>
    </row>
    <row r="1146" spans="1:6" x14ac:dyDescent="0.2">
      <c r="A1146" s="142">
        <v>4033</v>
      </c>
      <c r="B1146" s="142">
        <v>4033</v>
      </c>
      <c r="C1146" s="138" t="s">
        <v>343</v>
      </c>
      <c r="D1146" s="139">
        <v>2022</v>
      </c>
      <c r="F1146" s="139">
        <v>237292</v>
      </c>
    </row>
    <row r="1147" spans="1:6" x14ac:dyDescent="0.2">
      <c r="A1147" s="142">
        <v>4041</v>
      </c>
      <c r="B1147" s="142">
        <v>4041</v>
      </c>
      <c r="C1147" s="138" t="s">
        <v>165</v>
      </c>
      <c r="D1147" s="139">
        <v>2022</v>
      </c>
      <c r="F1147" s="139">
        <v>76140</v>
      </c>
    </row>
    <row r="1148" spans="1:6" x14ac:dyDescent="0.2">
      <c r="A1148" s="142">
        <v>4043</v>
      </c>
      <c r="B1148" s="142">
        <v>4043</v>
      </c>
      <c r="C1148" s="138" t="s">
        <v>166</v>
      </c>
      <c r="D1148" s="139">
        <v>2022</v>
      </c>
      <c r="F1148" s="139">
        <v>101755</v>
      </c>
    </row>
    <row r="1149" spans="1:6" x14ac:dyDescent="0.2">
      <c r="A1149" s="142">
        <v>4068</v>
      </c>
      <c r="B1149" s="142">
        <v>4068</v>
      </c>
      <c r="C1149" s="138" t="s">
        <v>344</v>
      </c>
      <c r="D1149" s="139">
        <v>2022</v>
      </c>
      <c r="F1149" s="139">
        <v>62729</v>
      </c>
    </row>
    <row r="1150" spans="1:6" x14ac:dyDescent="0.2">
      <c r="A1150" s="142">
        <v>4086</v>
      </c>
      <c r="B1150" s="142">
        <v>4086</v>
      </c>
      <c r="C1150" s="138" t="s">
        <v>328</v>
      </c>
      <c r="D1150" s="139">
        <v>2022</v>
      </c>
      <c r="F1150" s="139">
        <v>0</v>
      </c>
    </row>
    <row r="1151" spans="1:6" x14ac:dyDescent="0.2">
      <c r="A1151" s="142">
        <v>4104</v>
      </c>
      <c r="B1151" s="142">
        <v>4104</v>
      </c>
      <c r="C1151" s="138" t="s">
        <v>167</v>
      </c>
      <c r="D1151" s="139">
        <v>2022</v>
      </c>
      <c r="F1151" s="139">
        <v>0</v>
      </c>
    </row>
    <row r="1152" spans="1:6" x14ac:dyDescent="0.2">
      <c r="A1152" s="142">
        <v>4122</v>
      </c>
      <c r="B1152" s="142">
        <v>4122</v>
      </c>
      <c r="C1152" s="138" t="s">
        <v>168</v>
      </c>
      <c r="D1152" s="139">
        <v>2022</v>
      </c>
      <c r="F1152" s="139">
        <v>21877</v>
      </c>
    </row>
    <row r="1153" spans="1:6" x14ac:dyDescent="0.2">
      <c r="A1153" s="142">
        <v>4131</v>
      </c>
      <c r="B1153" s="142">
        <v>4131</v>
      </c>
      <c r="C1153" s="138" t="s">
        <v>169</v>
      </c>
      <c r="D1153" s="139">
        <v>2022</v>
      </c>
      <c r="F1153" s="139">
        <v>0</v>
      </c>
    </row>
    <row r="1154" spans="1:6" x14ac:dyDescent="0.2">
      <c r="A1154" s="142">
        <v>4203</v>
      </c>
      <c r="B1154" s="142">
        <v>4203</v>
      </c>
      <c r="C1154" s="138" t="s">
        <v>170</v>
      </c>
      <c r="D1154" s="139">
        <v>2022</v>
      </c>
      <c r="F1154" s="139">
        <v>224602</v>
      </c>
    </row>
    <row r="1155" spans="1:6" x14ac:dyDescent="0.2">
      <c r="A1155" s="142">
        <v>4212</v>
      </c>
      <c r="B1155" s="142">
        <v>4212</v>
      </c>
      <c r="C1155" s="138" t="s">
        <v>171</v>
      </c>
      <c r="D1155" s="139">
        <v>2022</v>
      </c>
      <c r="F1155" s="139">
        <v>2115</v>
      </c>
    </row>
    <row r="1156" spans="1:6" x14ac:dyDescent="0.2">
      <c r="A1156" s="142">
        <v>4271</v>
      </c>
      <c r="B1156" s="142">
        <v>4271</v>
      </c>
      <c r="C1156" s="138" t="s">
        <v>173</v>
      </c>
      <c r="D1156" s="139">
        <v>2022</v>
      </c>
      <c r="F1156" s="139">
        <v>297939</v>
      </c>
    </row>
    <row r="1157" spans="1:6" x14ac:dyDescent="0.2">
      <c r="A1157" s="142">
        <v>4269</v>
      </c>
      <c r="B1157" s="142">
        <v>4269</v>
      </c>
      <c r="C1157" s="138" t="s">
        <v>172</v>
      </c>
      <c r="D1157" s="139">
        <v>2022</v>
      </c>
      <c r="F1157" s="139">
        <v>254742</v>
      </c>
    </row>
    <row r="1158" spans="1:6" x14ac:dyDescent="0.2">
      <c r="A1158" s="142">
        <v>4356</v>
      </c>
      <c r="B1158" s="142">
        <v>4356</v>
      </c>
      <c r="C1158" s="138" t="s">
        <v>174</v>
      </c>
      <c r="D1158" s="139">
        <v>2022</v>
      </c>
      <c r="F1158" s="139">
        <v>0</v>
      </c>
    </row>
    <row r="1159" spans="1:6" x14ac:dyDescent="0.2">
      <c r="A1159" s="142">
        <v>4149</v>
      </c>
      <c r="B1159" s="142">
        <v>4149</v>
      </c>
      <c r="C1159" s="138" t="s">
        <v>329</v>
      </c>
      <c r="D1159" s="139">
        <v>2022</v>
      </c>
      <c r="F1159" s="139">
        <v>0</v>
      </c>
    </row>
    <row r="1160" spans="1:6" x14ac:dyDescent="0.2">
      <c r="A1160" s="142">
        <v>4437</v>
      </c>
      <c r="B1160" s="142">
        <v>4437</v>
      </c>
      <c r="C1160" s="138" t="s">
        <v>175</v>
      </c>
      <c r="D1160" s="139">
        <v>2022</v>
      </c>
      <c r="F1160" s="139">
        <v>0</v>
      </c>
    </row>
    <row r="1161" spans="1:6" x14ac:dyDescent="0.2">
      <c r="A1161" s="142">
        <v>4446</v>
      </c>
      <c r="B1161" s="142">
        <v>4446</v>
      </c>
      <c r="C1161" s="138" t="s">
        <v>176</v>
      </c>
      <c r="D1161" s="139">
        <v>2022</v>
      </c>
      <c r="F1161" s="139">
        <v>0</v>
      </c>
    </row>
    <row r="1162" spans="1:6" x14ac:dyDescent="0.2">
      <c r="A1162" s="142">
        <v>4491</v>
      </c>
      <c r="B1162" s="142">
        <v>4491</v>
      </c>
      <c r="C1162" s="138" t="s">
        <v>177</v>
      </c>
      <c r="D1162" s="139">
        <v>2022</v>
      </c>
      <c r="F1162" s="139">
        <v>51172</v>
      </c>
    </row>
    <row r="1163" spans="1:6" x14ac:dyDescent="0.2">
      <c r="A1163" s="142">
        <v>4505</v>
      </c>
      <c r="B1163" s="142">
        <v>4505</v>
      </c>
      <c r="C1163" s="138" t="s">
        <v>178</v>
      </c>
      <c r="D1163" s="139">
        <v>2022</v>
      </c>
      <c r="F1163" s="139">
        <v>4557</v>
      </c>
    </row>
    <row r="1164" spans="1:6" x14ac:dyDescent="0.2">
      <c r="A1164" s="142">
        <v>4509</v>
      </c>
      <c r="B1164" s="142">
        <v>4509</v>
      </c>
      <c r="C1164" s="138" t="s">
        <v>179</v>
      </c>
      <c r="D1164" s="139">
        <v>2022</v>
      </c>
      <c r="F1164" s="139">
        <v>0</v>
      </c>
    </row>
    <row r="1165" spans="1:6" x14ac:dyDescent="0.2">
      <c r="A1165" s="142">
        <v>4518</v>
      </c>
      <c r="B1165" s="142">
        <v>4518</v>
      </c>
      <c r="C1165" s="138" t="s">
        <v>180</v>
      </c>
      <c r="D1165" s="139">
        <v>2022</v>
      </c>
      <c r="F1165" s="139">
        <v>53155</v>
      </c>
    </row>
    <row r="1166" spans="1:6" x14ac:dyDescent="0.2">
      <c r="A1166" s="142">
        <v>4527</v>
      </c>
      <c r="B1166" s="142">
        <v>4527</v>
      </c>
      <c r="C1166" s="138" t="s">
        <v>181</v>
      </c>
      <c r="D1166" s="139">
        <v>2022</v>
      </c>
      <c r="F1166" s="139">
        <v>144976</v>
      </c>
    </row>
    <row r="1167" spans="1:6" x14ac:dyDescent="0.2">
      <c r="A1167" s="142">
        <v>4536</v>
      </c>
      <c r="B1167" s="142">
        <v>4536</v>
      </c>
      <c r="C1167" s="138" t="s">
        <v>182</v>
      </c>
      <c r="D1167" s="139">
        <v>2022</v>
      </c>
      <c r="F1167" s="139">
        <v>0</v>
      </c>
    </row>
    <row r="1168" spans="1:6" x14ac:dyDescent="0.2">
      <c r="A1168" s="142">
        <v>4554</v>
      </c>
      <c r="B1168" s="142">
        <v>4554</v>
      </c>
      <c r="C1168" s="138" t="s">
        <v>183</v>
      </c>
      <c r="D1168" s="139">
        <v>2022</v>
      </c>
      <c r="F1168" s="139">
        <v>0</v>
      </c>
    </row>
    <row r="1169" spans="1:6" x14ac:dyDescent="0.2">
      <c r="A1169" s="142">
        <v>4572</v>
      </c>
      <c r="B1169" s="142">
        <v>4572</v>
      </c>
      <c r="C1169" s="138" t="s">
        <v>184</v>
      </c>
      <c r="D1169" s="139">
        <v>2022</v>
      </c>
      <c r="F1169" s="139">
        <v>56703</v>
      </c>
    </row>
    <row r="1170" spans="1:6" x14ac:dyDescent="0.2">
      <c r="A1170" s="142">
        <v>4581</v>
      </c>
      <c r="B1170" s="142">
        <v>4581</v>
      </c>
      <c r="C1170" s="138" t="s">
        <v>185</v>
      </c>
      <c r="D1170" s="139">
        <v>2022</v>
      </c>
      <c r="F1170" s="139">
        <v>0</v>
      </c>
    </row>
    <row r="1171" spans="1:6" x14ac:dyDescent="0.2">
      <c r="A1171" s="142">
        <v>4599</v>
      </c>
      <c r="B1171" s="142">
        <v>4599</v>
      </c>
      <c r="C1171" s="138" t="s">
        <v>186</v>
      </c>
      <c r="D1171" s="139">
        <v>2022</v>
      </c>
      <c r="F1171" s="139">
        <v>47869</v>
      </c>
    </row>
    <row r="1172" spans="1:6" x14ac:dyDescent="0.2">
      <c r="A1172" s="142">
        <v>4617</v>
      </c>
      <c r="B1172" s="142">
        <v>4617</v>
      </c>
      <c r="C1172" s="138" t="s">
        <v>187</v>
      </c>
      <c r="D1172" s="139">
        <v>2022</v>
      </c>
      <c r="F1172" s="139">
        <v>0</v>
      </c>
    </row>
    <row r="1173" spans="1:6" x14ac:dyDescent="0.2">
      <c r="A1173" s="142">
        <v>4662</v>
      </c>
      <c r="B1173" s="142">
        <v>4662</v>
      </c>
      <c r="C1173" s="138" t="s">
        <v>189</v>
      </c>
      <c r="D1173" s="139">
        <v>2022</v>
      </c>
      <c r="F1173" s="139">
        <v>0</v>
      </c>
    </row>
    <row r="1174" spans="1:6" x14ac:dyDescent="0.2">
      <c r="A1174" s="142">
        <v>4689</v>
      </c>
      <c r="B1174" s="142">
        <v>4689</v>
      </c>
      <c r="C1174" s="138" t="s">
        <v>190</v>
      </c>
      <c r="D1174" s="139">
        <v>2022</v>
      </c>
      <c r="F1174" s="139">
        <v>0</v>
      </c>
    </row>
    <row r="1175" spans="1:6" x14ac:dyDescent="0.2">
      <c r="A1175" s="142">
        <v>4644</v>
      </c>
      <c r="B1175" s="142">
        <v>4644</v>
      </c>
      <c r="C1175" s="138" t="s">
        <v>188</v>
      </c>
      <c r="D1175" s="139">
        <v>2022</v>
      </c>
      <c r="F1175" s="139">
        <v>65509</v>
      </c>
    </row>
    <row r="1176" spans="1:6" x14ac:dyDescent="0.2">
      <c r="A1176" s="142">
        <v>4725</v>
      </c>
      <c r="B1176" s="142">
        <v>4725</v>
      </c>
      <c r="C1176" s="138" t="s">
        <v>191</v>
      </c>
      <c r="D1176" s="139">
        <v>2022</v>
      </c>
      <c r="F1176" s="139">
        <v>81053</v>
      </c>
    </row>
    <row r="1177" spans="1:6" x14ac:dyDescent="0.2">
      <c r="A1177" s="142">
        <v>2673</v>
      </c>
      <c r="B1177" s="142">
        <v>2673</v>
      </c>
      <c r="C1177" s="138" t="s">
        <v>117</v>
      </c>
      <c r="D1177" s="139">
        <v>2022</v>
      </c>
      <c r="F1177" s="139">
        <v>367425</v>
      </c>
    </row>
    <row r="1178" spans="1:6" x14ac:dyDescent="0.2">
      <c r="A1178" s="142">
        <v>153</v>
      </c>
      <c r="B1178" s="142">
        <v>153</v>
      </c>
      <c r="C1178" s="138" t="s">
        <v>18</v>
      </c>
      <c r="D1178" s="139">
        <v>2022</v>
      </c>
      <c r="F1178" s="139">
        <v>165764</v>
      </c>
    </row>
    <row r="1179" spans="1:6" x14ac:dyDescent="0.2">
      <c r="A1179" s="142">
        <v>3691</v>
      </c>
      <c r="B1179" s="142">
        <v>3691</v>
      </c>
      <c r="C1179" s="138" t="s">
        <v>156</v>
      </c>
      <c r="D1179" s="139">
        <v>2022</v>
      </c>
      <c r="F1179" s="139">
        <v>123260</v>
      </c>
    </row>
    <row r="1180" spans="1:6" x14ac:dyDescent="0.2">
      <c r="A1180" s="142">
        <v>4774</v>
      </c>
      <c r="B1180" s="142">
        <v>4774</v>
      </c>
      <c r="C1180" s="138" t="s">
        <v>330</v>
      </c>
      <c r="D1180" s="139">
        <v>2022</v>
      </c>
      <c r="F1180" s="139">
        <v>199039</v>
      </c>
    </row>
    <row r="1181" spans="1:6" x14ac:dyDescent="0.2">
      <c r="A1181" s="142">
        <v>873</v>
      </c>
      <c r="B1181" s="142">
        <v>873</v>
      </c>
      <c r="C1181" s="138" t="s">
        <v>42</v>
      </c>
      <c r="D1181" s="139">
        <v>2022</v>
      </c>
      <c r="F1181" s="139">
        <v>49177</v>
      </c>
    </row>
    <row r="1182" spans="1:6" x14ac:dyDescent="0.2">
      <c r="A1182" s="142">
        <v>4778</v>
      </c>
      <c r="B1182" s="142">
        <v>4778</v>
      </c>
      <c r="C1182" s="138" t="s">
        <v>196</v>
      </c>
      <c r="D1182" s="139">
        <v>2022</v>
      </c>
      <c r="F1182" s="139">
        <v>85048</v>
      </c>
    </row>
    <row r="1183" spans="1:6" x14ac:dyDescent="0.2">
      <c r="A1183" s="142">
        <v>4777</v>
      </c>
      <c r="B1183" s="142">
        <v>4777</v>
      </c>
      <c r="C1183" s="138" t="s">
        <v>195</v>
      </c>
      <c r="D1183" s="139">
        <v>2022</v>
      </c>
      <c r="F1183" s="139">
        <v>79931</v>
      </c>
    </row>
    <row r="1184" spans="1:6" x14ac:dyDescent="0.2">
      <c r="A1184" s="142">
        <v>4776</v>
      </c>
      <c r="B1184" s="142">
        <v>4776</v>
      </c>
      <c r="C1184" s="138" t="s">
        <v>194</v>
      </c>
      <c r="D1184" s="139">
        <v>2022</v>
      </c>
      <c r="F1184" s="139">
        <v>15541</v>
      </c>
    </row>
    <row r="1185" spans="1:6" x14ac:dyDescent="0.2">
      <c r="A1185" s="142">
        <v>4779</v>
      </c>
      <c r="B1185" s="142">
        <v>4779</v>
      </c>
      <c r="C1185" s="138" t="s">
        <v>197</v>
      </c>
      <c r="D1185" s="139">
        <v>2022</v>
      </c>
      <c r="F1185" s="139">
        <v>122878</v>
      </c>
    </row>
    <row r="1186" spans="1:6" x14ac:dyDescent="0.2">
      <c r="A1186" s="142">
        <v>4784</v>
      </c>
      <c r="B1186" s="142">
        <v>4784</v>
      </c>
      <c r="C1186" s="138" t="s">
        <v>198</v>
      </c>
      <c r="D1186" s="139">
        <v>2022</v>
      </c>
      <c r="F1186" s="139">
        <v>0</v>
      </c>
    </row>
    <row r="1187" spans="1:6" x14ac:dyDescent="0.2">
      <c r="A1187" s="142">
        <v>4785</v>
      </c>
      <c r="B1187" s="142">
        <v>4785</v>
      </c>
      <c r="C1187" s="138" t="s">
        <v>331</v>
      </c>
      <c r="D1187" s="139">
        <v>2022</v>
      </c>
      <c r="F1187" s="139">
        <v>29681</v>
      </c>
    </row>
    <row r="1188" spans="1:6" x14ac:dyDescent="0.2">
      <c r="A1188" s="142">
        <v>333</v>
      </c>
      <c r="B1188" s="142">
        <v>333</v>
      </c>
      <c r="C1188" s="138" t="s">
        <v>24</v>
      </c>
      <c r="D1188" s="139">
        <v>2022</v>
      </c>
      <c r="F1188" s="139">
        <v>142312</v>
      </c>
    </row>
    <row r="1189" spans="1:6" x14ac:dyDescent="0.2">
      <c r="A1189" s="142">
        <v>4773</v>
      </c>
      <c r="B1189" s="142">
        <v>4773</v>
      </c>
      <c r="C1189" s="138" t="s">
        <v>193</v>
      </c>
      <c r="D1189" s="139">
        <v>2022</v>
      </c>
      <c r="F1189" s="139">
        <v>217612</v>
      </c>
    </row>
    <row r="1190" spans="1:6" x14ac:dyDescent="0.2">
      <c r="A1190" s="142">
        <v>4788</v>
      </c>
      <c r="B1190" s="142">
        <v>4788</v>
      </c>
      <c r="C1190" s="138" t="s">
        <v>199</v>
      </c>
      <c r="D1190" s="139">
        <v>2022</v>
      </c>
      <c r="F1190" s="139">
        <v>34074</v>
      </c>
    </row>
    <row r="1191" spans="1:6" x14ac:dyDescent="0.2">
      <c r="A1191" s="142">
        <v>4797</v>
      </c>
      <c r="B1191" s="142">
        <v>4797</v>
      </c>
      <c r="C1191" s="138" t="s">
        <v>200</v>
      </c>
      <c r="D1191" s="139">
        <v>2022</v>
      </c>
      <c r="F1191" s="139">
        <v>0</v>
      </c>
    </row>
    <row r="1192" spans="1:6" x14ac:dyDescent="0.2">
      <c r="A1192" s="142">
        <v>4860</v>
      </c>
      <c r="B1192" s="142">
        <v>4860</v>
      </c>
      <c r="C1192" s="138" t="s">
        <v>345</v>
      </c>
      <c r="D1192" s="139">
        <v>2022</v>
      </c>
      <c r="F1192" s="139">
        <v>140088</v>
      </c>
    </row>
    <row r="1193" spans="1:6" x14ac:dyDescent="0.2">
      <c r="A1193" s="142">
        <v>4869</v>
      </c>
      <c r="B1193" s="142">
        <v>4869</v>
      </c>
      <c r="C1193" s="138" t="s">
        <v>201</v>
      </c>
      <c r="D1193" s="139">
        <v>2022</v>
      </c>
      <c r="F1193" s="139">
        <v>0</v>
      </c>
    </row>
    <row r="1194" spans="1:6" x14ac:dyDescent="0.2">
      <c r="A1194" s="142">
        <v>4878</v>
      </c>
      <c r="B1194" s="142">
        <v>4878</v>
      </c>
      <c r="C1194" s="138" t="s">
        <v>202</v>
      </c>
      <c r="D1194" s="139">
        <v>2022</v>
      </c>
      <c r="F1194" s="139">
        <v>4559</v>
      </c>
    </row>
    <row r="1195" spans="1:6" x14ac:dyDescent="0.2">
      <c r="A1195" s="142">
        <v>4890</v>
      </c>
      <c r="B1195" s="142">
        <v>4890</v>
      </c>
      <c r="C1195" s="138" t="s">
        <v>203</v>
      </c>
      <c r="D1195" s="139">
        <v>2022</v>
      </c>
      <c r="F1195" s="139">
        <v>0</v>
      </c>
    </row>
    <row r="1196" spans="1:6" x14ac:dyDescent="0.2">
      <c r="A1196" s="142">
        <v>4905</v>
      </c>
      <c r="B1196" s="142">
        <v>4905</v>
      </c>
      <c r="C1196" s="138" t="s">
        <v>332</v>
      </c>
      <c r="D1196" s="139">
        <v>2022</v>
      </c>
      <c r="F1196" s="139">
        <v>80584</v>
      </c>
    </row>
    <row r="1197" spans="1:6" x14ac:dyDescent="0.2">
      <c r="A1197" s="142">
        <v>4978</v>
      </c>
      <c r="B1197" s="142">
        <v>4978</v>
      </c>
      <c r="C1197" s="138" t="s">
        <v>204</v>
      </c>
      <c r="D1197" s="139">
        <v>2022</v>
      </c>
      <c r="F1197" s="139">
        <v>30154</v>
      </c>
    </row>
    <row r="1198" spans="1:6" x14ac:dyDescent="0.2">
      <c r="A1198" s="142">
        <v>4995</v>
      </c>
      <c r="B1198" s="142">
        <v>4995</v>
      </c>
      <c r="C1198" s="138" t="s">
        <v>205</v>
      </c>
      <c r="D1198" s="139">
        <v>2022</v>
      </c>
      <c r="F1198" s="139">
        <v>82326</v>
      </c>
    </row>
    <row r="1199" spans="1:6" x14ac:dyDescent="0.2">
      <c r="A1199" s="142">
        <v>5013</v>
      </c>
      <c r="B1199" s="142">
        <v>5013</v>
      </c>
      <c r="C1199" s="138" t="s">
        <v>206</v>
      </c>
      <c r="D1199" s="139">
        <v>2022</v>
      </c>
      <c r="F1199" s="139">
        <v>221027</v>
      </c>
    </row>
    <row r="1200" spans="1:6" x14ac:dyDescent="0.2">
      <c r="A1200" s="142">
        <v>5049</v>
      </c>
      <c r="B1200" s="142">
        <v>5049</v>
      </c>
      <c r="C1200" s="138" t="s">
        <v>207</v>
      </c>
      <c r="D1200" s="139">
        <v>2022</v>
      </c>
      <c r="F1200" s="139">
        <v>0</v>
      </c>
    </row>
    <row r="1201" spans="1:6" x14ac:dyDescent="0.2">
      <c r="A1201" s="142">
        <v>5319</v>
      </c>
      <c r="B1201" s="142">
        <v>5160</v>
      </c>
      <c r="C1201" s="138" t="s">
        <v>210</v>
      </c>
      <c r="D1201" s="139">
        <v>2022</v>
      </c>
      <c r="F1201" s="139">
        <v>24224</v>
      </c>
    </row>
    <row r="1202" spans="1:6" x14ac:dyDescent="0.2">
      <c r="A1202" s="142">
        <v>5121</v>
      </c>
      <c r="B1202" s="142">
        <v>5121</v>
      </c>
      <c r="C1202" s="138" t="s">
        <v>208</v>
      </c>
      <c r="D1202" s="139">
        <v>2022</v>
      </c>
      <c r="F1202" s="139">
        <v>103860</v>
      </c>
    </row>
    <row r="1203" spans="1:6" x14ac:dyDescent="0.2">
      <c r="A1203" s="142">
        <v>5139</v>
      </c>
      <c r="B1203" s="142">
        <v>5139</v>
      </c>
      <c r="C1203" s="138" t="s">
        <v>209</v>
      </c>
      <c r="D1203" s="139">
        <v>2022</v>
      </c>
      <c r="F1203" s="139">
        <v>22795</v>
      </c>
    </row>
    <row r="1204" spans="1:6" x14ac:dyDescent="0.2">
      <c r="A1204" s="142">
        <v>5163</v>
      </c>
      <c r="B1204" s="142">
        <v>5163</v>
      </c>
      <c r="C1204" s="138" t="s">
        <v>211</v>
      </c>
      <c r="D1204" s="139">
        <v>2022</v>
      </c>
      <c r="F1204" s="139">
        <v>261874</v>
      </c>
    </row>
    <row r="1205" spans="1:6" x14ac:dyDescent="0.2">
      <c r="A1205" s="142">
        <v>5166</v>
      </c>
      <c r="B1205" s="142">
        <v>5166</v>
      </c>
      <c r="C1205" s="138" t="s">
        <v>212</v>
      </c>
      <c r="D1205" s="139">
        <v>2022</v>
      </c>
      <c r="F1205" s="139">
        <v>0</v>
      </c>
    </row>
    <row r="1206" spans="1:6" x14ac:dyDescent="0.2">
      <c r="A1206" s="142">
        <v>5184</v>
      </c>
      <c r="B1206" s="142">
        <v>5184</v>
      </c>
      <c r="C1206" s="138" t="s">
        <v>213</v>
      </c>
      <c r="D1206" s="139">
        <v>2022</v>
      </c>
      <c r="F1206" s="139">
        <v>0</v>
      </c>
    </row>
    <row r="1207" spans="1:6" x14ac:dyDescent="0.2">
      <c r="A1207" s="142">
        <v>5250</v>
      </c>
      <c r="B1207" s="142">
        <v>5250</v>
      </c>
      <c r="C1207" s="138" t="s">
        <v>214</v>
      </c>
      <c r="D1207" s="139">
        <v>2022</v>
      </c>
      <c r="F1207" s="139">
        <v>0</v>
      </c>
    </row>
    <row r="1208" spans="1:6" x14ac:dyDescent="0.2">
      <c r="A1208" s="142">
        <v>5256</v>
      </c>
      <c r="B1208" s="142">
        <v>5256</v>
      </c>
      <c r="C1208" s="138" t="s">
        <v>215</v>
      </c>
      <c r="D1208" s="139">
        <v>2022</v>
      </c>
      <c r="F1208" s="139">
        <v>0</v>
      </c>
    </row>
    <row r="1209" spans="1:6" x14ac:dyDescent="0.2">
      <c r="A1209" s="142">
        <v>5283</v>
      </c>
      <c r="B1209" s="142">
        <v>5283</v>
      </c>
      <c r="C1209" s="138" t="s">
        <v>216</v>
      </c>
      <c r="D1209" s="139">
        <v>2022</v>
      </c>
      <c r="F1209" s="139">
        <v>175675</v>
      </c>
    </row>
    <row r="1210" spans="1:6" x14ac:dyDescent="0.2">
      <c r="A1210" s="142">
        <v>5310</v>
      </c>
      <c r="B1210" s="142">
        <v>5310</v>
      </c>
      <c r="C1210" s="138" t="s">
        <v>217</v>
      </c>
      <c r="D1210" s="139">
        <v>2022</v>
      </c>
      <c r="F1210" s="139">
        <v>0</v>
      </c>
    </row>
    <row r="1211" spans="1:6" x14ac:dyDescent="0.2">
      <c r="A1211" s="142">
        <v>5463</v>
      </c>
      <c r="B1211" s="142">
        <v>5463</v>
      </c>
      <c r="C1211" s="138" t="s">
        <v>218</v>
      </c>
      <c r="D1211" s="139">
        <v>2022</v>
      </c>
      <c r="F1211" s="139">
        <v>0</v>
      </c>
    </row>
    <row r="1212" spans="1:6" x14ac:dyDescent="0.2">
      <c r="A1212" s="142">
        <v>5486</v>
      </c>
      <c r="B1212" s="142">
        <v>5486</v>
      </c>
      <c r="C1212" s="138" t="s">
        <v>219</v>
      </c>
      <c r="D1212" s="139">
        <v>2022</v>
      </c>
      <c r="F1212" s="139">
        <v>24872</v>
      </c>
    </row>
    <row r="1213" spans="1:6" x14ac:dyDescent="0.2">
      <c r="A1213" s="142">
        <v>5508</v>
      </c>
      <c r="B1213" s="142">
        <v>5508</v>
      </c>
      <c r="C1213" s="138" t="s">
        <v>220</v>
      </c>
      <c r="D1213" s="139">
        <v>2022</v>
      </c>
      <c r="F1213" s="139">
        <v>11409</v>
      </c>
    </row>
    <row r="1214" spans="1:6" x14ac:dyDescent="0.2">
      <c r="A1214" s="142">
        <v>1975</v>
      </c>
      <c r="B1214" s="142">
        <v>1975</v>
      </c>
      <c r="C1214" s="138" t="s">
        <v>98</v>
      </c>
      <c r="D1214" s="139">
        <v>2022</v>
      </c>
      <c r="F1214" s="139">
        <v>139125</v>
      </c>
    </row>
    <row r="1215" spans="1:6" x14ac:dyDescent="0.2">
      <c r="A1215" s="142">
        <v>4824</v>
      </c>
      <c r="B1215" s="142">
        <v>5510</v>
      </c>
      <c r="C1215" s="138" t="s">
        <v>221</v>
      </c>
      <c r="D1215" s="139">
        <v>2022</v>
      </c>
      <c r="F1215" s="139">
        <v>126385</v>
      </c>
    </row>
    <row r="1216" spans="1:6" x14ac:dyDescent="0.2">
      <c r="A1216" s="142">
        <v>5607</v>
      </c>
      <c r="B1216" s="142">
        <v>5607</v>
      </c>
      <c r="C1216" s="138" t="s">
        <v>222</v>
      </c>
      <c r="D1216" s="139">
        <v>2022</v>
      </c>
      <c r="F1216" s="139">
        <v>0</v>
      </c>
    </row>
    <row r="1217" spans="1:6" x14ac:dyDescent="0.2">
      <c r="A1217" s="142">
        <v>5643</v>
      </c>
      <c r="B1217" s="142">
        <v>5643</v>
      </c>
      <c r="C1217" s="138" t="s">
        <v>223</v>
      </c>
      <c r="D1217" s="139">
        <v>2022</v>
      </c>
      <c r="F1217" s="139">
        <v>0</v>
      </c>
    </row>
    <row r="1218" spans="1:6" x14ac:dyDescent="0.2">
      <c r="A1218" s="142">
        <v>5697</v>
      </c>
      <c r="B1218" s="142">
        <v>5697</v>
      </c>
      <c r="C1218" s="138" t="s">
        <v>346</v>
      </c>
      <c r="D1218" s="139">
        <v>2022</v>
      </c>
      <c r="F1218" s="139">
        <v>107294</v>
      </c>
    </row>
    <row r="1219" spans="1:6" x14ac:dyDescent="0.2">
      <c r="A1219" s="142">
        <v>5724</v>
      </c>
      <c r="B1219" s="142">
        <v>5724</v>
      </c>
      <c r="C1219" s="138" t="s">
        <v>224</v>
      </c>
      <c r="D1219" s="139">
        <v>2022</v>
      </c>
      <c r="F1219" s="139">
        <v>77117</v>
      </c>
    </row>
    <row r="1220" spans="1:6" x14ac:dyDescent="0.2">
      <c r="A1220" s="142">
        <v>5805</v>
      </c>
      <c r="B1220" s="142">
        <v>5805</v>
      </c>
      <c r="C1220" s="138" t="s">
        <v>226</v>
      </c>
      <c r="D1220" s="139">
        <v>2022</v>
      </c>
      <c r="F1220" s="139">
        <v>15727</v>
      </c>
    </row>
    <row r="1221" spans="1:6" x14ac:dyDescent="0.2">
      <c r="A1221" s="142">
        <v>5823</v>
      </c>
      <c r="B1221" s="142">
        <v>5823</v>
      </c>
      <c r="C1221" s="138" t="s">
        <v>227</v>
      </c>
      <c r="D1221" s="139">
        <v>2022</v>
      </c>
      <c r="F1221" s="139">
        <v>203097</v>
      </c>
    </row>
    <row r="1222" spans="1:6" x14ac:dyDescent="0.2">
      <c r="A1222" s="142">
        <v>5832</v>
      </c>
      <c r="B1222" s="142">
        <v>5832</v>
      </c>
      <c r="C1222" s="138" t="s">
        <v>228</v>
      </c>
      <c r="D1222" s="139">
        <v>2022</v>
      </c>
      <c r="F1222" s="139">
        <v>141646</v>
      </c>
    </row>
    <row r="1223" spans="1:6" x14ac:dyDescent="0.2">
      <c r="A1223" s="142">
        <v>5877</v>
      </c>
      <c r="B1223" s="142">
        <v>5877</v>
      </c>
      <c r="C1223" s="138" t="s">
        <v>229</v>
      </c>
      <c r="D1223" s="139">
        <v>2022</v>
      </c>
      <c r="F1223" s="139">
        <v>0</v>
      </c>
    </row>
    <row r="1224" spans="1:6" x14ac:dyDescent="0.2">
      <c r="A1224" s="142">
        <v>5895</v>
      </c>
      <c r="B1224" s="142">
        <v>5895</v>
      </c>
      <c r="C1224" s="138" t="s">
        <v>230</v>
      </c>
      <c r="D1224" s="139">
        <v>2022</v>
      </c>
      <c r="F1224" s="139">
        <v>28742</v>
      </c>
    </row>
    <row r="1225" spans="1:6" x14ac:dyDescent="0.2">
      <c r="A1225" s="142">
        <v>5949</v>
      </c>
      <c r="B1225" s="142">
        <v>5949</v>
      </c>
      <c r="C1225" s="138" t="s">
        <v>231</v>
      </c>
      <c r="D1225" s="139">
        <v>2022</v>
      </c>
      <c r="F1225" s="139">
        <v>46183</v>
      </c>
    </row>
    <row r="1226" spans="1:6" x14ac:dyDescent="0.2">
      <c r="A1226" s="142">
        <v>5976</v>
      </c>
      <c r="B1226" s="142">
        <v>5976</v>
      </c>
      <c r="C1226" s="138" t="s">
        <v>232</v>
      </c>
      <c r="D1226" s="139">
        <v>2022</v>
      </c>
      <c r="F1226" s="139">
        <v>50200</v>
      </c>
    </row>
    <row r="1227" spans="1:6" x14ac:dyDescent="0.2">
      <c r="A1227" s="142">
        <v>5994</v>
      </c>
      <c r="B1227" s="142">
        <v>5994</v>
      </c>
      <c r="C1227" s="138" t="s">
        <v>233</v>
      </c>
      <c r="D1227" s="139">
        <v>2022</v>
      </c>
      <c r="F1227" s="139">
        <v>130192</v>
      </c>
    </row>
    <row r="1228" spans="1:6" x14ac:dyDescent="0.2">
      <c r="A1228" s="142">
        <v>6003</v>
      </c>
      <c r="B1228" s="142">
        <v>6003</v>
      </c>
      <c r="C1228" s="138" t="s">
        <v>234</v>
      </c>
      <c r="D1228" s="139">
        <v>2022</v>
      </c>
      <c r="F1228" s="139">
        <v>124847</v>
      </c>
    </row>
    <row r="1229" spans="1:6" x14ac:dyDescent="0.2">
      <c r="A1229" s="142">
        <v>6012</v>
      </c>
      <c r="B1229" s="142">
        <v>6012</v>
      </c>
      <c r="C1229" s="138" t="s">
        <v>235</v>
      </c>
      <c r="D1229" s="139">
        <v>2022</v>
      </c>
      <c r="F1229" s="139">
        <v>69938</v>
      </c>
    </row>
    <row r="1230" spans="1:6" x14ac:dyDescent="0.2">
      <c r="A1230" s="142">
        <v>6030</v>
      </c>
      <c r="B1230" s="142">
        <v>6030</v>
      </c>
      <c r="C1230" s="138" t="s">
        <v>236</v>
      </c>
      <c r="D1230" s="139">
        <v>2022</v>
      </c>
      <c r="F1230" s="139">
        <v>0</v>
      </c>
    </row>
    <row r="1231" spans="1:6" x14ac:dyDescent="0.2">
      <c r="A1231" s="142">
        <v>6048</v>
      </c>
      <c r="B1231" s="142">
        <v>6035</v>
      </c>
      <c r="C1231" s="138" t="s">
        <v>237</v>
      </c>
      <c r="D1231" s="139">
        <v>2022</v>
      </c>
      <c r="F1231" s="139">
        <v>129193</v>
      </c>
    </row>
    <row r="1232" spans="1:6" x14ac:dyDescent="0.2">
      <c r="A1232" s="142">
        <v>6039</v>
      </c>
      <c r="B1232" s="142">
        <v>6039</v>
      </c>
      <c r="C1232" s="138" t="s">
        <v>238</v>
      </c>
      <c r="D1232" s="139">
        <v>2022</v>
      </c>
      <c r="F1232" s="139">
        <v>0</v>
      </c>
    </row>
    <row r="1233" spans="1:6" x14ac:dyDescent="0.2">
      <c r="A1233" s="142">
        <v>6093</v>
      </c>
      <c r="B1233" s="142">
        <v>6093</v>
      </c>
      <c r="C1233" s="138" t="s">
        <v>240</v>
      </c>
      <c r="D1233" s="139">
        <v>2022</v>
      </c>
      <c r="F1233" s="139">
        <v>0</v>
      </c>
    </row>
    <row r="1234" spans="1:6" x14ac:dyDescent="0.2">
      <c r="A1234" s="142">
        <v>6091</v>
      </c>
      <c r="B1234" s="142">
        <v>6091</v>
      </c>
      <c r="C1234" s="138" t="s">
        <v>239</v>
      </c>
      <c r="D1234" s="139">
        <v>2022</v>
      </c>
      <c r="F1234" s="139">
        <v>200796</v>
      </c>
    </row>
    <row r="1235" spans="1:6" x14ac:dyDescent="0.2">
      <c r="A1235" s="142">
        <v>6095</v>
      </c>
      <c r="B1235" s="142">
        <v>6095</v>
      </c>
      <c r="C1235" s="138" t="s">
        <v>242</v>
      </c>
      <c r="D1235" s="139">
        <v>2022</v>
      </c>
      <c r="F1235" s="139">
        <v>0</v>
      </c>
    </row>
    <row r="1236" spans="1:6" x14ac:dyDescent="0.2">
      <c r="A1236" s="142">
        <v>5157</v>
      </c>
      <c r="B1236" s="142">
        <v>6099</v>
      </c>
      <c r="C1236" s="138" t="s">
        <v>244</v>
      </c>
      <c r="D1236" s="139">
        <v>2022</v>
      </c>
      <c r="F1236" s="139">
        <v>52035</v>
      </c>
    </row>
    <row r="1237" spans="1:6" x14ac:dyDescent="0.2">
      <c r="A1237" s="142">
        <v>6097</v>
      </c>
      <c r="B1237" s="142">
        <v>6097</v>
      </c>
      <c r="C1237" s="138" t="s">
        <v>243</v>
      </c>
      <c r="D1237" s="139">
        <v>2022</v>
      </c>
      <c r="F1237" s="139">
        <v>31636</v>
      </c>
    </row>
    <row r="1238" spans="1:6" x14ac:dyDescent="0.2">
      <c r="A1238" s="142">
        <v>6098</v>
      </c>
      <c r="B1238" s="142">
        <v>6098</v>
      </c>
      <c r="C1238" s="138" t="s">
        <v>333</v>
      </c>
      <c r="D1238" s="139">
        <v>2022</v>
      </c>
      <c r="F1238" s="139">
        <v>120171</v>
      </c>
    </row>
    <row r="1239" spans="1:6" x14ac:dyDescent="0.2">
      <c r="A1239" s="142">
        <v>6100</v>
      </c>
      <c r="B1239" s="142">
        <v>6100</v>
      </c>
      <c r="C1239" s="138" t="s">
        <v>245</v>
      </c>
      <c r="D1239" s="139">
        <v>2022</v>
      </c>
      <c r="F1239" s="139">
        <v>77525</v>
      </c>
    </row>
    <row r="1240" spans="1:6" x14ac:dyDescent="0.2">
      <c r="A1240" s="142">
        <v>6101</v>
      </c>
      <c r="B1240" s="142">
        <v>6101</v>
      </c>
      <c r="C1240" s="138" t="s">
        <v>246</v>
      </c>
      <c r="D1240" s="139">
        <v>2022</v>
      </c>
      <c r="F1240" s="139">
        <v>88731</v>
      </c>
    </row>
    <row r="1241" spans="1:6" x14ac:dyDescent="0.2">
      <c r="A1241" s="142">
        <v>6094</v>
      </c>
      <c r="B1241" s="142">
        <v>6094</v>
      </c>
      <c r="C1241" s="138" t="s">
        <v>241</v>
      </c>
      <c r="D1241" s="139">
        <v>2022</v>
      </c>
      <c r="F1241" s="139">
        <v>88600</v>
      </c>
    </row>
    <row r="1242" spans="1:6" x14ac:dyDescent="0.2">
      <c r="A1242" s="142">
        <v>6096</v>
      </c>
      <c r="B1242" s="142">
        <v>6096</v>
      </c>
      <c r="C1242" s="138" t="s">
        <v>442</v>
      </c>
      <c r="D1242" s="139">
        <v>2022</v>
      </c>
      <c r="F1242" s="138">
        <v>499753</v>
      </c>
    </row>
    <row r="1243" spans="1:6" x14ac:dyDescent="0.2">
      <c r="A1243" s="142">
        <v>6102</v>
      </c>
      <c r="B1243" s="142">
        <v>6102</v>
      </c>
      <c r="C1243" s="138" t="s">
        <v>247</v>
      </c>
      <c r="D1243" s="139">
        <v>2022</v>
      </c>
      <c r="F1243" s="139">
        <v>0</v>
      </c>
    </row>
    <row r="1244" spans="1:6" x14ac:dyDescent="0.2">
      <c r="A1244" s="142">
        <v>6120</v>
      </c>
      <c r="B1244" s="142">
        <v>6120</v>
      </c>
      <c r="C1244" s="138" t="s">
        <v>248</v>
      </c>
      <c r="D1244" s="139">
        <v>2022</v>
      </c>
      <c r="F1244" s="139">
        <v>6147</v>
      </c>
    </row>
    <row r="1245" spans="1:6" x14ac:dyDescent="0.2">
      <c r="A1245" s="142">
        <v>6138</v>
      </c>
      <c r="B1245" s="142">
        <v>6138</v>
      </c>
      <c r="C1245" s="138" t="s">
        <v>249</v>
      </c>
      <c r="D1245" s="139">
        <v>2022</v>
      </c>
      <c r="F1245" s="139">
        <v>0</v>
      </c>
    </row>
    <row r="1246" spans="1:6" x14ac:dyDescent="0.2">
      <c r="A1246" s="142">
        <v>5751</v>
      </c>
      <c r="B1246" s="142">
        <v>5751</v>
      </c>
      <c r="C1246" s="138" t="s">
        <v>225</v>
      </c>
      <c r="D1246" s="139">
        <v>2022</v>
      </c>
      <c r="F1246" s="139">
        <v>240116</v>
      </c>
    </row>
    <row r="1247" spans="1:6" x14ac:dyDescent="0.2">
      <c r="A1247" s="142">
        <v>6165</v>
      </c>
      <c r="B1247" s="142">
        <v>6165</v>
      </c>
      <c r="C1247" s="138" t="s">
        <v>250</v>
      </c>
      <c r="D1247" s="139">
        <v>2022</v>
      </c>
      <c r="F1247" s="139">
        <v>3558</v>
      </c>
    </row>
    <row r="1248" spans="1:6" x14ac:dyDescent="0.2">
      <c r="A1248" s="142">
        <v>6175</v>
      </c>
      <c r="B1248" s="142">
        <v>6175</v>
      </c>
      <c r="C1248" s="138" t="s">
        <v>251</v>
      </c>
      <c r="D1248" s="139">
        <v>2022</v>
      </c>
      <c r="F1248" s="139">
        <v>60398</v>
      </c>
    </row>
    <row r="1249" spans="1:6" x14ac:dyDescent="0.2">
      <c r="A1249" s="142">
        <v>6219</v>
      </c>
      <c r="B1249" s="142">
        <v>6219</v>
      </c>
      <c r="C1249" s="138" t="s">
        <v>252</v>
      </c>
      <c r="D1249" s="139">
        <v>2022</v>
      </c>
      <c r="F1249" s="139">
        <v>0</v>
      </c>
    </row>
    <row r="1250" spans="1:6" x14ac:dyDescent="0.2">
      <c r="A1250" s="142">
        <v>6246</v>
      </c>
      <c r="B1250" s="142">
        <v>6246</v>
      </c>
      <c r="C1250" s="138" t="s">
        <v>253</v>
      </c>
      <c r="D1250" s="139">
        <v>2022</v>
      </c>
      <c r="F1250" s="139">
        <v>70154</v>
      </c>
    </row>
    <row r="1251" spans="1:6" x14ac:dyDescent="0.2">
      <c r="A1251" s="142">
        <v>6273</v>
      </c>
      <c r="B1251" s="142">
        <v>6273</v>
      </c>
      <c r="C1251" s="138" t="s">
        <v>255</v>
      </c>
      <c r="D1251" s="139">
        <v>2022</v>
      </c>
      <c r="F1251" s="139">
        <v>82736</v>
      </c>
    </row>
    <row r="1252" spans="1:6" x14ac:dyDescent="0.2">
      <c r="A1252" s="142">
        <v>6408</v>
      </c>
      <c r="B1252" s="142">
        <v>6408</v>
      </c>
      <c r="C1252" s="138" t="s">
        <v>256</v>
      </c>
      <c r="D1252" s="139">
        <v>2022</v>
      </c>
      <c r="F1252" s="139">
        <v>60941</v>
      </c>
    </row>
    <row r="1253" spans="1:6" x14ac:dyDescent="0.2">
      <c r="A1253" s="142">
        <v>6453</v>
      </c>
      <c r="B1253" s="142">
        <v>6453</v>
      </c>
      <c r="C1253" s="138" t="s">
        <v>257</v>
      </c>
      <c r="D1253" s="139">
        <v>2022</v>
      </c>
      <c r="F1253" s="139">
        <v>98707</v>
      </c>
    </row>
    <row r="1254" spans="1:6" x14ac:dyDescent="0.2">
      <c r="A1254" s="142">
        <v>6460</v>
      </c>
      <c r="B1254" s="142">
        <v>6460</v>
      </c>
      <c r="C1254" s="138" t="s">
        <v>258</v>
      </c>
      <c r="D1254" s="139">
        <v>2022</v>
      </c>
      <c r="F1254" s="139">
        <v>154717</v>
      </c>
    </row>
    <row r="1255" spans="1:6" x14ac:dyDescent="0.2">
      <c r="A1255" s="142">
        <v>6462</v>
      </c>
      <c r="B1255" s="142">
        <v>6462</v>
      </c>
      <c r="C1255" s="138" t="s">
        <v>259</v>
      </c>
      <c r="D1255" s="139">
        <v>2022</v>
      </c>
      <c r="F1255" s="139">
        <v>54880</v>
      </c>
    </row>
    <row r="1256" spans="1:6" x14ac:dyDescent="0.2">
      <c r="A1256" s="142">
        <v>6471</v>
      </c>
      <c r="B1256" s="142">
        <v>6471</v>
      </c>
      <c r="C1256" s="138" t="s">
        <v>260</v>
      </c>
      <c r="D1256" s="139">
        <v>2022</v>
      </c>
      <c r="F1256" s="139">
        <v>0</v>
      </c>
    </row>
    <row r="1257" spans="1:6" x14ac:dyDescent="0.2">
      <c r="A1257" s="142">
        <v>6509</v>
      </c>
      <c r="B1257" s="142">
        <v>6509</v>
      </c>
      <c r="C1257" s="138" t="s">
        <v>261</v>
      </c>
      <c r="D1257" s="139">
        <v>2022</v>
      </c>
      <c r="F1257" s="139">
        <v>104258</v>
      </c>
    </row>
    <row r="1258" spans="1:6" x14ac:dyDescent="0.2">
      <c r="A1258" s="142">
        <v>6512</v>
      </c>
      <c r="B1258" s="142">
        <v>6512</v>
      </c>
      <c r="C1258" s="138" t="s">
        <v>262</v>
      </c>
      <c r="D1258" s="139">
        <v>2022</v>
      </c>
      <c r="F1258" s="139">
        <v>124418</v>
      </c>
    </row>
    <row r="1259" spans="1:6" x14ac:dyDescent="0.2">
      <c r="A1259" s="142">
        <v>6516</v>
      </c>
      <c r="B1259" s="142">
        <v>6516</v>
      </c>
      <c r="C1259" s="138" t="s">
        <v>263</v>
      </c>
      <c r="D1259" s="139">
        <v>2022</v>
      </c>
      <c r="F1259" s="139">
        <v>51611</v>
      </c>
    </row>
    <row r="1260" spans="1:6" x14ac:dyDescent="0.2">
      <c r="A1260" s="142">
        <v>6534</v>
      </c>
      <c r="B1260" s="142">
        <v>6534</v>
      </c>
      <c r="C1260" s="138" t="s">
        <v>264</v>
      </c>
      <c r="D1260" s="139">
        <v>2022</v>
      </c>
      <c r="F1260" s="139">
        <v>143886</v>
      </c>
    </row>
    <row r="1261" spans="1:6" x14ac:dyDescent="0.2">
      <c r="A1261" s="142">
        <v>1935</v>
      </c>
      <c r="B1261" s="142">
        <v>6536</v>
      </c>
      <c r="C1261" s="138" t="s">
        <v>265</v>
      </c>
      <c r="D1261" s="139">
        <v>2022</v>
      </c>
      <c r="F1261" s="139">
        <v>167488</v>
      </c>
    </row>
    <row r="1262" spans="1:6" x14ac:dyDescent="0.2">
      <c r="A1262" s="142">
        <v>6561</v>
      </c>
      <c r="B1262" s="142">
        <v>6561</v>
      </c>
      <c r="C1262" s="138" t="s">
        <v>266</v>
      </c>
      <c r="D1262" s="139">
        <v>2022</v>
      </c>
      <c r="F1262" s="139">
        <v>98962</v>
      </c>
    </row>
    <row r="1263" spans="1:6" x14ac:dyDescent="0.2">
      <c r="A1263" s="142">
        <v>6579</v>
      </c>
      <c r="B1263" s="142">
        <v>6579</v>
      </c>
      <c r="C1263" s="138" t="s">
        <v>267</v>
      </c>
      <c r="D1263" s="139">
        <v>2022</v>
      </c>
      <c r="F1263" s="139">
        <v>0</v>
      </c>
    </row>
    <row r="1264" spans="1:6" x14ac:dyDescent="0.2">
      <c r="A1264" s="142">
        <v>6592</v>
      </c>
      <c r="B1264" s="142">
        <v>6592</v>
      </c>
      <c r="C1264" s="138" t="s">
        <v>388</v>
      </c>
      <c r="D1264" s="139">
        <v>2022</v>
      </c>
      <c r="F1264" s="139">
        <v>446757</v>
      </c>
    </row>
    <row r="1265" spans="1:6" x14ac:dyDescent="0.2">
      <c r="A1265" s="142">
        <v>6615</v>
      </c>
      <c r="B1265" s="142">
        <v>6615</v>
      </c>
      <c r="C1265" s="138" t="s">
        <v>268</v>
      </c>
      <c r="D1265" s="139">
        <v>2022</v>
      </c>
      <c r="F1265" s="139">
        <v>0</v>
      </c>
    </row>
    <row r="1266" spans="1:6" x14ac:dyDescent="0.2">
      <c r="A1266" s="142">
        <v>6651</v>
      </c>
      <c r="B1266" s="142">
        <v>6651</v>
      </c>
      <c r="C1266" s="138" t="s">
        <v>269</v>
      </c>
      <c r="D1266" s="139">
        <v>2022</v>
      </c>
      <c r="F1266" s="139">
        <v>87336</v>
      </c>
    </row>
    <row r="1267" spans="1:6" x14ac:dyDescent="0.2">
      <c r="A1267" s="142">
        <v>6660</v>
      </c>
      <c r="B1267" s="142">
        <v>6660</v>
      </c>
      <c r="C1267" s="138" t="s">
        <v>270</v>
      </c>
      <c r="D1267" s="139">
        <v>2022</v>
      </c>
      <c r="F1267" s="139">
        <v>0</v>
      </c>
    </row>
    <row r="1268" spans="1:6" x14ac:dyDescent="0.2">
      <c r="A1268" s="142">
        <v>6700</v>
      </c>
      <c r="B1268" s="142">
        <v>6700</v>
      </c>
      <c r="C1268" s="138" t="s">
        <v>271</v>
      </c>
      <c r="D1268" s="139">
        <v>2022</v>
      </c>
      <c r="F1268" s="139">
        <v>5863</v>
      </c>
    </row>
    <row r="1269" spans="1:6" x14ac:dyDescent="0.2">
      <c r="A1269" s="142">
        <v>6759</v>
      </c>
      <c r="B1269" s="142">
        <v>6759</v>
      </c>
      <c r="C1269" s="138" t="s">
        <v>273</v>
      </c>
      <c r="D1269" s="139">
        <v>2022</v>
      </c>
      <c r="F1269" s="139">
        <v>0</v>
      </c>
    </row>
    <row r="1270" spans="1:6" x14ac:dyDescent="0.2">
      <c r="A1270" s="142">
        <v>6762</v>
      </c>
      <c r="B1270" s="142">
        <v>6762</v>
      </c>
      <c r="C1270" s="138" t="s">
        <v>274</v>
      </c>
      <c r="D1270" s="139">
        <v>2022</v>
      </c>
      <c r="F1270" s="139">
        <v>0</v>
      </c>
    </row>
    <row r="1271" spans="1:6" x14ac:dyDescent="0.2">
      <c r="A1271" s="142">
        <v>6768</v>
      </c>
      <c r="B1271" s="142">
        <v>6768</v>
      </c>
      <c r="C1271" s="138" t="s">
        <v>275</v>
      </c>
      <c r="D1271" s="139">
        <v>2022</v>
      </c>
      <c r="F1271" s="139">
        <v>0</v>
      </c>
    </row>
    <row r="1272" spans="1:6" x14ac:dyDescent="0.2">
      <c r="A1272" s="142">
        <v>6795</v>
      </c>
      <c r="B1272" s="142">
        <v>6795</v>
      </c>
      <c r="C1272" s="138" t="s">
        <v>276</v>
      </c>
      <c r="D1272" s="139">
        <v>2022</v>
      </c>
      <c r="F1272" s="139">
        <v>355962</v>
      </c>
    </row>
    <row r="1273" spans="1:6" x14ac:dyDescent="0.2">
      <c r="A1273" s="142">
        <v>6822</v>
      </c>
      <c r="B1273" s="142">
        <v>6822</v>
      </c>
      <c r="C1273" s="138" t="s">
        <v>277</v>
      </c>
      <c r="D1273" s="139">
        <v>2022</v>
      </c>
      <c r="F1273" s="139">
        <v>0</v>
      </c>
    </row>
    <row r="1274" spans="1:6" x14ac:dyDescent="0.2">
      <c r="A1274" s="142">
        <v>6840</v>
      </c>
      <c r="B1274" s="142">
        <v>6840</v>
      </c>
      <c r="C1274" s="138" t="s">
        <v>278</v>
      </c>
      <c r="D1274" s="139">
        <v>2022</v>
      </c>
      <c r="F1274" s="139">
        <v>0</v>
      </c>
    </row>
    <row r="1275" spans="1:6" x14ac:dyDescent="0.2">
      <c r="A1275" s="142">
        <v>6854</v>
      </c>
      <c r="B1275" s="142">
        <v>6854</v>
      </c>
      <c r="C1275" s="138" t="s">
        <v>279</v>
      </c>
      <c r="D1275" s="139">
        <v>2022</v>
      </c>
      <c r="F1275" s="139">
        <v>112087</v>
      </c>
    </row>
    <row r="1276" spans="1:6" x14ac:dyDescent="0.2">
      <c r="A1276" s="142">
        <v>6867</v>
      </c>
      <c r="B1276" s="142">
        <v>6867</v>
      </c>
      <c r="C1276" s="138" t="s">
        <v>280</v>
      </c>
      <c r="D1276" s="139">
        <v>2022</v>
      </c>
      <c r="F1276" s="139">
        <v>84854</v>
      </c>
    </row>
    <row r="1277" spans="1:6" x14ac:dyDescent="0.2">
      <c r="A1277" s="142">
        <v>6921</v>
      </c>
      <c r="B1277" s="142">
        <v>6921</v>
      </c>
      <c r="C1277" s="138" t="s">
        <v>281</v>
      </c>
      <c r="D1277" s="139">
        <v>2022</v>
      </c>
      <c r="F1277" s="139">
        <v>19854</v>
      </c>
    </row>
    <row r="1278" spans="1:6" x14ac:dyDescent="0.2">
      <c r="A1278" s="142">
        <v>6930</v>
      </c>
      <c r="B1278" s="142">
        <v>6930</v>
      </c>
      <c r="C1278" s="138" t="s">
        <v>282</v>
      </c>
      <c r="D1278" s="139">
        <v>2022</v>
      </c>
      <c r="F1278" s="139">
        <v>10218</v>
      </c>
    </row>
    <row r="1279" spans="1:6" x14ac:dyDescent="0.2">
      <c r="A1279" s="142">
        <v>6937</v>
      </c>
      <c r="B1279" s="142">
        <v>6937</v>
      </c>
      <c r="C1279" s="138" t="s">
        <v>334</v>
      </c>
      <c r="D1279" s="139">
        <v>2022</v>
      </c>
      <c r="F1279" s="139">
        <v>0</v>
      </c>
    </row>
    <row r="1280" spans="1:6" x14ac:dyDescent="0.2">
      <c r="A1280" s="142">
        <v>6943</v>
      </c>
      <c r="B1280" s="142">
        <v>6943</v>
      </c>
      <c r="C1280" s="138" t="s">
        <v>283</v>
      </c>
      <c r="D1280" s="139">
        <v>2022</v>
      </c>
      <c r="F1280" s="139">
        <v>7590</v>
      </c>
    </row>
    <row r="1281" spans="1:6" x14ac:dyDescent="0.2">
      <c r="A1281" s="142">
        <v>6264</v>
      </c>
      <c r="B1281" s="142">
        <v>6264</v>
      </c>
      <c r="C1281" s="138" t="s">
        <v>254</v>
      </c>
      <c r="D1281" s="139">
        <v>2022</v>
      </c>
      <c r="F1281" s="139">
        <v>110120</v>
      </c>
    </row>
    <row r="1282" spans="1:6" x14ac:dyDescent="0.2">
      <c r="A1282" s="142">
        <v>6950</v>
      </c>
      <c r="B1282" s="142">
        <v>6950</v>
      </c>
      <c r="C1282" s="138" t="s">
        <v>335</v>
      </c>
      <c r="D1282" s="139">
        <v>2022</v>
      </c>
      <c r="F1282" s="139">
        <v>50928</v>
      </c>
    </row>
    <row r="1283" spans="1:6" x14ac:dyDescent="0.2">
      <c r="A1283" s="142">
        <v>6957</v>
      </c>
      <c r="B1283" s="142">
        <v>6957</v>
      </c>
      <c r="C1283" s="138" t="s">
        <v>284</v>
      </c>
      <c r="D1283" s="139">
        <v>2022</v>
      </c>
      <c r="F1283" s="139">
        <v>0</v>
      </c>
    </row>
    <row r="1284" spans="1:6" x14ac:dyDescent="0.2">
      <c r="A1284" s="142">
        <v>5922</v>
      </c>
      <c r="B1284" s="142">
        <v>5922</v>
      </c>
      <c r="C1284" s="138" t="s">
        <v>336</v>
      </c>
      <c r="D1284" s="139">
        <v>2022</v>
      </c>
      <c r="F1284" s="139">
        <v>161695</v>
      </c>
    </row>
    <row r="1285" spans="1:6" x14ac:dyDescent="0.2">
      <c r="A1285" s="142">
        <v>819</v>
      </c>
      <c r="B1285" s="142">
        <v>819</v>
      </c>
      <c r="C1285" s="138" t="s">
        <v>41</v>
      </c>
      <c r="D1285" s="139">
        <v>2022</v>
      </c>
      <c r="F1285" s="139">
        <v>0</v>
      </c>
    </row>
    <row r="1286" spans="1:6" x14ac:dyDescent="0.2">
      <c r="A1286" s="142">
        <v>6969</v>
      </c>
      <c r="B1286" s="142">
        <v>6969</v>
      </c>
      <c r="C1286" s="138" t="s">
        <v>285</v>
      </c>
      <c r="D1286" s="139">
        <v>2022</v>
      </c>
      <c r="F1286" s="139">
        <v>101219</v>
      </c>
    </row>
    <row r="1287" spans="1:6" x14ac:dyDescent="0.2">
      <c r="A1287" s="142">
        <v>6975</v>
      </c>
      <c r="B1287" s="142">
        <v>6975</v>
      </c>
      <c r="C1287" s="138" t="s">
        <v>286</v>
      </c>
      <c r="D1287" s="139">
        <v>2022</v>
      </c>
      <c r="F1287" s="139">
        <v>0</v>
      </c>
    </row>
    <row r="1288" spans="1:6" x14ac:dyDescent="0.2">
      <c r="A1288" s="142">
        <v>6983</v>
      </c>
      <c r="B1288" s="142">
        <v>6983</v>
      </c>
      <c r="C1288" s="138" t="s">
        <v>287</v>
      </c>
      <c r="D1288" s="139">
        <v>2022</v>
      </c>
      <c r="F1288" s="139">
        <v>230276</v>
      </c>
    </row>
    <row r="1289" spans="1:6" x14ac:dyDescent="0.2">
      <c r="A1289" s="142">
        <v>6985</v>
      </c>
      <c r="B1289" s="142">
        <v>6985</v>
      </c>
      <c r="C1289" s="138" t="s">
        <v>288</v>
      </c>
      <c r="D1289" s="139">
        <v>2022</v>
      </c>
      <c r="F1289" s="139">
        <v>149780</v>
      </c>
    </row>
    <row r="1290" spans="1:6" x14ac:dyDescent="0.2">
      <c r="A1290" s="142">
        <v>6987</v>
      </c>
      <c r="B1290" s="142">
        <v>6987</v>
      </c>
      <c r="C1290" s="138" t="s">
        <v>289</v>
      </c>
      <c r="D1290" s="139">
        <v>2022</v>
      </c>
      <c r="F1290" s="139">
        <v>54226</v>
      </c>
    </row>
    <row r="1291" spans="1:6" x14ac:dyDescent="0.2">
      <c r="A1291" s="142">
        <v>6990</v>
      </c>
      <c r="B1291" s="142">
        <v>6990</v>
      </c>
      <c r="C1291" s="138" t="s">
        <v>290</v>
      </c>
      <c r="D1291" s="139">
        <v>2022</v>
      </c>
      <c r="F1291" s="139">
        <v>0</v>
      </c>
    </row>
    <row r="1292" spans="1:6" x14ac:dyDescent="0.2">
      <c r="A1292" s="142">
        <v>6961</v>
      </c>
      <c r="B1292" s="142">
        <v>6961</v>
      </c>
      <c r="C1292" s="138" t="s">
        <v>337</v>
      </c>
      <c r="D1292" s="139">
        <v>2022</v>
      </c>
      <c r="F1292" s="139">
        <v>644916</v>
      </c>
    </row>
    <row r="1293" spans="1:6" x14ac:dyDescent="0.2">
      <c r="A1293" s="142">
        <v>6992</v>
      </c>
      <c r="B1293" s="142">
        <v>6992</v>
      </c>
      <c r="C1293" s="138" t="s">
        <v>291</v>
      </c>
      <c r="D1293" s="139">
        <v>2022</v>
      </c>
      <c r="F1293" s="139">
        <v>237456</v>
      </c>
    </row>
    <row r="1294" spans="1:6" x14ac:dyDescent="0.2">
      <c r="A1294" s="142">
        <v>7002</v>
      </c>
      <c r="B1294" s="142">
        <v>7002</v>
      </c>
      <c r="C1294" s="138" t="s">
        <v>292</v>
      </c>
      <c r="D1294" s="139">
        <v>2022</v>
      </c>
      <c r="F1294" s="139">
        <v>0</v>
      </c>
    </row>
    <row r="1295" spans="1:6" x14ac:dyDescent="0.2">
      <c r="A1295" s="142">
        <v>7029</v>
      </c>
      <c r="B1295" s="142">
        <v>7029</v>
      </c>
      <c r="C1295" s="138" t="s">
        <v>293</v>
      </c>
      <c r="D1295" s="139">
        <v>2022</v>
      </c>
      <c r="F1295" s="139">
        <v>103315</v>
      </c>
    </row>
    <row r="1296" spans="1:6" x14ac:dyDescent="0.2">
      <c r="A1296" s="142">
        <v>7038</v>
      </c>
      <c r="B1296" s="142">
        <v>7038</v>
      </c>
      <c r="C1296" s="138" t="s">
        <v>294</v>
      </c>
      <c r="D1296" s="139">
        <v>2022</v>
      </c>
      <c r="F1296" s="139">
        <v>0</v>
      </c>
    </row>
    <row r="1297" spans="1:6" x14ac:dyDescent="0.2">
      <c r="A1297" s="142">
        <v>7047</v>
      </c>
      <c r="B1297" s="142">
        <v>7047</v>
      </c>
      <c r="C1297" s="138" t="s">
        <v>295</v>
      </c>
      <c r="D1297" s="139">
        <v>2022</v>
      </c>
      <c r="F1297" s="139">
        <v>40284</v>
      </c>
    </row>
    <row r="1298" spans="1:6" x14ac:dyDescent="0.2">
      <c r="A1298" s="142">
        <v>7056</v>
      </c>
      <c r="B1298" s="142">
        <v>7056</v>
      </c>
      <c r="C1298" s="138" t="s">
        <v>296</v>
      </c>
      <c r="D1298" s="139">
        <v>2022</v>
      </c>
      <c r="F1298" s="139">
        <v>141247</v>
      </c>
    </row>
    <row r="1299" spans="1:6" x14ac:dyDescent="0.2">
      <c r="A1299" s="142">
        <v>7092</v>
      </c>
      <c r="B1299" s="142">
        <v>7092</v>
      </c>
      <c r="C1299" s="138" t="s">
        <v>297</v>
      </c>
      <c r="D1299" s="139">
        <v>2022</v>
      </c>
      <c r="F1299" s="139">
        <v>30220</v>
      </c>
    </row>
    <row r="1300" spans="1:6" x14ac:dyDescent="0.2">
      <c r="A1300" s="142">
        <v>7098</v>
      </c>
      <c r="B1300" s="142">
        <v>7098</v>
      </c>
      <c r="C1300" s="138" t="s">
        <v>298</v>
      </c>
      <c r="D1300" s="139">
        <v>2022</v>
      </c>
      <c r="F1300" s="139">
        <v>68518</v>
      </c>
    </row>
    <row r="1301" spans="1:6" x14ac:dyDescent="0.2">
      <c r="A1301" s="142">
        <v>7110</v>
      </c>
      <c r="B1301" s="142">
        <v>7110</v>
      </c>
      <c r="C1301" s="138" t="s">
        <v>299</v>
      </c>
      <c r="D1301" s="139">
        <v>2022</v>
      </c>
      <c r="F1301" s="139">
        <v>0</v>
      </c>
    </row>
    <row r="1302" spans="1:6" x14ac:dyDescent="0.2">
      <c r="A1302" s="142">
        <v>9</v>
      </c>
      <c r="B1302" s="142">
        <v>9</v>
      </c>
      <c r="C1302" s="138" t="s">
        <v>10</v>
      </c>
      <c r="D1302" s="139">
        <v>2023</v>
      </c>
      <c r="F1302" s="139">
        <v>230841.15600000005</v>
      </c>
    </row>
    <row r="1303" spans="1:6" x14ac:dyDescent="0.2">
      <c r="A1303" s="142">
        <v>441</v>
      </c>
      <c r="B1303" s="142">
        <v>441</v>
      </c>
      <c r="C1303" s="138" t="s">
        <v>315</v>
      </c>
      <c r="D1303" s="139">
        <v>2023</v>
      </c>
      <c r="F1303" s="139">
        <v>48961.750000000015</v>
      </c>
    </row>
    <row r="1304" spans="1:6" x14ac:dyDescent="0.2">
      <c r="A1304" s="142">
        <v>18</v>
      </c>
      <c r="B1304" s="142">
        <v>18</v>
      </c>
      <c r="C1304" s="138" t="s">
        <v>11</v>
      </c>
      <c r="D1304" s="139">
        <v>2023</v>
      </c>
      <c r="F1304" s="139">
        <v>182808.50399999999</v>
      </c>
    </row>
    <row r="1305" spans="1:6" x14ac:dyDescent="0.2">
      <c r="A1305" s="142">
        <v>27</v>
      </c>
      <c r="B1305" s="142">
        <v>27</v>
      </c>
      <c r="C1305" s="138" t="s">
        <v>316</v>
      </c>
      <c r="D1305" s="139">
        <v>2023</v>
      </c>
      <c r="F1305" s="139">
        <v>5211.1800000000458</v>
      </c>
    </row>
    <row r="1306" spans="1:6" x14ac:dyDescent="0.2">
      <c r="A1306" s="142">
        <v>63</v>
      </c>
      <c r="B1306" s="142">
        <v>63</v>
      </c>
      <c r="C1306" s="138" t="s">
        <v>317</v>
      </c>
      <c r="D1306" s="139">
        <v>2023</v>
      </c>
      <c r="F1306" s="139">
        <v>211154.90500000003</v>
      </c>
    </row>
    <row r="1307" spans="1:6" x14ac:dyDescent="0.2">
      <c r="A1307" s="142">
        <v>72</v>
      </c>
      <c r="B1307" s="142">
        <v>72</v>
      </c>
      <c r="C1307" s="138" t="s">
        <v>12</v>
      </c>
      <c r="D1307" s="139">
        <v>2023</v>
      </c>
      <c r="F1307" s="139">
        <v>83952.596999999994</v>
      </c>
    </row>
    <row r="1308" spans="1:6" x14ac:dyDescent="0.2">
      <c r="A1308" s="142">
        <v>81</v>
      </c>
      <c r="B1308" s="142">
        <v>81</v>
      </c>
      <c r="C1308" s="138" t="s">
        <v>13</v>
      </c>
      <c r="D1308" s="139">
        <v>2023</v>
      </c>
      <c r="F1308" s="139">
        <v>55160.703000000038</v>
      </c>
    </row>
    <row r="1309" spans="1:6" x14ac:dyDescent="0.2">
      <c r="A1309" s="142">
        <v>99</v>
      </c>
      <c r="B1309" s="142">
        <v>99</v>
      </c>
      <c r="C1309" s="138" t="s">
        <v>14</v>
      </c>
      <c r="D1309" s="139">
        <v>2023</v>
      </c>
      <c r="F1309" s="139">
        <v>150959.25000000003</v>
      </c>
    </row>
    <row r="1310" spans="1:6" x14ac:dyDescent="0.2">
      <c r="A1310" s="142">
        <v>108</v>
      </c>
      <c r="B1310" s="142">
        <v>108</v>
      </c>
      <c r="C1310" s="138" t="s">
        <v>15</v>
      </c>
      <c r="D1310" s="139">
        <v>2023</v>
      </c>
      <c r="F1310" s="139">
        <v>58405.913999999997</v>
      </c>
    </row>
    <row r="1311" spans="1:6" x14ac:dyDescent="0.2">
      <c r="A1311" s="142">
        <v>126</v>
      </c>
      <c r="B1311" s="142">
        <v>126</v>
      </c>
      <c r="C1311" s="138" t="s">
        <v>16</v>
      </c>
      <c r="D1311" s="139">
        <v>2023</v>
      </c>
      <c r="F1311" s="138">
        <v>187379.35700000008</v>
      </c>
    </row>
    <row r="1312" spans="1:6" x14ac:dyDescent="0.2">
      <c r="A1312" s="142">
        <v>135</v>
      </c>
      <c r="B1312" s="142">
        <v>135</v>
      </c>
      <c r="C1312" s="138" t="s">
        <v>17</v>
      </c>
      <c r="D1312" s="139">
        <v>2023</v>
      </c>
      <c r="F1312" s="139">
        <v>352123.84600000002</v>
      </c>
    </row>
    <row r="1313" spans="1:6" x14ac:dyDescent="0.2">
      <c r="A1313" s="142">
        <v>171</v>
      </c>
      <c r="B1313" s="142">
        <v>171</v>
      </c>
      <c r="C1313" s="138" t="s">
        <v>318</v>
      </c>
      <c r="D1313" s="139">
        <v>2023</v>
      </c>
      <c r="F1313" s="139">
        <v>89687.079999999987</v>
      </c>
    </row>
    <row r="1314" spans="1:6" x14ac:dyDescent="0.2">
      <c r="A1314" s="142">
        <v>225</v>
      </c>
      <c r="B1314" s="142">
        <v>225</v>
      </c>
      <c r="C1314" s="138" t="s">
        <v>19</v>
      </c>
      <c r="D1314" s="139">
        <v>2023</v>
      </c>
      <c r="F1314" s="139">
        <v>985437.12799999991</v>
      </c>
    </row>
    <row r="1315" spans="1:6" x14ac:dyDescent="0.2">
      <c r="A1315" s="142">
        <v>234</v>
      </c>
      <c r="B1315" s="142">
        <v>234</v>
      </c>
      <c r="C1315" s="138" t="s">
        <v>20</v>
      </c>
      <c r="D1315" s="139">
        <v>2023</v>
      </c>
      <c r="F1315" s="139">
        <v>11594.30800000005</v>
      </c>
    </row>
    <row r="1316" spans="1:6" x14ac:dyDescent="0.2">
      <c r="A1316" s="142">
        <v>243</v>
      </c>
      <c r="B1316" s="142">
        <v>243</v>
      </c>
      <c r="C1316" s="138" t="s">
        <v>21</v>
      </c>
      <c r="D1316" s="139">
        <v>2023</v>
      </c>
      <c r="F1316" s="139">
        <v>86744.81700000001</v>
      </c>
    </row>
    <row r="1317" spans="1:6" x14ac:dyDescent="0.2">
      <c r="A1317" s="142">
        <v>261</v>
      </c>
      <c r="B1317" s="142">
        <v>261</v>
      </c>
      <c r="C1317" s="138" t="s">
        <v>22</v>
      </c>
      <c r="D1317" s="139">
        <v>2023</v>
      </c>
      <c r="F1317" s="139">
        <v>0</v>
      </c>
    </row>
    <row r="1318" spans="1:6" x14ac:dyDescent="0.2">
      <c r="A1318" s="142">
        <v>279</v>
      </c>
      <c r="B1318" s="142">
        <v>279</v>
      </c>
      <c r="C1318" s="138" t="s">
        <v>23</v>
      </c>
      <c r="D1318" s="139">
        <v>2023</v>
      </c>
      <c r="F1318" s="139">
        <v>0</v>
      </c>
    </row>
    <row r="1319" spans="1:6" x14ac:dyDescent="0.2">
      <c r="A1319" s="142">
        <v>355</v>
      </c>
      <c r="B1319" s="142">
        <v>355</v>
      </c>
      <c r="C1319" s="138" t="s">
        <v>25</v>
      </c>
      <c r="D1319" s="139">
        <v>2023</v>
      </c>
      <c r="F1319" s="139">
        <v>103788.51999999999</v>
      </c>
    </row>
    <row r="1320" spans="1:6" x14ac:dyDescent="0.2">
      <c r="A1320" s="142">
        <v>387</v>
      </c>
      <c r="B1320" s="142">
        <v>387</v>
      </c>
      <c r="C1320" s="138" t="s">
        <v>26</v>
      </c>
      <c r="D1320" s="139">
        <v>2023</v>
      </c>
      <c r="F1320" s="139">
        <v>0</v>
      </c>
    </row>
    <row r="1321" spans="1:6" x14ac:dyDescent="0.2">
      <c r="A1321" s="142">
        <v>414</v>
      </c>
      <c r="B1321" s="142">
        <v>414</v>
      </c>
      <c r="C1321" s="138" t="s">
        <v>27</v>
      </c>
      <c r="D1321" s="139">
        <v>2023</v>
      </c>
      <c r="F1321" s="139">
        <v>50204.979000000007</v>
      </c>
    </row>
    <row r="1322" spans="1:6" x14ac:dyDescent="0.2">
      <c r="A1322" s="142">
        <v>540</v>
      </c>
      <c r="B1322" s="142">
        <v>540</v>
      </c>
      <c r="C1322" s="138" t="s">
        <v>30</v>
      </c>
      <c r="D1322" s="139">
        <v>2023</v>
      </c>
      <c r="F1322" s="139">
        <v>205077.75400000004</v>
      </c>
    </row>
    <row r="1323" spans="1:6" x14ac:dyDescent="0.2">
      <c r="A1323" s="142">
        <v>472</v>
      </c>
      <c r="B1323" s="142">
        <v>472</v>
      </c>
      <c r="C1323" s="138" t="s">
        <v>28</v>
      </c>
      <c r="D1323" s="139">
        <v>2023</v>
      </c>
      <c r="F1323" s="139">
        <v>0</v>
      </c>
    </row>
    <row r="1324" spans="1:6" x14ac:dyDescent="0.2">
      <c r="A1324" s="142">
        <v>513</v>
      </c>
      <c r="B1324" s="142">
        <v>513</v>
      </c>
      <c r="C1324" s="138" t="s">
        <v>29</v>
      </c>
      <c r="D1324" s="139">
        <v>2023</v>
      </c>
      <c r="F1324" s="139">
        <v>31495.164000000012</v>
      </c>
    </row>
    <row r="1325" spans="1:6" x14ac:dyDescent="0.2">
      <c r="A1325" s="142">
        <v>549</v>
      </c>
      <c r="B1325" s="142">
        <v>549</v>
      </c>
      <c r="C1325" s="138" t="s">
        <v>31</v>
      </c>
      <c r="D1325" s="139">
        <v>2023</v>
      </c>
      <c r="F1325" s="139">
        <v>53663.884999999995</v>
      </c>
    </row>
    <row r="1326" spans="1:6" x14ac:dyDescent="0.2">
      <c r="A1326" s="142">
        <v>576</v>
      </c>
      <c r="B1326" s="142">
        <v>576</v>
      </c>
      <c r="C1326" s="138" t="s">
        <v>32</v>
      </c>
      <c r="D1326" s="139">
        <v>2023</v>
      </c>
      <c r="F1326" s="139">
        <v>34508.332000000017</v>
      </c>
    </row>
    <row r="1327" spans="1:6" x14ac:dyDescent="0.2">
      <c r="A1327" s="142">
        <v>585</v>
      </c>
      <c r="B1327" s="142">
        <v>585</v>
      </c>
      <c r="C1327" s="138" t="s">
        <v>33</v>
      </c>
      <c r="D1327" s="139">
        <v>2023</v>
      </c>
      <c r="F1327" s="139">
        <v>93284.900000000009</v>
      </c>
    </row>
    <row r="1328" spans="1:6" x14ac:dyDescent="0.2">
      <c r="A1328" s="142">
        <v>594</v>
      </c>
      <c r="B1328" s="142">
        <v>594</v>
      </c>
      <c r="C1328" s="138" t="s">
        <v>34</v>
      </c>
      <c r="D1328" s="139">
        <v>2023</v>
      </c>
      <c r="F1328" s="139">
        <v>0</v>
      </c>
    </row>
    <row r="1329" spans="1:6" x14ac:dyDescent="0.2">
      <c r="A1329" s="142">
        <v>603</v>
      </c>
      <c r="B1329" s="142">
        <v>603</v>
      </c>
      <c r="C1329" s="138" t="s">
        <v>35</v>
      </c>
      <c r="D1329" s="139">
        <v>2023</v>
      </c>
      <c r="F1329" s="139">
        <v>41990.31700000001</v>
      </c>
    </row>
    <row r="1330" spans="1:6" x14ac:dyDescent="0.2">
      <c r="A1330" s="142">
        <v>609</v>
      </c>
      <c r="B1330" s="142">
        <v>609</v>
      </c>
      <c r="C1330" s="138" t="s">
        <v>36</v>
      </c>
      <c r="D1330" s="139">
        <v>2023</v>
      </c>
      <c r="F1330" s="139">
        <v>418601.01000000007</v>
      </c>
    </row>
    <row r="1331" spans="1:6" x14ac:dyDescent="0.2">
      <c r="A1331" s="142">
        <v>621</v>
      </c>
      <c r="B1331" s="142">
        <v>621</v>
      </c>
      <c r="C1331" s="138" t="s">
        <v>37</v>
      </c>
      <c r="D1331" s="139">
        <v>2023</v>
      </c>
      <c r="F1331" s="139">
        <v>0</v>
      </c>
    </row>
    <row r="1332" spans="1:6" x14ac:dyDescent="0.2">
      <c r="A1332" s="142">
        <v>720</v>
      </c>
      <c r="B1332" s="142">
        <v>720</v>
      </c>
      <c r="C1332" s="138" t="s">
        <v>38</v>
      </c>
      <c r="D1332" s="139">
        <v>2023</v>
      </c>
      <c r="F1332" s="139">
        <v>0</v>
      </c>
    </row>
    <row r="1333" spans="1:6" x14ac:dyDescent="0.2">
      <c r="A1333" s="142">
        <v>729</v>
      </c>
      <c r="B1333" s="142">
        <v>729</v>
      </c>
      <c r="C1333" s="138" t="s">
        <v>39</v>
      </c>
      <c r="D1333" s="139">
        <v>2023</v>
      </c>
      <c r="F1333" s="139">
        <v>0</v>
      </c>
    </row>
    <row r="1334" spans="1:6" x14ac:dyDescent="0.2">
      <c r="A1334" s="142">
        <v>747</v>
      </c>
      <c r="B1334" s="142">
        <v>747</v>
      </c>
      <c r="C1334" s="138" t="s">
        <v>40</v>
      </c>
      <c r="D1334" s="139">
        <v>2023</v>
      </c>
      <c r="F1334" s="139">
        <v>0</v>
      </c>
    </row>
    <row r="1335" spans="1:6" x14ac:dyDescent="0.2">
      <c r="A1335" s="142">
        <v>1917</v>
      </c>
      <c r="B1335" s="142">
        <v>1917</v>
      </c>
      <c r="C1335" s="138" t="s">
        <v>89</v>
      </c>
      <c r="D1335" s="139">
        <v>2023</v>
      </c>
      <c r="F1335" s="139">
        <v>74362.509999999995</v>
      </c>
    </row>
    <row r="1336" spans="1:6" x14ac:dyDescent="0.2">
      <c r="A1336" s="142">
        <v>846</v>
      </c>
      <c r="B1336" s="142">
        <v>846</v>
      </c>
      <c r="C1336" s="138" t="s">
        <v>384</v>
      </c>
      <c r="D1336" s="139">
        <v>2023</v>
      </c>
      <c r="F1336" s="139">
        <v>69846.137999999992</v>
      </c>
    </row>
    <row r="1337" spans="1:6" x14ac:dyDescent="0.2">
      <c r="A1337" s="142">
        <v>882</v>
      </c>
      <c r="B1337" s="142">
        <v>882</v>
      </c>
      <c r="C1337" s="138" t="s">
        <v>43</v>
      </c>
      <c r="D1337" s="139">
        <v>2023</v>
      </c>
      <c r="F1337" s="139">
        <v>0</v>
      </c>
    </row>
    <row r="1338" spans="1:6" x14ac:dyDescent="0.2">
      <c r="A1338" s="142">
        <v>916</v>
      </c>
      <c r="B1338" s="142">
        <v>916</v>
      </c>
      <c r="C1338" s="138" t="s">
        <v>45</v>
      </c>
      <c r="D1338" s="139">
        <v>2023</v>
      </c>
      <c r="F1338" s="139">
        <v>62936.600999999995</v>
      </c>
    </row>
    <row r="1339" spans="1:6" x14ac:dyDescent="0.2">
      <c r="A1339" s="142">
        <v>914</v>
      </c>
      <c r="B1339" s="142">
        <v>914</v>
      </c>
      <c r="C1339" s="138" t="s">
        <v>44</v>
      </c>
      <c r="D1339" s="139">
        <v>2023</v>
      </c>
      <c r="F1339" s="139">
        <v>85358.223999999987</v>
      </c>
    </row>
    <row r="1340" spans="1:6" x14ac:dyDescent="0.2">
      <c r="A1340" s="142">
        <v>918</v>
      </c>
      <c r="B1340" s="142">
        <v>918</v>
      </c>
      <c r="C1340" s="138" t="s">
        <v>46</v>
      </c>
      <c r="D1340" s="139">
        <v>2023</v>
      </c>
      <c r="F1340" s="139">
        <v>89609.855999999985</v>
      </c>
    </row>
    <row r="1341" spans="1:6" x14ac:dyDescent="0.2">
      <c r="A1341" s="142">
        <v>936</v>
      </c>
      <c r="B1341" s="142">
        <v>936</v>
      </c>
      <c r="C1341" s="138" t="s">
        <v>47</v>
      </c>
      <c r="D1341" s="139">
        <v>2023</v>
      </c>
      <c r="F1341" s="139">
        <v>0</v>
      </c>
    </row>
    <row r="1342" spans="1:6" x14ac:dyDescent="0.2">
      <c r="A1342" s="142">
        <v>977</v>
      </c>
      <c r="B1342" s="142">
        <v>977</v>
      </c>
      <c r="C1342" s="138" t="s">
        <v>48</v>
      </c>
      <c r="D1342" s="139">
        <v>2023</v>
      </c>
      <c r="F1342" s="139">
        <v>343311.90000000008</v>
      </c>
    </row>
    <row r="1343" spans="1:6" x14ac:dyDescent="0.2">
      <c r="A1343" s="142">
        <v>981</v>
      </c>
      <c r="B1343" s="142">
        <v>981</v>
      </c>
      <c r="C1343" s="138" t="s">
        <v>49</v>
      </c>
      <c r="D1343" s="139">
        <v>2023</v>
      </c>
      <c r="F1343" s="139">
        <v>94203.3</v>
      </c>
    </row>
    <row r="1344" spans="1:6" x14ac:dyDescent="0.2">
      <c r="A1344" s="142">
        <v>999</v>
      </c>
      <c r="B1344" s="142">
        <v>999</v>
      </c>
      <c r="C1344" s="138" t="s">
        <v>50</v>
      </c>
      <c r="D1344" s="139">
        <v>2023</v>
      </c>
      <c r="F1344" s="139">
        <v>188844.47900000002</v>
      </c>
    </row>
    <row r="1345" spans="1:6" x14ac:dyDescent="0.2">
      <c r="A1345" s="142">
        <v>1044</v>
      </c>
      <c r="B1345" s="142">
        <v>1044</v>
      </c>
      <c r="C1345" s="138" t="s">
        <v>51</v>
      </c>
      <c r="D1345" s="139">
        <v>2023</v>
      </c>
      <c r="F1345" s="139">
        <v>0</v>
      </c>
    </row>
    <row r="1346" spans="1:6" x14ac:dyDescent="0.2">
      <c r="A1346" s="142">
        <v>1053</v>
      </c>
      <c r="B1346" s="142">
        <v>1053</v>
      </c>
      <c r="C1346" s="138" t="s">
        <v>52</v>
      </c>
      <c r="D1346" s="139">
        <v>2023</v>
      </c>
      <c r="F1346" s="139">
        <v>0</v>
      </c>
    </row>
    <row r="1347" spans="1:6" x14ac:dyDescent="0.2">
      <c r="A1347" s="142">
        <v>1062</v>
      </c>
      <c r="B1347" s="142">
        <v>1062</v>
      </c>
      <c r="C1347" s="138" t="s">
        <v>53</v>
      </c>
      <c r="D1347" s="139">
        <v>2023</v>
      </c>
      <c r="F1347" s="139">
        <v>0</v>
      </c>
    </row>
    <row r="1348" spans="1:6" x14ac:dyDescent="0.2">
      <c r="A1348" s="142">
        <v>1071</v>
      </c>
      <c r="B1348" s="142">
        <v>1071</v>
      </c>
      <c r="C1348" s="138" t="s">
        <v>54</v>
      </c>
      <c r="D1348" s="139">
        <v>2023</v>
      </c>
      <c r="F1348" s="139">
        <v>0</v>
      </c>
    </row>
    <row r="1349" spans="1:6" x14ac:dyDescent="0.2">
      <c r="A1349" s="142">
        <v>1089</v>
      </c>
      <c r="B1349" s="142">
        <v>1089</v>
      </c>
      <c r="C1349" s="138" t="s">
        <v>56</v>
      </c>
      <c r="D1349" s="139">
        <v>2023</v>
      </c>
      <c r="F1349" s="139">
        <v>0</v>
      </c>
    </row>
    <row r="1350" spans="1:6" x14ac:dyDescent="0.2">
      <c r="A1350" s="142">
        <v>1080</v>
      </c>
      <c r="B1350" s="142">
        <v>1080</v>
      </c>
      <c r="C1350" s="138" t="s">
        <v>319</v>
      </c>
      <c r="D1350" s="139">
        <v>2023</v>
      </c>
      <c r="F1350" s="139">
        <v>208981</v>
      </c>
    </row>
    <row r="1351" spans="1:6" x14ac:dyDescent="0.2">
      <c r="A1351" s="142">
        <v>1082</v>
      </c>
      <c r="B1351" s="142">
        <v>1082</v>
      </c>
      <c r="C1351" s="138" t="s">
        <v>320</v>
      </c>
      <c r="D1351" s="139">
        <v>2023</v>
      </c>
      <c r="F1351" s="139">
        <v>12575.780000000033</v>
      </c>
    </row>
    <row r="1352" spans="1:6" x14ac:dyDescent="0.2">
      <c r="A1352" s="142">
        <v>1093</v>
      </c>
      <c r="B1352" s="142">
        <v>1093</v>
      </c>
      <c r="C1352" s="138" t="s">
        <v>57</v>
      </c>
      <c r="D1352" s="139">
        <v>2023</v>
      </c>
      <c r="F1352" s="139">
        <v>277124.94600000005</v>
      </c>
    </row>
    <row r="1353" spans="1:6" x14ac:dyDescent="0.2">
      <c r="A1353" s="142">
        <v>1079</v>
      </c>
      <c r="B1353" s="142">
        <v>1079</v>
      </c>
      <c r="C1353" s="138" t="s">
        <v>55</v>
      </c>
      <c r="D1353" s="139">
        <v>2023</v>
      </c>
      <c r="F1353" s="139">
        <v>267120.65999999997</v>
      </c>
    </row>
    <row r="1354" spans="1:6" x14ac:dyDescent="0.2">
      <c r="A1354" s="142">
        <v>1095</v>
      </c>
      <c r="B1354" s="142">
        <v>1095</v>
      </c>
      <c r="C1354" s="138" t="s">
        <v>58</v>
      </c>
      <c r="D1354" s="139">
        <v>2023</v>
      </c>
      <c r="F1354" s="139">
        <v>0</v>
      </c>
    </row>
    <row r="1355" spans="1:6" x14ac:dyDescent="0.2">
      <c r="A1355" s="142">
        <v>4772</v>
      </c>
      <c r="B1355" s="142">
        <v>4772</v>
      </c>
      <c r="C1355" s="138" t="s">
        <v>192</v>
      </c>
      <c r="D1355" s="139">
        <v>2023</v>
      </c>
      <c r="F1355" s="139">
        <v>153842.16100000005</v>
      </c>
    </row>
    <row r="1356" spans="1:6" x14ac:dyDescent="0.2">
      <c r="A1356" s="142">
        <v>1107</v>
      </c>
      <c r="B1356" s="142">
        <v>1107</v>
      </c>
      <c r="C1356" s="138" t="s">
        <v>59</v>
      </c>
      <c r="D1356" s="139">
        <v>2023</v>
      </c>
      <c r="F1356" s="139">
        <v>0</v>
      </c>
    </row>
    <row r="1357" spans="1:6" x14ac:dyDescent="0.2">
      <c r="A1357" s="142">
        <v>1116</v>
      </c>
      <c r="B1357" s="142">
        <v>1116</v>
      </c>
      <c r="C1357" s="138" t="s">
        <v>60</v>
      </c>
      <c r="D1357" s="139">
        <v>2023</v>
      </c>
      <c r="F1357" s="139">
        <v>0</v>
      </c>
    </row>
    <row r="1358" spans="1:6" x14ac:dyDescent="0.2">
      <c r="A1358" s="142">
        <v>1134</v>
      </c>
      <c r="B1358" s="142">
        <v>1134</v>
      </c>
      <c r="C1358" s="138" t="s">
        <v>61</v>
      </c>
      <c r="D1358" s="139">
        <v>2023</v>
      </c>
      <c r="F1358" s="139">
        <v>114699.95</v>
      </c>
    </row>
    <row r="1359" spans="1:6" x14ac:dyDescent="0.2">
      <c r="A1359" s="142">
        <v>1152</v>
      </c>
      <c r="B1359" s="142">
        <v>1152</v>
      </c>
      <c r="C1359" s="138" t="s">
        <v>62</v>
      </c>
      <c r="D1359" s="139">
        <v>2023</v>
      </c>
      <c r="F1359" s="139">
        <v>0</v>
      </c>
    </row>
    <row r="1360" spans="1:6" x14ac:dyDescent="0.2">
      <c r="A1360" s="142">
        <v>1197</v>
      </c>
      <c r="B1360" s="142">
        <v>1197</v>
      </c>
      <c r="C1360" s="138" t="s">
        <v>63</v>
      </c>
      <c r="D1360" s="139">
        <v>2023</v>
      </c>
      <c r="F1360" s="139">
        <v>0</v>
      </c>
    </row>
    <row r="1361" spans="1:6" x14ac:dyDescent="0.2">
      <c r="A1361" s="142">
        <v>1206</v>
      </c>
      <c r="B1361" s="142">
        <v>1206</v>
      </c>
      <c r="C1361" s="138" t="s">
        <v>64</v>
      </c>
      <c r="D1361" s="139">
        <v>2023</v>
      </c>
      <c r="F1361" s="139">
        <v>391783.57200000004</v>
      </c>
    </row>
    <row r="1362" spans="1:6" x14ac:dyDescent="0.2">
      <c r="A1362" s="142">
        <v>1211</v>
      </c>
      <c r="B1362" s="142">
        <v>1211</v>
      </c>
      <c r="C1362" s="138" t="s">
        <v>65</v>
      </c>
      <c r="D1362" s="139">
        <v>2023</v>
      </c>
      <c r="F1362" s="139">
        <v>89820.144000000029</v>
      </c>
    </row>
    <row r="1363" spans="1:6" x14ac:dyDescent="0.2">
      <c r="A1363" s="142">
        <v>1215</v>
      </c>
      <c r="B1363" s="142">
        <v>1215</v>
      </c>
      <c r="C1363" s="138" t="s">
        <v>66</v>
      </c>
      <c r="D1363" s="139">
        <v>2023</v>
      </c>
      <c r="F1363" s="139">
        <v>0</v>
      </c>
    </row>
    <row r="1364" spans="1:6" x14ac:dyDescent="0.2">
      <c r="A1364" s="142">
        <v>1218</v>
      </c>
      <c r="B1364" s="142">
        <v>1218</v>
      </c>
      <c r="C1364" s="138" t="s">
        <v>67</v>
      </c>
      <c r="D1364" s="139">
        <v>2023</v>
      </c>
      <c r="F1364" s="139">
        <v>35582.479999999996</v>
      </c>
    </row>
    <row r="1365" spans="1:6" x14ac:dyDescent="0.2">
      <c r="A1365" s="142">
        <v>2763</v>
      </c>
      <c r="B1365" s="142">
        <v>2763</v>
      </c>
      <c r="C1365" s="138" t="s">
        <v>123</v>
      </c>
      <c r="D1365" s="139">
        <v>2023</v>
      </c>
      <c r="F1365" s="139">
        <v>165775.01600000006</v>
      </c>
    </row>
    <row r="1366" spans="1:6" x14ac:dyDescent="0.2">
      <c r="A1366" s="142">
        <v>1221</v>
      </c>
      <c r="B1366" s="142">
        <v>1221</v>
      </c>
      <c r="C1366" s="138" t="s">
        <v>321</v>
      </c>
      <c r="D1366" s="139">
        <v>2023</v>
      </c>
      <c r="F1366" s="139">
        <v>99228.564000000013</v>
      </c>
    </row>
    <row r="1367" spans="1:6" x14ac:dyDescent="0.2">
      <c r="A1367" s="142">
        <v>1233</v>
      </c>
      <c r="B1367" s="142">
        <v>1233</v>
      </c>
      <c r="C1367" s="138" t="s">
        <v>68</v>
      </c>
      <c r="D1367" s="139">
        <v>2023</v>
      </c>
      <c r="F1367" s="139">
        <v>0</v>
      </c>
    </row>
    <row r="1368" spans="1:6" x14ac:dyDescent="0.2">
      <c r="A1368" s="142">
        <v>1278</v>
      </c>
      <c r="B1368" s="142">
        <v>1278</v>
      </c>
      <c r="C1368" s="138" t="s">
        <v>69</v>
      </c>
      <c r="D1368" s="139">
        <v>2023</v>
      </c>
      <c r="F1368" s="139">
        <v>0</v>
      </c>
    </row>
    <row r="1369" spans="1:6" x14ac:dyDescent="0.2">
      <c r="A1369" s="142">
        <v>1332</v>
      </c>
      <c r="B1369" s="142">
        <v>1332</v>
      </c>
      <c r="C1369" s="138" t="s">
        <v>70</v>
      </c>
      <c r="D1369" s="139">
        <v>2023</v>
      </c>
      <c r="F1369" s="139">
        <v>109251.05999999998</v>
      </c>
    </row>
    <row r="1370" spans="1:6" x14ac:dyDescent="0.2">
      <c r="A1370" s="142">
        <v>1337</v>
      </c>
      <c r="B1370" s="142">
        <v>1337</v>
      </c>
      <c r="C1370" s="138" t="s">
        <v>322</v>
      </c>
      <c r="D1370" s="139">
        <v>2023</v>
      </c>
      <c r="F1370" s="139">
        <v>793778.12100000016</v>
      </c>
    </row>
    <row r="1371" spans="1:6" x14ac:dyDescent="0.2">
      <c r="A1371" s="142">
        <v>1350</v>
      </c>
      <c r="B1371" s="142">
        <v>1350</v>
      </c>
      <c r="C1371" s="138" t="s">
        <v>71</v>
      </c>
      <c r="D1371" s="139">
        <v>2023</v>
      </c>
      <c r="F1371" s="139">
        <v>7765.0560000000032</v>
      </c>
    </row>
    <row r="1372" spans="1:6" x14ac:dyDescent="0.2">
      <c r="A1372" s="142">
        <v>1359</v>
      </c>
      <c r="B1372" s="142">
        <v>1359</v>
      </c>
      <c r="C1372" s="138" t="s">
        <v>72</v>
      </c>
      <c r="D1372" s="139">
        <v>2023</v>
      </c>
      <c r="F1372" s="139">
        <v>77523.263999999996</v>
      </c>
    </row>
    <row r="1373" spans="1:6" x14ac:dyDescent="0.2">
      <c r="A1373" s="142">
        <v>1368</v>
      </c>
      <c r="B1373" s="142">
        <v>1368</v>
      </c>
      <c r="C1373" s="138" t="s">
        <v>73</v>
      </c>
      <c r="D1373" s="139">
        <v>2023</v>
      </c>
      <c r="F1373" s="139">
        <v>38471.799999999988</v>
      </c>
    </row>
    <row r="1374" spans="1:6" x14ac:dyDescent="0.2">
      <c r="A1374" s="142">
        <v>1413</v>
      </c>
      <c r="B1374" s="142">
        <v>1413</v>
      </c>
      <c r="C1374" s="138" t="s">
        <v>74</v>
      </c>
      <c r="D1374" s="139">
        <v>2023</v>
      </c>
      <c r="F1374" s="139">
        <v>94374.538999999975</v>
      </c>
    </row>
    <row r="1375" spans="1:6" x14ac:dyDescent="0.2">
      <c r="A1375" s="142">
        <v>1431</v>
      </c>
      <c r="B1375" s="142">
        <v>1431</v>
      </c>
      <c r="C1375" s="138" t="s">
        <v>75</v>
      </c>
      <c r="D1375" s="139">
        <v>2023</v>
      </c>
      <c r="F1375" s="139">
        <v>66691.72</v>
      </c>
    </row>
    <row r="1376" spans="1:6" x14ac:dyDescent="0.2">
      <c r="A1376" s="142">
        <v>1476</v>
      </c>
      <c r="B1376" s="142">
        <v>1476</v>
      </c>
      <c r="C1376" s="138" t="s">
        <v>76</v>
      </c>
      <c r="D1376" s="139">
        <v>2023</v>
      </c>
      <c r="F1376" s="139">
        <v>982238.26200000022</v>
      </c>
    </row>
    <row r="1377" spans="1:6" x14ac:dyDescent="0.2">
      <c r="A1377" s="142">
        <v>1503</v>
      </c>
      <c r="B1377" s="142">
        <v>1503</v>
      </c>
      <c r="C1377" s="138" t="s">
        <v>77</v>
      </c>
      <c r="D1377" s="139">
        <v>2023</v>
      </c>
      <c r="F1377" s="139">
        <v>0</v>
      </c>
    </row>
    <row r="1378" spans="1:6" x14ac:dyDescent="0.2">
      <c r="A1378" s="142">
        <v>1576</v>
      </c>
      <c r="B1378" s="142">
        <v>1576</v>
      </c>
      <c r="C1378" s="138" t="s">
        <v>78</v>
      </c>
      <c r="D1378" s="139">
        <v>2023</v>
      </c>
      <c r="F1378" s="139">
        <v>0</v>
      </c>
    </row>
    <row r="1379" spans="1:6" x14ac:dyDescent="0.2">
      <c r="A1379" s="142">
        <v>1602</v>
      </c>
      <c r="B1379" s="142">
        <v>1602</v>
      </c>
      <c r="C1379" s="138" t="s">
        <v>79</v>
      </c>
      <c r="D1379" s="139">
        <v>2023</v>
      </c>
      <c r="F1379" s="139">
        <v>159745.06800000003</v>
      </c>
    </row>
    <row r="1380" spans="1:6" x14ac:dyDescent="0.2">
      <c r="A1380" s="142">
        <v>1611</v>
      </c>
      <c r="B1380" s="142">
        <v>1611</v>
      </c>
      <c r="C1380" s="138" t="s">
        <v>80</v>
      </c>
      <c r="D1380" s="139">
        <v>2023</v>
      </c>
      <c r="F1380" s="139">
        <v>515837.67500000051</v>
      </c>
    </row>
    <row r="1381" spans="1:6" x14ac:dyDescent="0.2">
      <c r="A1381" s="142">
        <v>1619</v>
      </c>
      <c r="B1381" s="142">
        <v>1619</v>
      </c>
      <c r="C1381" s="138" t="s">
        <v>81</v>
      </c>
      <c r="D1381" s="139">
        <v>2023</v>
      </c>
      <c r="F1381" s="139">
        <v>492226.00599999994</v>
      </c>
    </row>
    <row r="1382" spans="1:6" x14ac:dyDescent="0.2">
      <c r="A1382" s="142">
        <v>1638</v>
      </c>
      <c r="B1382" s="142">
        <v>1638</v>
      </c>
      <c r="C1382" s="138" t="s">
        <v>323</v>
      </c>
      <c r="D1382" s="139">
        <v>2023</v>
      </c>
      <c r="F1382" s="139">
        <v>318553.31299999997</v>
      </c>
    </row>
    <row r="1383" spans="1:6" x14ac:dyDescent="0.2">
      <c r="A1383" s="142">
        <v>1675</v>
      </c>
      <c r="B1383" s="142">
        <v>1675</v>
      </c>
      <c r="C1383" s="138" t="s">
        <v>82</v>
      </c>
      <c r="D1383" s="139">
        <v>2023</v>
      </c>
      <c r="F1383" s="139">
        <v>139626.73499999999</v>
      </c>
    </row>
    <row r="1384" spans="1:6" x14ac:dyDescent="0.2">
      <c r="A1384" s="142">
        <v>1701</v>
      </c>
      <c r="B1384" s="142">
        <v>1701</v>
      </c>
      <c r="C1384" s="138" t="s">
        <v>83</v>
      </c>
      <c r="D1384" s="139">
        <v>2023</v>
      </c>
      <c r="F1384" s="139">
        <v>147842.84200000006</v>
      </c>
    </row>
    <row r="1385" spans="1:6" x14ac:dyDescent="0.2">
      <c r="A1385" s="142">
        <v>1719</v>
      </c>
      <c r="B1385" s="142">
        <v>1719</v>
      </c>
      <c r="C1385" s="138" t="s">
        <v>84</v>
      </c>
      <c r="D1385" s="139">
        <v>2023</v>
      </c>
      <c r="F1385" s="139">
        <v>0</v>
      </c>
    </row>
    <row r="1386" spans="1:6" x14ac:dyDescent="0.2">
      <c r="A1386" s="142">
        <v>1737</v>
      </c>
      <c r="B1386" s="142">
        <v>1737</v>
      </c>
      <c r="C1386" s="138" t="s">
        <v>324</v>
      </c>
      <c r="D1386" s="139">
        <v>2023</v>
      </c>
      <c r="F1386" s="139">
        <v>0</v>
      </c>
    </row>
    <row r="1387" spans="1:6" x14ac:dyDescent="0.2">
      <c r="A1387" s="142">
        <v>1782</v>
      </c>
      <c r="B1387" s="142">
        <v>1782</v>
      </c>
      <c r="C1387" s="138" t="s">
        <v>85</v>
      </c>
      <c r="D1387" s="139">
        <v>2023</v>
      </c>
      <c r="F1387" s="139">
        <v>36264.060000000005</v>
      </c>
    </row>
    <row r="1388" spans="1:6" x14ac:dyDescent="0.2">
      <c r="A1388" s="142">
        <v>1791</v>
      </c>
      <c r="B1388" s="142">
        <v>1791</v>
      </c>
      <c r="C1388" s="138" t="s">
        <v>86</v>
      </c>
      <c r="D1388" s="139">
        <v>2023</v>
      </c>
      <c r="F1388" s="139">
        <v>60826.37400000004</v>
      </c>
    </row>
    <row r="1389" spans="1:6" x14ac:dyDescent="0.2">
      <c r="A1389" s="142">
        <v>1863</v>
      </c>
      <c r="B1389" s="142">
        <v>1863</v>
      </c>
      <c r="C1389" s="138" t="s">
        <v>87</v>
      </c>
      <c r="D1389" s="139">
        <v>2023</v>
      </c>
      <c r="F1389" s="139">
        <v>0</v>
      </c>
    </row>
    <row r="1390" spans="1:6" x14ac:dyDescent="0.2">
      <c r="A1390" s="142">
        <v>1908</v>
      </c>
      <c r="B1390" s="142">
        <v>1908</v>
      </c>
      <c r="C1390" s="138" t="s">
        <v>88</v>
      </c>
      <c r="D1390" s="139">
        <v>2023</v>
      </c>
      <c r="F1390" s="139">
        <v>0</v>
      </c>
    </row>
    <row r="1391" spans="1:6" x14ac:dyDescent="0.2">
      <c r="A1391" s="142">
        <v>1926</v>
      </c>
      <c r="B1391" s="142">
        <v>1926</v>
      </c>
      <c r="C1391" s="138" t="s">
        <v>90</v>
      </c>
      <c r="D1391" s="139">
        <v>2023</v>
      </c>
      <c r="F1391" s="139">
        <v>55526.988000000005</v>
      </c>
    </row>
    <row r="1392" spans="1:6" x14ac:dyDescent="0.2">
      <c r="A1392" s="142">
        <v>1944</v>
      </c>
      <c r="B1392" s="142">
        <v>1944</v>
      </c>
      <c r="C1392" s="138" t="s">
        <v>91</v>
      </c>
      <c r="D1392" s="139">
        <v>2023</v>
      </c>
      <c r="F1392" s="139">
        <v>0</v>
      </c>
    </row>
    <row r="1393" spans="1:6" x14ac:dyDescent="0.2">
      <c r="A1393" s="142">
        <v>1953</v>
      </c>
      <c r="B1393" s="142">
        <v>1953</v>
      </c>
      <c r="C1393" s="138" t="s">
        <v>92</v>
      </c>
      <c r="D1393" s="139">
        <v>2023</v>
      </c>
      <c r="F1393" s="139">
        <v>0</v>
      </c>
    </row>
    <row r="1394" spans="1:6" x14ac:dyDescent="0.2">
      <c r="A1394" s="142">
        <v>1963</v>
      </c>
      <c r="B1394" s="142">
        <v>1963</v>
      </c>
      <c r="C1394" s="138" t="s">
        <v>93</v>
      </c>
      <c r="D1394" s="139">
        <v>2023</v>
      </c>
      <c r="F1394" s="139">
        <v>100303.75000000003</v>
      </c>
    </row>
    <row r="1395" spans="1:6" x14ac:dyDescent="0.2">
      <c r="A1395" s="142">
        <v>3582</v>
      </c>
      <c r="B1395" s="142">
        <v>1968</v>
      </c>
      <c r="C1395" s="138" t="s">
        <v>95</v>
      </c>
      <c r="D1395" s="139">
        <v>2023</v>
      </c>
      <c r="F1395" s="139">
        <v>284703.72600000002</v>
      </c>
    </row>
    <row r="1396" spans="1:6" x14ac:dyDescent="0.2">
      <c r="A1396" s="142">
        <v>3978</v>
      </c>
      <c r="B1396" s="142">
        <v>3978</v>
      </c>
      <c r="C1396" s="138" t="s">
        <v>164</v>
      </c>
      <c r="D1396" s="139">
        <v>2023</v>
      </c>
      <c r="F1396" s="139">
        <v>250790.96400000004</v>
      </c>
    </row>
    <row r="1397" spans="1:6" x14ac:dyDescent="0.2">
      <c r="A1397" s="142">
        <v>6741</v>
      </c>
      <c r="B1397" s="142">
        <v>6741</v>
      </c>
      <c r="C1397" s="138" t="s">
        <v>272</v>
      </c>
      <c r="D1397" s="139">
        <v>2023</v>
      </c>
      <c r="F1397" s="139">
        <v>85929.479999999981</v>
      </c>
    </row>
    <row r="1398" spans="1:6" x14ac:dyDescent="0.2">
      <c r="A1398" s="142">
        <v>1970</v>
      </c>
      <c r="B1398" s="142">
        <v>1970</v>
      </c>
      <c r="C1398" s="138" t="s">
        <v>96</v>
      </c>
      <c r="D1398" s="139">
        <v>2023</v>
      </c>
      <c r="F1398" s="139">
        <v>179224.50000000003</v>
      </c>
    </row>
    <row r="1399" spans="1:6" x14ac:dyDescent="0.2">
      <c r="A1399" s="142">
        <v>1972</v>
      </c>
      <c r="B1399" s="142">
        <v>1972</v>
      </c>
      <c r="C1399" s="138" t="s">
        <v>97</v>
      </c>
      <c r="D1399" s="139">
        <v>2023</v>
      </c>
      <c r="F1399" s="139">
        <v>132477.24</v>
      </c>
    </row>
    <row r="1400" spans="1:6" x14ac:dyDescent="0.2">
      <c r="A1400" s="142">
        <v>1965</v>
      </c>
      <c r="B1400" s="142">
        <v>1965</v>
      </c>
      <c r="C1400" s="138" t="s">
        <v>94</v>
      </c>
      <c r="D1400" s="139">
        <v>2023</v>
      </c>
      <c r="F1400" s="139">
        <v>141763.4</v>
      </c>
    </row>
    <row r="1401" spans="1:6" x14ac:dyDescent="0.2">
      <c r="A1401" s="142">
        <v>657</v>
      </c>
      <c r="B1401" s="142">
        <v>657</v>
      </c>
      <c r="C1401" s="138" t="s">
        <v>341</v>
      </c>
      <c r="D1401" s="139">
        <v>2023</v>
      </c>
      <c r="F1401" s="139">
        <v>399621.17399999994</v>
      </c>
    </row>
    <row r="1402" spans="1:6" x14ac:dyDescent="0.2">
      <c r="A1402" s="142">
        <v>1989</v>
      </c>
      <c r="B1402" s="142">
        <v>1989</v>
      </c>
      <c r="C1402" s="138" t="s">
        <v>99</v>
      </c>
      <c r="D1402" s="139">
        <v>2023</v>
      </c>
      <c r="F1402" s="139">
        <v>202240.34</v>
      </c>
    </row>
    <row r="1403" spans="1:6" x14ac:dyDescent="0.2">
      <c r="A1403" s="142">
        <v>2007</v>
      </c>
      <c r="B1403" s="142">
        <v>2007</v>
      </c>
      <c r="C1403" s="138" t="s">
        <v>100</v>
      </c>
      <c r="D1403" s="139">
        <v>2023</v>
      </c>
      <c r="F1403" s="139">
        <v>122048.09699999998</v>
      </c>
    </row>
    <row r="1404" spans="1:6" x14ac:dyDescent="0.2">
      <c r="A1404" s="142">
        <v>2088</v>
      </c>
      <c r="B1404" s="142">
        <v>2088</v>
      </c>
      <c r="C1404" s="138" t="s">
        <v>101</v>
      </c>
      <c r="D1404" s="139">
        <v>2023</v>
      </c>
      <c r="F1404" s="139">
        <v>61223.5</v>
      </c>
    </row>
    <row r="1405" spans="1:6" x14ac:dyDescent="0.2">
      <c r="A1405" s="142">
        <v>2097</v>
      </c>
      <c r="B1405" s="142">
        <v>2097</v>
      </c>
      <c r="C1405" s="138" t="s">
        <v>102</v>
      </c>
      <c r="D1405" s="139">
        <v>2023</v>
      </c>
      <c r="F1405" s="139">
        <v>60345.339999999989</v>
      </c>
    </row>
    <row r="1406" spans="1:6" x14ac:dyDescent="0.2">
      <c r="A1406" s="142">
        <v>2113</v>
      </c>
      <c r="B1406" s="142">
        <v>2113</v>
      </c>
      <c r="C1406" s="138" t="s">
        <v>103</v>
      </c>
      <c r="D1406" s="139">
        <v>2023</v>
      </c>
      <c r="F1406" s="139">
        <v>0</v>
      </c>
    </row>
    <row r="1407" spans="1:6" x14ac:dyDescent="0.2">
      <c r="A1407" s="142">
        <v>2124</v>
      </c>
      <c r="B1407" s="142">
        <v>2124</v>
      </c>
      <c r="C1407" s="138" t="s">
        <v>385</v>
      </c>
      <c r="D1407" s="139">
        <v>2023</v>
      </c>
      <c r="F1407" s="139">
        <v>0</v>
      </c>
    </row>
    <row r="1408" spans="1:6" x14ac:dyDescent="0.2">
      <c r="A1408" s="142">
        <v>2151</v>
      </c>
      <c r="B1408" s="142">
        <v>2151</v>
      </c>
      <c r="C1408" s="138" t="s">
        <v>386</v>
      </c>
      <c r="D1408" s="139">
        <v>2023</v>
      </c>
      <c r="F1408" s="139">
        <v>140728.924</v>
      </c>
    </row>
    <row r="1409" spans="1:6" x14ac:dyDescent="0.2">
      <c r="A1409" s="142">
        <v>2169</v>
      </c>
      <c r="B1409" s="142">
        <v>2169</v>
      </c>
      <c r="C1409" s="138" t="s">
        <v>104</v>
      </c>
      <c r="D1409" s="139">
        <v>2023</v>
      </c>
      <c r="F1409" s="139">
        <v>0</v>
      </c>
    </row>
    <row r="1410" spans="1:6" x14ac:dyDescent="0.2">
      <c r="A1410" s="142">
        <v>2295</v>
      </c>
      <c r="B1410" s="142">
        <v>2295</v>
      </c>
      <c r="C1410" s="138" t="s">
        <v>105</v>
      </c>
      <c r="D1410" s="139">
        <v>2023</v>
      </c>
      <c r="F1410" s="139">
        <v>29682.641999999996</v>
      </c>
    </row>
    <row r="1411" spans="1:6" x14ac:dyDescent="0.2">
      <c r="A1411" s="142">
        <v>2313</v>
      </c>
      <c r="B1411" s="142">
        <v>2313</v>
      </c>
      <c r="C1411" s="138" t="s">
        <v>106</v>
      </c>
      <c r="D1411" s="139">
        <v>2023</v>
      </c>
      <c r="F1411" s="139">
        <v>0</v>
      </c>
    </row>
    <row r="1412" spans="1:6" x14ac:dyDescent="0.2">
      <c r="A1412" s="142">
        <v>2322</v>
      </c>
      <c r="B1412" s="142">
        <v>2322</v>
      </c>
      <c r="C1412" s="138" t="s">
        <v>107</v>
      </c>
      <c r="D1412" s="139">
        <v>2023</v>
      </c>
      <c r="F1412" s="139">
        <v>0</v>
      </c>
    </row>
    <row r="1413" spans="1:6" x14ac:dyDescent="0.2">
      <c r="A1413" s="142">
        <v>2369</v>
      </c>
      <c r="B1413" s="142">
        <v>2369</v>
      </c>
      <c r="C1413" s="138" t="s">
        <v>108</v>
      </c>
      <c r="D1413" s="139">
        <v>2023</v>
      </c>
      <c r="F1413" s="139">
        <v>18446.235000000011</v>
      </c>
    </row>
    <row r="1414" spans="1:6" x14ac:dyDescent="0.2">
      <c r="A1414" s="142">
        <v>2682</v>
      </c>
      <c r="B1414" s="142">
        <v>2682</v>
      </c>
      <c r="C1414" s="138" t="s">
        <v>118</v>
      </c>
      <c r="D1414" s="139">
        <v>2023</v>
      </c>
      <c r="F1414" s="139">
        <v>96777.09600000002</v>
      </c>
    </row>
    <row r="1415" spans="1:6" x14ac:dyDescent="0.2">
      <c r="A1415" s="142">
        <v>2376</v>
      </c>
      <c r="B1415" s="142">
        <v>2376</v>
      </c>
      <c r="C1415" s="138" t="s">
        <v>109</v>
      </c>
      <c r="D1415" s="139">
        <v>2023</v>
      </c>
      <c r="F1415" s="139">
        <v>124258.68000000002</v>
      </c>
    </row>
    <row r="1416" spans="1:6" x14ac:dyDescent="0.2">
      <c r="A1416" s="142">
        <v>2403</v>
      </c>
      <c r="B1416" s="142">
        <v>2403</v>
      </c>
      <c r="C1416" s="138" t="s">
        <v>387</v>
      </c>
      <c r="D1416" s="139">
        <v>2023</v>
      </c>
      <c r="F1416" s="139">
        <v>64913.43</v>
      </c>
    </row>
    <row r="1417" spans="1:6" x14ac:dyDescent="0.2">
      <c r="A1417" s="142">
        <v>2457</v>
      </c>
      <c r="B1417" s="142">
        <v>2457</v>
      </c>
      <c r="C1417" s="138" t="s">
        <v>110</v>
      </c>
      <c r="D1417" s="139">
        <v>2023</v>
      </c>
      <c r="F1417" s="139">
        <v>157254.25000000003</v>
      </c>
    </row>
    <row r="1418" spans="1:6" x14ac:dyDescent="0.2">
      <c r="A1418" s="142">
        <v>2466</v>
      </c>
      <c r="B1418" s="142">
        <v>2466</v>
      </c>
      <c r="C1418" s="138" t="s">
        <v>111</v>
      </c>
      <c r="D1418" s="139">
        <v>2023</v>
      </c>
      <c r="F1418" s="139">
        <v>0</v>
      </c>
    </row>
    <row r="1419" spans="1:6" x14ac:dyDescent="0.2">
      <c r="A1419" s="142">
        <v>2493</v>
      </c>
      <c r="B1419" s="142">
        <v>2493</v>
      </c>
      <c r="C1419" s="138" t="s">
        <v>112</v>
      </c>
      <c r="D1419" s="139">
        <v>2023</v>
      </c>
      <c r="F1419" s="139">
        <v>39441.599999999991</v>
      </c>
    </row>
    <row r="1420" spans="1:6" x14ac:dyDescent="0.2">
      <c r="A1420" s="142">
        <v>2502</v>
      </c>
      <c r="B1420" s="142">
        <v>2502</v>
      </c>
      <c r="C1420" s="138" t="s">
        <v>113</v>
      </c>
      <c r="D1420" s="139">
        <v>2023</v>
      </c>
      <c r="F1420" s="139">
        <v>88152.440999999992</v>
      </c>
    </row>
    <row r="1421" spans="1:6" x14ac:dyDescent="0.2">
      <c r="A1421" s="142">
        <v>2511</v>
      </c>
      <c r="B1421" s="142">
        <v>2511</v>
      </c>
      <c r="C1421" s="138" t="s">
        <v>114</v>
      </c>
      <c r="D1421" s="139">
        <v>2023</v>
      </c>
      <c r="F1421" s="139">
        <v>70158.429000000047</v>
      </c>
    </row>
    <row r="1422" spans="1:6" x14ac:dyDescent="0.2">
      <c r="A1422" s="142">
        <v>2520</v>
      </c>
      <c r="B1422" s="142">
        <v>2520</v>
      </c>
      <c r="C1422" s="138" t="s">
        <v>115</v>
      </c>
      <c r="D1422" s="139">
        <v>2023</v>
      </c>
      <c r="F1422" s="139">
        <v>24890.680000000008</v>
      </c>
    </row>
    <row r="1423" spans="1:6" x14ac:dyDescent="0.2">
      <c r="A1423" s="142">
        <v>2556</v>
      </c>
      <c r="B1423" s="142">
        <v>2556</v>
      </c>
      <c r="C1423" s="138" t="s">
        <v>116</v>
      </c>
      <c r="D1423" s="139">
        <v>2023</v>
      </c>
      <c r="F1423" s="139">
        <v>8544.9599999999937</v>
      </c>
    </row>
    <row r="1424" spans="1:6" x14ac:dyDescent="0.2">
      <c r="A1424" s="142">
        <v>3195</v>
      </c>
      <c r="B1424" s="142">
        <v>3195</v>
      </c>
      <c r="C1424" s="138" t="s">
        <v>142</v>
      </c>
      <c r="D1424" s="139">
        <v>2023</v>
      </c>
      <c r="F1424" s="139">
        <v>293645.50799999991</v>
      </c>
    </row>
    <row r="1425" spans="1:6" x14ac:dyDescent="0.2">
      <c r="A1425" s="142">
        <v>2709</v>
      </c>
      <c r="B1425" s="142">
        <v>2709</v>
      </c>
      <c r="C1425" s="138" t="s">
        <v>119</v>
      </c>
      <c r="D1425" s="139">
        <v>2023</v>
      </c>
      <c r="F1425" s="139">
        <v>7053.341000000014</v>
      </c>
    </row>
    <row r="1426" spans="1:6" x14ac:dyDescent="0.2">
      <c r="A1426" s="142">
        <v>2718</v>
      </c>
      <c r="B1426" s="142">
        <v>2718</v>
      </c>
      <c r="C1426" s="138" t="s">
        <v>120</v>
      </c>
      <c r="D1426" s="139">
        <v>2023</v>
      </c>
      <c r="F1426" s="139">
        <v>174748.16800000001</v>
      </c>
    </row>
    <row r="1427" spans="1:6" x14ac:dyDescent="0.2">
      <c r="A1427" s="142">
        <v>2727</v>
      </c>
      <c r="B1427" s="142">
        <v>2727</v>
      </c>
      <c r="C1427" s="138" t="s">
        <v>121</v>
      </c>
      <c r="D1427" s="139">
        <v>2023</v>
      </c>
      <c r="F1427" s="139">
        <v>0</v>
      </c>
    </row>
    <row r="1428" spans="1:6" x14ac:dyDescent="0.2">
      <c r="A1428" s="142">
        <v>2754</v>
      </c>
      <c r="B1428" s="142">
        <v>2754</v>
      </c>
      <c r="C1428" s="138" t="s">
        <v>122</v>
      </c>
      <c r="D1428" s="139">
        <v>2023</v>
      </c>
      <c r="F1428" s="139">
        <v>95441.622000000018</v>
      </c>
    </row>
    <row r="1429" spans="1:6" x14ac:dyDescent="0.2">
      <c r="A1429" s="142">
        <v>2766</v>
      </c>
      <c r="B1429" s="142">
        <v>2766</v>
      </c>
      <c r="C1429" s="138" t="s">
        <v>325</v>
      </c>
      <c r="D1429" s="139">
        <v>2023</v>
      </c>
      <c r="F1429" s="139">
        <v>23700.420000000006</v>
      </c>
    </row>
    <row r="1430" spans="1:6" x14ac:dyDescent="0.2">
      <c r="A1430" s="142">
        <v>2772</v>
      </c>
      <c r="B1430" s="142">
        <v>2772</v>
      </c>
      <c r="C1430" s="138" t="s">
        <v>124</v>
      </c>
      <c r="D1430" s="139">
        <v>2023</v>
      </c>
      <c r="F1430" s="139">
        <v>4886.2800000000016</v>
      </c>
    </row>
    <row r="1431" spans="1:6" x14ac:dyDescent="0.2">
      <c r="A1431" s="142">
        <v>2781</v>
      </c>
      <c r="B1431" s="142">
        <v>2781</v>
      </c>
      <c r="C1431" s="138" t="s">
        <v>125</v>
      </c>
      <c r="D1431" s="139">
        <v>2023</v>
      </c>
      <c r="F1431" s="139">
        <v>55941.572000000015</v>
      </c>
    </row>
    <row r="1432" spans="1:6" x14ac:dyDescent="0.2">
      <c r="A1432" s="142">
        <v>2826</v>
      </c>
      <c r="B1432" s="142">
        <v>2826</v>
      </c>
      <c r="C1432" s="138" t="s">
        <v>126</v>
      </c>
      <c r="D1432" s="139">
        <v>2023</v>
      </c>
      <c r="F1432" s="139">
        <v>17216.520000000037</v>
      </c>
    </row>
    <row r="1433" spans="1:6" x14ac:dyDescent="0.2">
      <c r="A1433" s="142">
        <v>2846</v>
      </c>
      <c r="B1433" s="142">
        <v>2846</v>
      </c>
      <c r="C1433" s="138" t="s">
        <v>127</v>
      </c>
      <c r="D1433" s="139">
        <v>2023</v>
      </c>
      <c r="F1433" s="139">
        <v>0</v>
      </c>
    </row>
    <row r="1434" spans="1:6" x14ac:dyDescent="0.2">
      <c r="A1434" s="142">
        <v>2862</v>
      </c>
      <c r="B1434" s="142">
        <v>2862</v>
      </c>
      <c r="C1434" s="138" t="s">
        <v>128</v>
      </c>
      <c r="D1434" s="139">
        <v>2023</v>
      </c>
      <c r="F1434" s="139">
        <v>0</v>
      </c>
    </row>
    <row r="1435" spans="1:6" x14ac:dyDescent="0.2">
      <c r="A1435" s="142">
        <v>2977</v>
      </c>
      <c r="B1435" s="142">
        <v>2977</v>
      </c>
      <c r="C1435" s="138" t="s">
        <v>129</v>
      </c>
      <c r="D1435" s="139">
        <v>2023</v>
      </c>
      <c r="F1435" s="139">
        <v>77989.164000000019</v>
      </c>
    </row>
    <row r="1436" spans="1:6" x14ac:dyDescent="0.2">
      <c r="A1436" s="142">
        <v>2988</v>
      </c>
      <c r="B1436" s="142">
        <v>2988</v>
      </c>
      <c r="C1436" s="138" t="s">
        <v>130</v>
      </c>
      <c r="D1436" s="139">
        <v>2023</v>
      </c>
      <c r="F1436" s="139">
        <v>123164.40000000002</v>
      </c>
    </row>
    <row r="1437" spans="1:6" x14ac:dyDescent="0.2">
      <c r="A1437" s="142">
        <v>3029</v>
      </c>
      <c r="B1437" s="142">
        <v>3029</v>
      </c>
      <c r="C1437" s="138" t="s">
        <v>131</v>
      </c>
      <c r="D1437" s="139">
        <v>2023</v>
      </c>
      <c r="F1437" s="139">
        <v>193691.40000000005</v>
      </c>
    </row>
    <row r="1438" spans="1:6" x14ac:dyDescent="0.2">
      <c r="A1438" s="142">
        <v>3033</v>
      </c>
      <c r="B1438" s="142">
        <v>3033</v>
      </c>
      <c r="C1438" s="138" t="s">
        <v>132</v>
      </c>
      <c r="D1438" s="139">
        <v>2023</v>
      </c>
      <c r="F1438" s="139">
        <v>118260.064</v>
      </c>
    </row>
    <row r="1439" spans="1:6" x14ac:dyDescent="0.2">
      <c r="A1439" s="142">
        <v>3042</v>
      </c>
      <c r="B1439" s="142">
        <v>3042</v>
      </c>
      <c r="C1439" s="138" t="s">
        <v>133</v>
      </c>
      <c r="D1439" s="139">
        <v>2023</v>
      </c>
      <c r="F1439" s="139">
        <v>0</v>
      </c>
    </row>
    <row r="1440" spans="1:6" x14ac:dyDescent="0.2">
      <c r="A1440" s="142">
        <v>3060</v>
      </c>
      <c r="B1440" s="142">
        <v>3060</v>
      </c>
      <c r="C1440" s="138" t="s">
        <v>134</v>
      </c>
      <c r="D1440" s="139">
        <v>2023</v>
      </c>
      <c r="F1440" s="139">
        <v>0</v>
      </c>
    </row>
    <row r="1441" spans="1:6" x14ac:dyDescent="0.2">
      <c r="A1441" s="142">
        <v>3168</v>
      </c>
      <c r="B1441" s="142">
        <v>3168</v>
      </c>
      <c r="C1441" s="138" t="s">
        <v>141</v>
      </c>
      <c r="D1441" s="139">
        <v>2023</v>
      </c>
      <c r="F1441" s="139">
        <v>295089.87</v>
      </c>
    </row>
    <row r="1442" spans="1:6" x14ac:dyDescent="0.2">
      <c r="A1442" s="142">
        <v>3105</v>
      </c>
      <c r="B1442" s="142">
        <v>3105</v>
      </c>
      <c r="C1442" s="138" t="s">
        <v>135</v>
      </c>
      <c r="D1442" s="139">
        <v>2023</v>
      </c>
      <c r="F1442" s="139">
        <v>0</v>
      </c>
    </row>
    <row r="1443" spans="1:6" x14ac:dyDescent="0.2">
      <c r="A1443" s="142">
        <v>3114</v>
      </c>
      <c r="B1443" s="142">
        <v>3114</v>
      </c>
      <c r="C1443" s="138" t="s">
        <v>136</v>
      </c>
      <c r="D1443" s="139">
        <v>2023</v>
      </c>
      <c r="F1443" s="139">
        <v>0</v>
      </c>
    </row>
    <row r="1444" spans="1:6" x14ac:dyDescent="0.2">
      <c r="A1444" s="142">
        <v>3119</v>
      </c>
      <c r="B1444" s="142">
        <v>3119</v>
      </c>
      <c r="C1444" s="138" t="s">
        <v>137</v>
      </c>
      <c r="D1444" s="139">
        <v>2023</v>
      </c>
      <c r="F1444" s="139">
        <v>303489.891</v>
      </c>
    </row>
    <row r="1445" spans="1:6" x14ac:dyDescent="0.2">
      <c r="A1445" s="142">
        <v>3141</v>
      </c>
      <c r="B1445" s="142">
        <v>3141</v>
      </c>
      <c r="C1445" s="138" t="s">
        <v>138</v>
      </c>
      <c r="D1445" s="139">
        <v>2023</v>
      </c>
      <c r="F1445" s="139">
        <v>0</v>
      </c>
    </row>
    <row r="1446" spans="1:6" x14ac:dyDescent="0.2">
      <c r="A1446" s="142">
        <v>3150</v>
      </c>
      <c r="B1446" s="142">
        <v>3150</v>
      </c>
      <c r="C1446" s="138" t="s">
        <v>139</v>
      </c>
      <c r="D1446" s="139">
        <v>2023</v>
      </c>
      <c r="F1446" s="139">
        <v>0</v>
      </c>
    </row>
    <row r="1447" spans="1:6" x14ac:dyDescent="0.2">
      <c r="A1447" s="142">
        <v>3154</v>
      </c>
      <c r="B1447" s="142">
        <v>3154</v>
      </c>
      <c r="C1447" s="138" t="s">
        <v>140</v>
      </c>
      <c r="D1447" s="139">
        <v>2023</v>
      </c>
      <c r="F1447" s="139">
        <v>0</v>
      </c>
    </row>
    <row r="1448" spans="1:6" x14ac:dyDescent="0.2">
      <c r="A1448" s="142">
        <v>3186</v>
      </c>
      <c r="B1448" s="142">
        <v>3186</v>
      </c>
      <c r="C1448" s="138" t="s">
        <v>326</v>
      </c>
      <c r="D1448" s="139">
        <v>2023</v>
      </c>
      <c r="F1448" s="139">
        <v>0</v>
      </c>
    </row>
    <row r="1449" spans="1:6" x14ac:dyDescent="0.2">
      <c r="A1449" s="142">
        <v>3204</v>
      </c>
      <c r="B1449" s="142">
        <v>3204</v>
      </c>
      <c r="C1449" s="138" t="s">
        <v>143</v>
      </c>
      <c r="D1449" s="139">
        <v>2023</v>
      </c>
      <c r="F1449" s="139">
        <v>45468.505000000026</v>
      </c>
    </row>
    <row r="1450" spans="1:6" x14ac:dyDescent="0.2">
      <c r="A1450" s="142">
        <v>3231</v>
      </c>
      <c r="B1450" s="142">
        <v>3231</v>
      </c>
      <c r="C1450" s="138" t="s">
        <v>144</v>
      </c>
      <c r="D1450" s="139">
        <v>2023</v>
      </c>
      <c r="F1450" s="139">
        <v>148559.08200000026</v>
      </c>
    </row>
    <row r="1451" spans="1:6" x14ac:dyDescent="0.2">
      <c r="A1451" s="142">
        <v>3312</v>
      </c>
      <c r="B1451" s="142">
        <v>3312</v>
      </c>
      <c r="C1451" s="138" t="s">
        <v>145</v>
      </c>
      <c r="D1451" s="139">
        <v>2023</v>
      </c>
      <c r="F1451" s="139">
        <v>0</v>
      </c>
    </row>
    <row r="1452" spans="1:6" x14ac:dyDescent="0.2">
      <c r="A1452" s="142">
        <v>3330</v>
      </c>
      <c r="B1452" s="142">
        <v>3330</v>
      </c>
      <c r="C1452" s="138" t="s">
        <v>146</v>
      </c>
      <c r="D1452" s="139">
        <v>2023</v>
      </c>
      <c r="F1452" s="139">
        <v>5757.0720000000019</v>
      </c>
    </row>
    <row r="1453" spans="1:6" x14ac:dyDescent="0.2">
      <c r="A1453" s="142">
        <v>3348</v>
      </c>
      <c r="B1453" s="142">
        <v>3348</v>
      </c>
      <c r="C1453" s="138" t="s">
        <v>147</v>
      </c>
      <c r="D1453" s="139">
        <v>2023</v>
      </c>
      <c r="F1453" s="139">
        <v>0</v>
      </c>
    </row>
    <row r="1454" spans="1:6" x14ac:dyDescent="0.2">
      <c r="A1454" s="142">
        <v>3375</v>
      </c>
      <c r="B1454" s="142">
        <v>3375</v>
      </c>
      <c r="C1454" s="138" t="s">
        <v>148</v>
      </c>
      <c r="D1454" s="139">
        <v>2023</v>
      </c>
      <c r="F1454" s="139">
        <v>0</v>
      </c>
    </row>
    <row r="1455" spans="1:6" x14ac:dyDescent="0.2">
      <c r="A1455" s="142">
        <v>3420</v>
      </c>
      <c r="B1455" s="142">
        <v>3420</v>
      </c>
      <c r="C1455" s="138" t="s">
        <v>149</v>
      </c>
      <c r="D1455" s="139">
        <v>2023</v>
      </c>
      <c r="F1455" s="139">
        <v>213985.85700000002</v>
      </c>
    </row>
    <row r="1456" spans="1:6" x14ac:dyDescent="0.2">
      <c r="A1456" s="142">
        <v>3465</v>
      </c>
      <c r="B1456" s="142">
        <v>3465</v>
      </c>
      <c r="C1456" s="138" t="s">
        <v>150</v>
      </c>
      <c r="D1456" s="139">
        <v>2023</v>
      </c>
      <c r="F1456" s="139">
        <v>172605.05599999998</v>
      </c>
    </row>
    <row r="1457" spans="1:6" x14ac:dyDescent="0.2">
      <c r="A1457" s="142">
        <v>3537</v>
      </c>
      <c r="B1457" s="142">
        <v>3537</v>
      </c>
      <c r="C1457" s="138" t="s">
        <v>151</v>
      </c>
      <c r="D1457" s="139">
        <v>2023</v>
      </c>
      <c r="F1457" s="139">
        <v>26403.360000000011</v>
      </c>
    </row>
    <row r="1458" spans="1:6" x14ac:dyDescent="0.2">
      <c r="A1458" s="142">
        <v>3555</v>
      </c>
      <c r="B1458" s="142">
        <v>3555</v>
      </c>
      <c r="C1458" s="138" t="s">
        <v>152</v>
      </c>
      <c r="D1458" s="139">
        <v>2023</v>
      </c>
      <c r="F1458" s="139">
        <v>255390.94800000003</v>
      </c>
    </row>
    <row r="1459" spans="1:6" x14ac:dyDescent="0.2">
      <c r="A1459" s="142">
        <v>3600</v>
      </c>
      <c r="B1459" s="142">
        <v>3600</v>
      </c>
      <c r="C1459" s="138" t="s">
        <v>153</v>
      </c>
      <c r="D1459" s="139">
        <v>2023</v>
      </c>
      <c r="F1459" s="139">
        <v>0</v>
      </c>
    </row>
    <row r="1460" spans="1:6" x14ac:dyDescent="0.2">
      <c r="A1460" s="142">
        <v>3609</v>
      </c>
      <c r="B1460" s="142">
        <v>3609</v>
      </c>
      <c r="C1460" s="138" t="s">
        <v>154</v>
      </c>
      <c r="D1460" s="139">
        <v>2023</v>
      </c>
      <c r="F1460" s="139">
        <v>0</v>
      </c>
    </row>
    <row r="1461" spans="1:6" x14ac:dyDescent="0.2">
      <c r="A1461" s="142">
        <v>3645</v>
      </c>
      <c r="B1461" s="142">
        <v>3645</v>
      </c>
      <c r="C1461" s="138" t="s">
        <v>155</v>
      </c>
      <c r="D1461" s="139">
        <v>2023</v>
      </c>
      <c r="F1461" s="139">
        <v>273453.90800000005</v>
      </c>
    </row>
    <row r="1462" spans="1:6" x14ac:dyDescent="0.2">
      <c r="A1462" s="142">
        <v>3715</v>
      </c>
      <c r="B1462" s="142">
        <v>3715</v>
      </c>
      <c r="C1462" s="138" t="s">
        <v>157</v>
      </c>
      <c r="D1462" s="139">
        <v>2023</v>
      </c>
      <c r="F1462" s="139">
        <v>0</v>
      </c>
    </row>
    <row r="1463" spans="1:6" x14ac:dyDescent="0.2">
      <c r="A1463" s="142">
        <v>3744</v>
      </c>
      <c r="B1463" s="142">
        <v>3744</v>
      </c>
      <c r="C1463" s="138" t="s">
        <v>158</v>
      </c>
      <c r="D1463" s="139">
        <v>2023</v>
      </c>
      <c r="F1463" s="139">
        <v>0</v>
      </c>
    </row>
    <row r="1464" spans="1:6" x14ac:dyDescent="0.2">
      <c r="A1464" s="142">
        <v>3798</v>
      </c>
      <c r="B1464" s="142">
        <v>3798</v>
      </c>
      <c r="C1464" s="138" t="s">
        <v>159</v>
      </c>
      <c r="D1464" s="139">
        <v>2023</v>
      </c>
      <c r="F1464" s="139">
        <v>0</v>
      </c>
    </row>
    <row r="1465" spans="1:6" x14ac:dyDescent="0.2">
      <c r="A1465" s="142">
        <v>3816</v>
      </c>
      <c r="B1465" s="142">
        <v>3816</v>
      </c>
      <c r="C1465" s="138" t="s">
        <v>160</v>
      </c>
      <c r="D1465" s="139">
        <v>2023</v>
      </c>
      <c r="F1465" s="139">
        <v>1430.7390000000016</v>
      </c>
    </row>
    <row r="1466" spans="1:6" x14ac:dyDescent="0.2">
      <c r="A1466" s="142">
        <v>3841</v>
      </c>
      <c r="B1466" s="142">
        <v>3841</v>
      </c>
      <c r="C1466" s="138" t="s">
        <v>161</v>
      </c>
      <c r="D1466" s="139">
        <v>2023</v>
      </c>
      <c r="F1466" s="139">
        <v>209370.98000000004</v>
      </c>
    </row>
    <row r="1467" spans="1:6" x14ac:dyDescent="0.2">
      <c r="A1467" s="142">
        <v>3906</v>
      </c>
      <c r="B1467" s="142">
        <v>3906</v>
      </c>
      <c r="C1467" s="138" t="s">
        <v>162</v>
      </c>
      <c r="D1467" s="139">
        <v>2023</v>
      </c>
      <c r="F1467" s="139">
        <v>84199.404000000039</v>
      </c>
    </row>
    <row r="1468" spans="1:6" x14ac:dyDescent="0.2">
      <c r="A1468" s="142">
        <v>4419</v>
      </c>
      <c r="B1468" s="142">
        <v>4419</v>
      </c>
      <c r="C1468" s="138" t="s">
        <v>327</v>
      </c>
      <c r="D1468" s="139">
        <v>2023</v>
      </c>
      <c r="F1468" s="139">
        <v>217108.69800000003</v>
      </c>
    </row>
    <row r="1469" spans="1:6" x14ac:dyDescent="0.2">
      <c r="A1469" s="142">
        <v>3942</v>
      </c>
      <c r="B1469" s="142">
        <v>3942</v>
      </c>
      <c r="C1469" s="138" t="s">
        <v>163</v>
      </c>
      <c r="D1469" s="139">
        <v>2023</v>
      </c>
      <c r="F1469" s="139">
        <v>0</v>
      </c>
    </row>
    <row r="1470" spans="1:6" x14ac:dyDescent="0.2">
      <c r="A1470" s="142">
        <v>4023</v>
      </c>
      <c r="B1470" s="142">
        <v>4023</v>
      </c>
      <c r="C1470" s="138" t="s">
        <v>342</v>
      </c>
      <c r="D1470" s="139">
        <v>2023</v>
      </c>
      <c r="F1470" s="139">
        <v>333543.64</v>
      </c>
    </row>
    <row r="1471" spans="1:6" x14ac:dyDescent="0.2">
      <c r="A1471" s="142">
        <v>4033</v>
      </c>
      <c r="B1471" s="142">
        <v>4033</v>
      </c>
      <c r="C1471" s="138" t="s">
        <v>343</v>
      </c>
      <c r="D1471" s="139">
        <v>2023</v>
      </c>
      <c r="F1471" s="139">
        <v>214927.04800000001</v>
      </c>
    </row>
    <row r="1472" spans="1:6" x14ac:dyDescent="0.2">
      <c r="A1472" s="142">
        <v>4041</v>
      </c>
      <c r="B1472" s="142">
        <v>4041</v>
      </c>
      <c r="C1472" s="138" t="s">
        <v>165</v>
      </c>
      <c r="D1472" s="139">
        <v>2023</v>
      </c>
      <c r="F1472" s="139">
        <v>0</v>
      </c>
    </row>
    <row r="1473" spans="1:6" x14ac:dyDescent="0.2">
      <c r="A1473" s="142">
        <v>4043</v>
      </c>
      <c r="B1473" s="142">
        <v>4043</v>
      </c>
      <c r="C1473" s="138" t="s">
        <v>166</v>
      </c>
      <c r="D1473" s="139">
        <v>2023</v>
      </c>
      <c r="F1473" s="139">
        <v>119548.454</v>
      </c>
    </row>
    <row r="1474" spans="1:6" x14ac:dyDescent="0.2">
      <c r="A1474" s="142">
        <v>4068</v>
      </c>
      <c r="B1474" s="142">
        <v>4068</v>
      </c>
      <c r="C1474" s="138" t="s">
        <v>344</v>
      </c>
      <c r="D1474" s="139">
        <v>2023</v>
      </c>
      <c r="F1474" s="139">
        <v>143947.88800000001</v>
      </c>
    </row>
    <row r="1475" spans="1:6" x14ac:dyDescent="0.2">
      <c r="A1475" s="142">
        <v>4086</v>
      </c>
      <c r="B1475" s="142">
        <v>4086</v>
      </c>
      <c r="C1475" s="138" t="s">
        <v>328</v>
      </c>
      <c r="D1475" s="139">
        <v>2023</v>
      </c>
      <c r="F1475" s="139">
        <v>0</v>
      </c>
    </row>
    <row r="1476" spans="1:6" x14ac:dyDescent="0.2">
      <c r="A1476" s="142">
        <v>4104</v>
      </c>
      <c r="B1476" s="142">
        <v>4104</v>
      </c>
      <c r="C1476" s="138" t="s">
        <v>167</v>
      </c>
      <c r="D1476" s="139">
        <v>2023</v>
      </c>
      <c r="F1476" s="139">
        <v>0</v>
      </c>
    </row>
    <row r="1477" spans="1:6" x14ac:dyDescent="0.2">
      <c r="A1477" s="142">
        <v>4122</v>
      </c>
      <c r="B1477" s="142">
        <v>4122</v>
      </c>
      <c r="C1477" s="138" t="s">
        <v>168</v>
      </c>
      <c r="D1477" s="139">
        <v>2023</v>
      </c>
      <c r="F1477" s="139">
        <v>6580.3810000000194</v>
      </c>
    </row>
    <row r="1478" spans="1:6" x14ac:dyDescent="0.2">
      <c r="A1478" s="142">
        <v>4131</v>
      </c>
      <c r="B1478" s="142">
        <v>4131</v>
      </c>
      <c r="C1478" s="138" t="s">
        <v>169</v>
      </c>
      <c r="D1478" s="139">
        <v>2023</v>
      </c>
      <c r="F1478" s="139">
        <v>132390.87200000003</v>
      </c>
    </row>
    <row r="1479" spans="1:6" x14ac:dyDescent="0.2">
      <c r="A1479" s="142">
        <v>4203</v>
      </c>
      <c r="B1479" s="142">
        <v>4203</v>
      </c>
      <c r="C1479" s="138" t="s">
        <v>170</v>
      </c>
      <c r="D1479" s="139">
        <v>2023</v>
      </c>
      <c r="F1479" s="139">
        <v>229262.40000000002</v>
      </c>
    </row>
    <row r="1480" spans="1:6" x14ac:dyDescent="0.2">
      <c r="A1480" s="142">
        <v>4212</v>
      </c>
      <c r="B1480" s="142">
        <v>4212</v>
      </c>
      <c r="C1480" s="138" t="s">
        <v>171</v>
      </c>
      <c r="D1480" s="139">
        <v>2023</v>
      </c>
      <c r="F1480" s="139">
        <v>0</v>
      </c>
    </row>
    <row r="1481" spans="1:6" x14ac:dyDescent="0.2">
      <c r="A1481" s="142">
        <v>4271</v>
      </c>
      <c r="B1481" s="142">
        <v>4271</v>
      </c>
      <c r="C1481" s="138" t="s">
        <v>173</v>
      </c>
      <c r="D1481" s="139">
        <v>2023</v>
      </c>
      <c r="F1481" s="139">
        <v>387457.81199999998</v>
      </c>
    </row>
    <row r="1482" spans="1:6" x14ac:dyDescent="0.2">
      <c r="A1482" s="142">
        <v>4269</v>
      </c>
      <c r="B1482" s="142">
        <v>4269</v>
      </c>
      <c r="C1482" s="138" t="s">
        <v>172</v>
      </c>
      <c r="D1482" s="139">
        <v>2023</v>
      </c>
      <c r="F1482" s="139">
        <v>209940.42800000001</v>
      </c>
    </row>
    <row r="1483" spans="1:6" x14ac:dyDescent="0.2">
      <c r="A1483" s="142">
        <v>4356</v>
      </c>
      <c r="B1483" s="142">
        <v>4356</v>
      </c>
      <c r="C1483" s="138" t="s">
        <v>174</v>
      </c>
      <c r="D1483" s="139">
        <v>2023</v>
      </c>
      <c r="F1483" s="139">
        <v>0</v>
      </c>
    </row>
    <row r="1484" spans="1:6" x14ac:dyDescent="0.2">
      <c r="A1484" s="142">
        <v>4149</v>
      </c>
      <c r="B1484" s="142">
        <v>4149</v>
      </c>
      <c r="C1484" s="138" t="s">
        <v>329</v>
      </c>
      <c r="D1484" s="139">
        <v>2023</v>
      </c>
      <c r="F1484" s="139">
        <v>0</v>
      </c>
    </row>
    <row r="1485" spans="1:6" x14ac:dyDescent="0.2">
      <c r="A1485" s="142">
        <v>4437</v>
      </c>
      <c r="B1485" s="142">
        <v>4437</v>
      </c>
      <c r="C1485" s="138" t="s">
        <v>175</v>
      </c>
      <c r="D1485" s="139">
        <v>2023</v>
      </c>
      <c r="F1485" s="139">
        <v>0</v>
      </c>
    </row>
    <row r="1486" spans="1:6" x14ac:dyDescent="0.2">
      <c r="A1486" s="142">
        <v>4446</v>
      </c>
      <c r="B1486" s="142">
        <v>4446</v>
      </c>
      <c r="C1486" s="138" t="s">
        <v>176</v>
      </c>
      <c r="D1486" s="139">
        <v>2023</v>
      </c>
      <c r="F1486" s="139">
        <v>0</v>
      </c>
    </row>
    <row r="1487" spans="1:6" x14ac:dyDescent="0.2">
      <c r="A1487" s="142">
        <v>4491</v>
      </c>
      <c r="B1487" s="142">
        <v>4491</v>
      </c>
      <c r="C1487" s="138" t="s">
        <v>177</v>
      </c>
      <c r="D1487" s="139">
        <v>2023</v>
      </c>
      <c r="F1487" s="139">
        <v>92425.02399999999</v>
      </c>
    </row>
    <row r="1488" spans="1:6" x14ac:dyDescent="0.2">
      <c r="A1488" s="142">
        <v>4505</v>
      </c>
      <c r="B1488" s="142">
        <v>4505</v>
      </c>
      <c r="C1488" s="138" t="s">
        <v>178</v>
      </c>
      <c r="D1488" s="139">
        <v>2023</v>
      </c>
      <c r="F1488" s="139">
        <v>27522.660000000003</v>
      </c>
    </row>
    <row r="1489" spans="1:6" x14ac:dyDescent="0.2">
      <c r="A1489" s="142">
        <v>4509</v>
      </c>
      <c r="B1489" s="142">
        <v>4509</v>
      </c>
      <c r="C1489" s="138" t="s">
        <v>179</v>
      </c>
      <c r="D1489" s="139">
        <v>2023</v>
      </c>
      <c r="F1489" s="139">
        <v>0</v>
      </c>
    </row>
    <row r="1490" spans="1:6" x14ac:dyDescent="0.2">
      <c r="A1490" s="142">
        <v>4518</v>
      </c>
      <c r="B1490" s="142">
        <v>4518</v>
      </c>
      <c r="C1490" s="138" t="s">
        <v>180</v>
      </c>
      <c r="D1490" s="139">
        <v>2023</v>
      </c>
      <c r="F1490" s="139">
        <v>32094.091</v>
      </c>
    </row>
    <row r="1491" spans="1:6" x14ac:dyDescent="0.2">
      <c r="A1491" s="142">
        <v>4527</v>
      </c>
      <c r="B1491" s="142">
        <v>4527</v>
      </c>
      <c r="C1491" s="138" t="s">
        <v>181</v>
      </c>
      <c r="D1491" s="139">
        <v>2023</v>
      </c>
      <c r="F1491" s="139">
        <v>141419.73999999996</v>
      </c>
    </row>
    <row r="1492" spans="1:6" x14ac:dyDescent="0.2">
      <c r="A1492" s="142">
        <v>4536</v>
      </c>
      <c r="B1492" s="142">
        <v>4536</v>
      </c>
      <c r="C1492" s="138" t="s">
        <v>182</v>
      </c>
      <c r="D1492" s="139">
        <v>2023</v>
      </c>
      <c r="F1492" s="139">
        <v>36127.295999999995</v>
      </c>
    </row>
    <row r="1493" spans="1:6" x14ac:dyDescent="0.2">
      <c r="A1493" s="142">
        <v>4554</v>
      </c>
      <c r="B1493" s="142">
        <v>4554</v>
      </c>
      <c r="C1493" s="138" t="s">
        <v>183</v>
      </c>
      <c r="D1493" s="139">
        <v>2023</v>
      </c>
      <c r="F1493" s="139">
        <v>0</v>
      </c>
    </row>
    <row r="1494" spans="1:6" x14ac:dyDescent="0.2">
      <c r="A1494" s="142">
        <v>4572</v>
      </c>
      <c r="B1494" s="142">
        <v>4572</v>
      </c>
      <c r="C1494" s="138" t="s">
        <v>184</v>
      </c>
      <c r="D1494" s="139">
        <v>2023</v>
      </c>
      <c r="F1494" s="139">
        <v>33485.255999999994</v>
      </c>
    </row>
    <row r="1495" spans="1:6" x14ac:dyDescent="0.2">
      <c r="A1495" s="142">
        <v>4581</v>
      </c>
      <c r="B1495" s="142">
        <v>4581</v>
      </c>
      <c r="C1495" s="138" t="s">
        <v>185</v>
      </c>
      <c r="D1495" s="139">
        <v>2023</v>
      </c>
      <c r="F1495" s="139">
        <v>0</v>
      </c>
    </row>
    <row r="1496" spans="1:6" x14ac:dyDescent="0.2">
      <c r="A1496" s="142">
        <v>4599</v>
      </c>
      <c r="B1496" s="142">
        <v>4599</v>
      </c>
      <c r="C1496" s="138" t="s">
        <v>186</v>
      </c>
      <c r="D1496" s="139">
        <v>2023</v>
      </c>
      <c r="F1496" s="139">
        <v>37963.544000000009</v>
      </c>
    </row>
    <row r="1497" spans="1:6" x14ac:dyDescent="0.2">
      <c r="A1497" s="142">
        <v>4617</v>
      </c>
      <c r="B1497" s="142">
        <v>4617</v>
      </c>
      <c r="C1497" s="138" t="s">
        <v>187</v>
      </c>
      <c r="D1497" s="139">
        <v>2023</v>
      </c>
      <c r="F1497" s="139">
        <v>0</v>
      </c>
    </row>
    <row r="1498" spans="1:6" x14ac:dyDescent="0.2">
      <c r="A1498" s="142">
        <v>4662</v>
      </c>
      <c r="B1498" s="142">
        <v>4662</v>
      </c>
      <c r="C1498" s="138" t="s">
        <v>189</v>
      </c>
      <c r="D1498" s="139">
        <v>2023</v>
      </c>
      <c r="F1498" s="139">
        <v>5313.4290000000174</v>
      </c>
    </row>
    <row r="1499" spans="1:6" x14ac:dyDescent="0.2">
      <c r="A1499" s="142">
        <v>4689</v>
      </c>
      <c r="B1499" s="142">
        <v>4689</v>
      </c>
      <c r="C1499" s="138" t="s">
        <v>190</v>
      </c>
      <c r="D1499" s="139">
        <v>2023</v>
      </c>
      <c r="F1499" s="139">
        <v>0</v>
      </c>
    </row>
    <row r="1500" spans="1:6" x14ac:dyDescent="0.2">
      <c r="A1500" s="142">
        <v>4644</v>
      </c>
      <c r="B1500" s="142">
        <v>4644</v>
      </c>
      <c r="C1500" s="138" t="s">
        <v>188</v>
      </c>
      <c r="D1500" s="139">
        <v>2023</v>
      </c>
      <c r="F1500" s="139">
        <v>104326.61999999998</v>
      </c>
    </row>
    <row r="1501" spans="1:6" x14ac:dyDescent="0.2">
      <c r="A1501" s="142">
        <v>4725</v>
      </c>
      <c r="B1501" s="142">
        <v>4725</v>
      </c>
      <c r="C1501" s="138" t="s">
        <v>191</v>
      </c>
      <c r="D1501" s="139">
        <v>2023</v>
      </c>
      <c r="F1501" s="139">
        <v>0</v>
      </c>
    </row>
    <row r="1502" spans="1:6" x14ac:dyDescent="0.2">
      <c r="A1502" s="142">
        <v>2673</v>
      </c>
      <c r="B1502" s="142">
        <v>2673</v>
      </c>
      <c r="C1502" s="138" t="s">
        <v>117</v>
      </c>
      <c r="D1502" s="139">
        <v>2023</v>
      </c>
      <c r="F1502" s="139">
        <v>147348.07199999996</v>
      </c>
    </row>
    <row r="1503" spans="1:6" x14ac:dyDescent="0.2">
      <c r="A1503" s="142">
        <v>153</v>
      </c>
      <c r="B1503" s="142">
        <v>153</v>
      </c>
      <c r="C1503" s="138" t="s">
        <v>18</v>
      </c>
      <c r="D1503" s="139">
        <v>2023</v>
      </c>
      <c r="F1503" s="139">
        <v>203120.13399999999</v>
      </c>
    </row>
    <row r="1504" spans="1:6" x14ac:dyDescent="0.2">
      <c r="A1504" s="142">
        <v>3691</v>
      </c>
      <c r="B1504" s="142">
        <v>3691</v>
      </c>
      <c r="C1504" s="138" t="s">
        <v>156</v>
      </c>
      <c r="D1504" s="139">
        <v>2023</v>
      </c>
      <c r="F1504" s="139">
        <v>143434.97099999999</v>
      </c>
    </row>
    <row r="1505" spans="1:6" x14ac:dyDescent="0.2">
      <c r="A1505" s="142">
        <v>4774</v>
      </c>
      <c r="B1505" s="142">
        <v>4774</v>
      </c>
      <c r="C1505" s="138" t="s">
        <v>330</v>
      </c>
      <c r="D1505" s="139">
        <v>2023</v>
      </c>
      <c r="F1505" s="139">
        <v>258980.75200000007</v>
      </c>
    </row>
    <row r="1506" spans="1:6" x14ac:dyDescent="0.2">
      <c r="A1506" s="142">
        <v>873</v>
      </c>
      <c r="B1506" s="142">
        <v>873</v>
      </c>
      <c r="C1506" s="138" t="s">
        <v>42</v>
      </c>
      <c r="D1506" s="139">
        <v>2023</v>
      </c>
      <c r="F1506" s="139">
        <v>81112.344000000026</v>
      </c>
    </row>
    <row r="1507" spans="1:6" x14ac:dyDescent="0.2">
      <c r="A1507" s="142">
        <v>4778</v>
      </c>
      <c r="B1507" s="142">
        <v>4778</v>
      </c>
      <c r="C1507" s="138" t="s">
        <v>196</v>
      </c>
      <c r="D1507" s="139">
        <v>2023</v>
      </c>
      <c r="F1507" s="139">
        <v>63374.694000000003</v>
      </c>
    </row>
    <row r="1508" spans="1:6" x14ac:dyDescent="0.2">
      <c r="A1508" s="142">
        <v>4777</v>
      </c>
      <c r="B1508" s="142">
        <v>4777</v>
      </c>
      <c r="C1508" s="138" t="s">
        <v>195</v>
      </c>
      <c r="D1508" s="139">
        <v>2023</v>
      </c>
      <c r="F1508" s="139">
        <v>79015.5</v>
      </c>
    </row>
    <row r="1509" spans="1:6" x14ac:dyDescent="0.2">
      <c r="A1509" s="142">
        <v>4776</v>
      </c>
      <c r="B1509" s="142">
        <v>4776</v>
      </c>
      <c r="C1509" s="138" t="s">
        <v>194</v>
      </c>
      <c r="D1509" s="139">
        <v>2023</v>
      </c>
      <c r="F1509" s="139">
        <v>96848.86</v>
      </c>
    </row>
    <row r="1510" spans="1:6" x14ac:dyDescent="0.2">
      <c r="A1510" s="142">
        <v>4779</v>
      </c>
      <c r="B1510" s="142">
        <v>4779</v>
      </c>
      <c r="C1510" s="138" t="s">
        <v>197</v>
      </c>
      <c r="D1510" s="139">
        <v>2023</v>
      </c>
      <c r="F1510" s="139">
        <v>182254.15199999997</v>
      </c>
    </row>
    <row r="1511" spans="1:6" x14ac:dyDescent="0.2">
      <c r="A1511" s="142">
        <v>4784</v>
      </c>
      <c r="B1511" s="142">
        <v>4784</v>
      </c>
      <c r="C1511" s="138" t="s">
        <v>198</v>
      </c>
      <c r="D1511" s="139">
        <v>2023</v>
      </c>
      <c r="F1511" s="139">
        <v>0</v>
      </c>
    </row>
    <row r="1512" spans="1:6" x14ac:dyDescent="0.2">
      <c r="A1512" s="142">
        <v>4785</v>
      </c>
      <c r="B1512" s="142">
        <v>4785</v>
      </c>
      <c r="C1512" s="138" t="s">
        <v>331</v>
      </c>
      <c r="D1512" s="139">
        <v>2023</v>
      </c>
      <c r="F1512" s="139">
        <v>8558.4170000000067</v>
      </c>
    </row>
    <row r="1513" spans="1:6" x14ac:dyDescent="0.2">
      <c r="A1513" s="142">
        <v>333</v>
      </c>
      <c r="B1513" s="142">
        <v>333</v>
      </c>
      <c r="C1513" s="138" t="s">
        <v>24</v>
      </c>
      <c r="D1513" s="139">
        <v>2023</v>
      </c>
      <c r="F1513" s="139">
        <v>131171.10999999999</v>
      </c>
    </row>
    <row r="1514" spans="1:6" x14ac:dyDescent="0.2">
      <c r="A1514" s="142">
        <v>4773</v>
      </c>
      <c r="B1514" s="142">
        <v>4773</v>
      </c>
      <c r="C1514" s="138" t="s">
        <v>193</v>
      </c>
      <c r="D1514" s="139">
        <v>2023</v>
      </c>
      <c r="F1514" s="139">
        <v>212766.10500000001</v>
      </c>
    </row>
    <row r="1515" spans="1:6" x14ac:dyDescent="0.2">
      <c r="A1515" s="142">
        <v>4788</v>
      </c>
      <c r="B1515" s="142">
        <v>4788</v>
      </c>
      <c r="C1515" s="138" t="s">
        <v>199</v>
      </c>
      <c r="D1515" s="139">
        <v>2023</v>
      </c>
      <c r="F1515" s="139">
        <v>46082.586000000018</v>
      </c>
    </row>
    <row r="1516" spans="1:6" x14ac:dyDescent="0.2">
      <c r="A1516" s="142">
        <v>4797</v>
      </c>
      <c r="B1516" s="142">
        <v>4797</v>
      </c>
      <c r="C1516" s="138" t="s">
        <v>200</v>
      </c>
      <c r="D1516" s="139">
        <v>2023</v>
      </c>
      <c r="F1516" s="139">
        <v>0</v>
      </c>
    </row>
    <row r="1517" spans="1:6" x14ac:dyDescent="0.2">
      <c r="A1517" s="142">
        <v>4860</v>
      </c>
      <c r="B1517" s="142">
        <v>4860</v>
      </c>
      <c r="C1517" s="138" t="s">
        <v>345</v>
      </c>
      <c r="D1517" s="139">
        <v>2023</v>
      </c>
      <c r="F1517" s="139">
        <v>199090.60199999998</v>
      </c>
    </row>
    <row r="1518" spans="1:6" x14ac:dyDescent="0.2">
      <c r="A1518" s="142">
        <v>4869</v>
      </c>
      <c r="B1518" s="142">
        <v>4869</v>
      </c>
      <c r="C1518" s="138" t="s">
        <v>201</v>
      </c>
      <c r="D1518" s="139">
        <v>2023</v>
      </c>
      <c r="F1518" s="139">
        <v>0</v>
      </c>
    </row>
    <row r="1519" spans="1:6" x14ac:dyDescent="0.2">
      <c r="A1519" s="142">
        <v>4878</v>
      </c>
      <c r="B1519" s="142">
        <v>4878</v>
      </c>
      <c r="C1519" s="138" t="s">
        <v>202</v>
      </c>
      <c r="D1519" s="139">
        <v>2023</v>
      </c>
      <c r="F1519" s="139">
        <v>66693.894</v>
      </c>
    </row>
    <row r="1520" spans="1:6" x14ac:dyDescent="0.2">
      <c r="A1520" s="142">
        <v>4890</v>
      </c>
      <c r="B1520" s="142">
        <v>4890</v>
      </c>
      <c r="C1520" s="138" t="s">
        <v>203</v>
      </c>
      <c r="D1520" s="139">
        <v>2023</v>
      </c>
      <c r="F1520" s="139">
        <v>0</v>
      </c>
    </row>
    <row r="1521" spans="1:6" x14ac:dyDescent="0.2">
      <c r="A1521" s="142">
        <v>4905</v>
      </c>
      <c r="B1521" s="142">
        <v>4905</v>
      </c>
      <c r="C1521" s="138" t="s">
        <v>332</v>
      </c>
      <c r="D1521" s="139">
        <v>2023</v>
      </c>
      <c r="F1521" s="139">
        <v>77945.900000000009</v>
      </c>
    </row>
    <row r="1522" spans="1:6" x14ac:dyDescent="0.2">
      <c r="A1522" s="142">
        <v>4978</v>
      </c>
      <c r="B1522" s="142">
        <v>4978</v>
      </c>
      <c r="C1522" s="138" t="s">
        <v>204</v>
      </c>
      <c r="D1522" s="139">
        <v>2023</v>
      </c>
      <c r="F1522" s="139">
        <v>38777.696999999993</v>
      </c>
    </row>
    <row r="1523" spans="1:6" x14ac:dyDescent="0.2">
      <c r="A1523" s="142">
        <v>4995</v>
      </c>
      <c r="B1523" s="142">
        <v>4995</v>
      </c>
      <c r="C1523" s="138" t="s">
        <v>205</v>
      </c>
      <c r="D1523" s="139">
        <v>2023</v>
      </c>
      <c r="F1523" s="139">
        <v>79040.610000000015</v>
      </c>
    </row>
    <row r="1524" spans="1:6" x14ac:dyDescent="0.2">
      <c r="A1524" s="142">
        <v>5013</v>
      </c>
      <c r="B1524" s="142">
        <v>5013</v>
      </c>
      <c r="C1524" s="138" t="s">
        <v>206</v>
      </c>
      <c r="D1524" s="139">
        <v>2023</v>
      </c>
      <c r="F1524" s="139">
        <v>79308.783999999971</v>
      </c>
    </row>
    <row r="1525" spans="1:6" x14ac:dyDescent="0.2">
      <c r="A1525" s="142">
        <v>5049</v>
      </c>
      <c r="B1525" s="142">
        <v>5049</v>
      </c>
      <c r="C1525" s="138" t="s">
        <v>207</v>
      </c>
      <c r="D1525" s="139">
        <v>2023</v>
      </c>
      <c r="F1525" s="139">
        <v>0</v>
      </c>
    </row>
    <row r="1526" spans="1:6" x14ac:dyDescent="0.2">
      <c r="A1526" s="142">
        <v>5319</v>
      </c>
      <c r="B1526" s="142">
        <v>5160</v>
      </c>
      <c r="C1526" s="138" t="s">
        <v>210</v>
      </c>
      <c r="D1526" s="139">
        <v>2023</v>
      </c>
      <c r="F1526" s="139">
        <v>31823.724000000035</v>
      </c>
    </row>
    <row r="1527" spans="1:6" x14ac:dyDescent="0.2">
      <c r="A1527" s="142">
        <v>5121</v>
      </c>
      <c r="B1527" s="142">
        <v>5121</v>
      </c>
      <c r="C1527" s="138" t="s">
        <v>208</v>
      </c>
      <c r="D1527" s="139">
        <v>2023</v>
      </c>
      <c r="F1527" s="139">
        <v>151717.54500000001</v>
      </c>
    </row>
    <row r="1528" spans="1:6" x14ac:dyDescent="0.2">
      <c r="A1528" s="142">
        <v>5139</v>
      </c>
      <c r="B1528" s="142">
        <v>5139</v>
      </c>
      <c r="C1528" s="138" t="s">
        <v>209</v>
      </c>
      <c r="D1528" s="139">
        <v>2023</v>
      </c>
      <c r="F1528" s="139">
        <v>50398.200000000004</v>
      </c>
    </row>
    <row r="1529" spans="1:6" x14ac:dyDescent="0.2">
      <c r="A1529" s="142">
        <v>5163</v>
      </c>
      <c r="B1529" s="142">
        <v>5163</v>
      </c>
      <c r="C1529" s="138" t="s">
        <v>211</v>
      </c>
      <c r="D1529" s="139">
        <v>2023</v>
      </c>
      <c r="F1529" s="139">
        <v>300598.46899999998</v>
      </c>
    </row>
    <row r="1530" spans="1:6" x14ac:dyDescent="0.2">
      <c r="A1530" s="142">
        <v>5166</v>
      </c>
      <c r="B1530" s="142">
        <v>5166</v>
      </c>
      <c r="C1530" s="138" t="s">
        <v>212</v>
      </c>
      <c r="D1530" s="139">
        <v>2023</v>
      </c>
      <c r="F1530" s="139">
        <v>0</v>
      </c>
    </row>
    <row r="1531" spans="1:6" x14ac:dyDescent="0.2">
      <c r="A1531" s="142">
        <v>5184</v>
      </c>
      <c r="B1531" s="142">
        <v>5184</v>
      </c>
      <c r="C1531" s="138" t="s">
        <v>213</v>
      </c>
      <c r="D1531" s="139">
        <v>2023</v>
      </c>
      <c r="F1531" s="139">
        <v>88562.214000000007</v>
      </c>
    </row>
    <row r="1532" spans="1:6" x14ac:dyDescent="0.2">
      <c r="A1532" s="142">
        <v>5250</v>
      </c>
      <c r="B1532" s="142">
        <v>5250</v>
      </c>
      <c r="C1532" s="138" t="s">
        <v>214</v>
      </c>
      <c r="D1532" s="139">
        <v>2023</v>
      </c>
      <c r="F1532" s="139">
        <v>0</v>
      </c>
    </row>
    <row r="1533" spans="1:6" x14ac:dyDescent="0.2">
      <c r="A1533" s="142">
        <v>5256</v>
      </c>
      <c r="B1533" s="142">
        <v>5256</v>
      </c>
      <c r="C1533" s="138" t="s">
        <v>215</v>
      </c>
      <c r="D1533" s="139">
        <v>2023</v>
      </c>
      <c r="F1533" s="139">
        <v>0</v>
      </c>
    </row>
    <row r="1534" spans="1:6" x14ac:dyDescent="0.2">
      <c r="A1534" s="142">
        <v>5283</v>
      </c>
      <c r="B1534" s="142">
        <v>5283</v>
      </c>
      <c r="C1534" s="138" t="s">
        <v>216</v>
      </c>
      <c r="D1534" s="139">
        <v>2023</v>
      </c>
      <c r="F1534" s="139">
        <v>206526.66</v>
      </c>
    </row>
    <row r="1535" spans="1:6" x14ac:dyDescent="0.2">
      <c r="A1535" s="142">
        <v>5310</v>
      </c>
      <c r="B1535" s="142">
        <v>5310</v>
      </c>
      <c r="C1535" s="138" t="s">
        <v>217</v>
      </c>
      <c r="D1535" s="139">
        <v>2023</v>
      </c>
      <c r="F1535" s="139">
        <v>0</v>
      </c>
    </row>
    <row r="1536" spans="1:6" x14ac:dyDescent="0.2">
      <c r="A1536" s="142">
        <v>5463</v>
      </c>
      <c r="B1536" s="142">
        <v>5463</v>
      </c>
      <c r="C1536" s="138" t="s">
        <v>218</v>
      </c>
      <c r="D1536" s="139">
        <v>2023</v>
      </c>
      <c r="F1536" s="139">
        <v>0</v>
      </c>
    </row>
    <row r="1537" spans="1:6" x14ac:dyDescent="0.2">
      <c r="A1537" s="142">
        <v>5486</v>
      </c>
      <c r="B1537" s="142">
        <v>5486</v>
      </c>
      <c r="C1537" s="138" t="s">
        <v>219</v>
      </c>
      <c r="D1537" s="139">
        <v>2023</v>
      </c>
      <c r="F1537" s="139">
        <v>32607.550000000007</v>
      </c>
    </row>
    <row r="1538" spans="1:6" x14ac:dyDescent="0.2">
      <c r="A1538" s="142">
        <v>5508</v>
      </c>
      <c r="B1538" s="142">
        <v>5508</v>
      </c>
      <c r="C1538" s="138" t="s">
        <v>220</v>
      </c>
      <c r="D1538" s="139">
        <v>2023</v>
      </c>
      <c r="F1538" s="139">
        <v>16559.903999999995</v>
      </c>
    </row>
    <row r="1539" spans="1:6" x14ac:dyDescent="0.2">
      <c r="A1539" s="142">
        <v>1975</v>
      </c>
      <c r="B1539" s="142">
        <v>1975</v>
      </c>
      <c r="C1539" s="138" t="s">
        <v>98</v>
      </c>
      <c r="D1539" s="139">
        <v>2023</v>
      </c>
      <c r="F1539" s="139">
        <v>114631.21799999999</v>
      </c>
    </row>
    <row r="1540" spans="1:6" x14ac:dyDescent="0.2">
      <c r="A1540" s="142">
        <v>4824</v>
      </c>
      <c r="B1540" s="142">
        <v>5510</v>
      </c>
      <c r="C1540" s="138" t="s">
        <v>221</v>
      </c>
      <c r="D1540" s="139">
        <v>2023</v>
      </c>
      <c r="F1540" s="139">
        <v>192178.04399999999</v>
      </c>
    </row>
    <row r="1541" spans="1:6" x14ac:dyDescent="0.2">
      <c r="A1541" s="142">
        <v>5607</v>
      </c>
      <c r="B1541" s="142">
        <v>5607</v>
      </c>
      <c r="C1541" s="138" t="s">
        <v>222</v>
      </c>
      <c r="D1541" s="139">
        <v>2023</v>
      </c>
      <c r="F1541" s="139">
        <v>0</v>
      </c>
    </row>
    <row r="1542" spans="1:6" x14ac:dyDescent="0.2">
      <c r="A1542" s="142">
        <v>5643</v>
      </c>
      <c r="B1542" s="142">
        <v>5643</v>
      </c>
      <c r="C1542" s="138" t="s">
        <v>223</v>
      </c>
      <c r="D1542" s="139">
        <v>2023</v>
      </c>
      <c r="F1542" s="139">
        <v>0</v>
      </c>
    </row>
    <row r="1543" spans="1:6" x14ac:dyDescent="0.2">
      <c r="A1543" s="142">
        <v>5697</v>
      </c>
      <c r="B1543" s="142">
        <v>5697</v>
      </c>
      <c r="C1543" s="138" t="s">
        <v>346</v>
      </c>
      <c r="D1543" s="139">
        <v>2023</v>
      </c>
      <c r="F1543" s="139">
        <v>131200.74000000002</v>
      </c>
    </row>
    <row r="1544" spans="1:6" x14ac:dyDescent="0.2">
      <c r="A1544" s="142">
        <v>5724</v>
      </c>
      <c r="B1544" s="142">
        <v>5724</v>
      </c>
      <c r="C1544" s="138" t="s">
        <v>224</v>
      </c>
      <c r="D1544" s="139">
        <v>2023</v>
      </c>
      <c r="F1544" s="139">
        <v>90769.279999999999</v>
      </c>
    </row>
    <row r="1545" spans="1:6" x14ac:dyDescent="0.2">
      <c r="A1545" s="142">
        <v>5805</v>
      </c>
      <c r="B1545" s="142">
        <v>5805</v>
      </c>
      <c r="C1545" s="138" t="s">
        <v>226</v>
      </c>
      <c r="D1545" s="139">
        <v>2023</v>
      </c>
      <c r="F1545" s="139">
        <v>141845.26000000004</v>
      </c>
    </row>
    <row r="1546" spans="1:6" x14ac:dyDescent="0.2">
      <c r="A1546" s="142">
        <v>5823</v>
      </c>
      <c r="B1546" s="142">
        <v>5823</v>
      </c>
      <c r="C1546" s="138" t="s">
        <v>227</v>
      </c>
      <c r="D1546" s="139">
        <v>2023</v>
      </c>
      <c r="F1546" s="139">
        <v>134391.4</v>
      </c>
    </row>
    <row r="1547" spans="1:6" x14ac:dyDescent="0.2">
      <c r="A1547" s="142">
        <v>5832</v>
      </c>
      <c r="B1547" s="142">
        <v>5832</v>
      </c>
      <c r="C1547" s="138" t="s">
        <v>228</v>
      </c>
      <c r="D1547" s="139">
        <v>2023</v>
      </c>
      <c r="F1547" s="139">
        <v>68006.880000000019</v>
      </c>
    </row>
    <row r="1548" spans="1:6" x14ac:dyDescent="0.2">
      <c r="A1548" s="142">
        <v>5877</v>
      </c>
      <c r="B1548" s="142">
        <v>5877</v>
      </c>
      <c r="C1548" s="138" t="s">
        <v>229</v>
      </c>
      <c r="D1548" s="139">
        <v>2023</v>
      </c>
      <c r="F1548" s="139">
        <v>0</v>
      </c>
    </row>
    <row r="1549" spans="1:6" x14ac:dyDescent="0.2">
      <c r="A1549" s="142">
        <v>5895</v>
      </c>
      <c r="B1549" s="142">
        <v>5895</v>
      </c>
      <c r="C1549" s="138" t="s">
        <v>230</v>
      </c>
      <c r="D1549" s="139">
        <v>2023</v>
      </c>
      <c r="F1549" s="139">
        <v>59288.975999999995</v>
      </c>
    </row>
    <row r="1550" spans="1:6" x14ac:dyDescent="0.2">
      <c r="A1550" s="142">
        <v>5949</v>
      </c>
      <c r="B1550" s="142">
        <v>5949</v>
      </c>
      <c r="C1550" s="138" t="s">
        <v>231</v>
      </c>
      <c r="D1550" s="139">
        <v>2023</v>
      </c>
      <c r="F1550" s="139">
        <v>0</v>
      </c>
    </row>
    <row r="1551" spans="1:6" x14ac:dyDescent="0.2">
      <c r="A1551" s="142">
        <v>5976</v>
      </c>
      <c r="B1551" s="142">
        <v>5976</v>
      </c>
      <c r="C1551" s="138" t="s">
        <v>232</v>
      </c>
      <c r="D1551" s="139">
        <v>2023</v>
      </c>
      <c r="F1551" s="139">
        <v>32572.415000000012</v>
      </c>
    </row>
    <row r="1552" spans="1:6" x14ac:dyDescent="0.2">
      <c r="A1552" s="142">
        <v>5994</v>
      </c>
      <c r="B1552" s="142">
        <v>5994</v>
      </c>
      <c r="C1552" s="138" t="s">
        <v>233</v>
      </c>
      <c r="D1552" s="139">
        <v>2023</v>
      </c>
      <c r="F1552" s="139">
        <v>190647.38700000005</v>
      </c>
    </row>
    <row r="1553" spans="1:6" x14ac:dyDescent="0.2">
      <c r="A1553" s="142">
        <v>6003</v>
      </c>
      <c r="B1553" s="142">
        <v>6003</v>
      </c>
      <c r="C1553" s="138" t="s">
        <v>234</v>
      </c>
      <c r="D1553" s="139">
        <v>2023</v>
      </c>
      <c r="F1553" s="139">
        <v>115958.186</v>
      </c>
    </row>
    <row r="1554" spans="1:6" x14ac:dyDescent="0.2">
      <c r="A1554" s="142">
        <v>6012</v>
      </c>
      <c r="B1554" s="142">
        <v>6012</v>
      </c>
      <c r="C1554" s="138" t="s">
        <v>235</v>
      </c>
      <c r="D1554" s="139">
        <v>2023</v>
      </c>
      <c r="F1554" s="139">
        <v>36799.744000000006</v>
      </c>
    </row>
    <row r="1555" spans="1:6" x14ac:dyDescent="0.2">
      <c r="A1555" s="142">
        <v>6030</v>
      </c>
      <c r="B1555" s="142">
        <v>6030</v>
      </c>
      <c r="C1555" s="138" t="s">
        <v>236</v>
      </c>
      <c r="D1555" s="139">
        <v>2023</v>
      </c>
      <c r="F1555" s="139">
        <v>0</v>
      </c>
    </row>
    <row r="1556" spans="1:6" x14ac:dyDescent="0.2">
      <c r="A1556" s="142">
        <v>6048</v>
      </c>
      <c r="B1556" s="142">
        <v>6035</v>
      </c>
      <c r="C1556" s="138" t="s">
        <v>237</v>
      </c>
      <c r="D1556" s="139">
        <v>2023</v>
      </c>
      <c r="F1556" s="139">
        <v>123902.40500000001</v>
      </c>
    </row>
    <row r="1557" spans="1:6" x14ac:dyDescent="0.2">
      <c r="A1557" s="142">
        <v>6039</v>
      </c>
      <c r="B1557" s="142">
        <v>6039</v>
      </c>
      <c r="C1557" s="138" t="s">
        <v>238</v>
      </c>
      <c r="D1557" s="139">
        <v>2023</v>
      </c>
      <c r="F1557" s="139">
        <v>0</v>
      </c>
    </row>
    <row r="1558" spans="1:6" x14ac:dyDescent="0.2">
      <c r="A1558" s="142">
        <v>6093</v>
      </c>
      <c r="B1558" s="142">
        <v>6093</v>
      </c>
      <c r="C1558" s="138" t="s">
        <v>240</v>
      </c>
      <c r="D1558" s="139">
        <v>2023</v>
      </c>
      <c r="F1558" s="139">
        <v>0</v>
      </c>
    </row>
    <row r="1559" spans="1:6" x14ac:dyDescent="0.2">
      <c r="A1559" s="142">
        <v>6091</v>
      </c>
      <c r="B1559" s="142">
        <v>6091</v>
      </c>
      <c r="C1559" s="138" t="s">
        <v>239</v>
      </c>
      <c r="D1559" s="139">
        <v>2023</v>
      </c>
      <c r="F1559" s="139">
        <v>198430.64400000003</v>
      </c>
    </row>
    <row r="1560" spans="1:6" x14ac:dyDescent="0.2">
      <c r="A1560" s="142">
        <v>6095</v>
      </c>
      <c r="B1560" s="142">
        <v>6095</v>
      </c>
      <c r="C1560" s="138" t="s">
        <v>242</v>
      </c>
      <c r="D1560" s="139">
        <v>2023</v>
      </c>
      <c r="F1560" s="139">
        <v>74670.592000000004</v>
      </c>
    </row>
    <row r="1561" spans="1:6" x14ac:dyDescent="0.2">
      <c r="A1561" s="142">
        <v>5157</v>
      </c>
      <c r="B1561" s="142">
        <v>6099</v>
      </c>
      <c r="C1561" s="138" t="s">
        <v>244</v>
      </c>
      <c r="D1561" s="139">
        <v>2023</v>
      </c>
      <c r="F1561" s="139">
        <v>59182.000000000015</v>
      </c>
    </row>
    <row r="1562" spans="1:6" x14ac:dyDescent="0.2">
      <c r="A1562" s="142">
        <v>6097</v>
      </c>
      <c r="B1562" s="142">
        <v>6097</v>
      </c>
      <c r="C1562" s="138" t="s">
        <v>243</v>
      </c>
      <c r="D1562" s="139">
        <v>2023</v>
      </c>
      <c r="F1562" s="139">
        <v>39049.699000000008</v>
      </c>
    </row>
    <row r="1563" spans="1:6" x14ac:dyDescent="0.2">
      <c r="A1563" s="142">
        <v>6098</v>
      </c>
      <c r="B1563" s="142">
        <v>6098</v>
      </c>
      <c r="C1563" s="138" t="s">
        <v>333</v>
      </c>
      <c r="D1563" s="139">
        <v>2023</v>
      </c>
      <c r="F1563" s="139">
        <v>240216.00599999999</v>
      </c>
    </row>
    <row r="1564" spans="1:6" x14ac:dyDescent="0.2">
      <c r="A1564" s="142">
        <v>6100</v>
      </c>
      <c r="B1564" s="142">
        <v>6100</v>
      </c>
      <c r="C1564" s="138" t="s">
        <v>245</v>
      </c>
      <c r="D1564" s="139">
        <v>2023</v>
      </c>
      <c r="F1564" s="139">
        <v>68639.600000000006</v>
      </c>
    </row>
    <row r="1565" spans="1:6" x14ac:dyDescent="0.2">
      <c r="A1565" s="142">
        <v>6101</v>
      </c>
      <c r="B1565" s="142">
        <v>6101</v>
      </c>
      <c r="C1565" s="138" t="s">
        <v>246</v>
      </c>
      <c r="D1565" s="139">
        <v>2023</v>
      </c>
      <c r="F1565" s="139">
        <v>306895.30500000017</v>
      </c>
    </row>
    <row r="1566" spans="1:6" x14ac:dyDescent="0.2">
      <c r="A1566" s="142">
        <v>6094</v>
      </c>
      <c r="B1566" s="142">
        <v>6094</v>
      </c>
      <c r="C1566" s="138" t="s">
        <v>241</v>
      </c>
      <c r="D1566" s="139">
        <v>2023</v>
      </c>
      <c r="F1566" s="139">
        <v>86091.984000000026</v>
      </c>
    </row>
    <row r="1567" spans="1:6" x14ac:dyDescent="0.2">
      <c r="A1567" s="142">
        <v>6096</v>
      </c>
      <c r="B1567" s="142">
        <v>6096</v>
      </c>
      <c r="C1567" s="138" t="s">
        <v>442</v>
      </c>
      <c r="D1567" s="139">
        <v>2023</v>
      </c>
      <c r="F1567" s="138">
        <v>538556.87700000009</v>
      </c>
    </row>
    <row r="1568" spans="1:6" x14ac:dyDescent="0.2">
      <c r="A1568" s="142">
        <v>6102</v>
      </c>
      <c r="B1568" s="142">
        <v>6102</v>
      </c>
      <c r="C1568" s="138" t="s">
        <v>247</v>
      </c>
      <c r="D1568" s="139">
        <v>2023</v>
      </c>
      <c r="F1568" s="139">
        <v>0</v>
      </c>
    </row>
    <row r="1569" spans="1:6" x14ac:dyDescent="0.2">
      <c r="A1569" s="142">
        <v>6120</v>
      </c>
      <c r="B1569" s="142">
        <v>6120</v>
      </c>
      <c r="C1569" s="138" t="s">
        <v>248</v>
      </c>
      <c r="D1569" s="139">
        <v>2023</v>
      </c>
      <c r="F1569" s="139">
        <v>0</v>
      </c>
    </row>
    <row r="1570" spans="1:6" x14ac:dyDescent="0.2">
      <c r="A1570" s="142">
        <v>6138</v>
      </c>
      <c r="B1570" s="142">
        <v>6138</v>
      </c>
      <c r="C1570" s="138" t="s">
        <v>249</v>
      </c>
      <c r="D1570" s="139">
        <v>2023</v>
      </c>
      <c r="F1570" s="139">
        <v>0</v>
      </c>
    </row>
    <row r="1571" spans="1:6" x14ac:dyDescent="0.2">
      <c r="A1571" s="142">
        <v>5751</v>
      </c>
      <c r="B1571" s="142">
        <v>5751</v>
      </c>
      <c r="C1571" s="138" t="s">
        <v>225</v>
      </c>
      <c r="D1571" s="139">
        <v>2023</v>
      </c>
      <c r="F1571" s="139">
        <v>124762.08000000002</v>
      </c>
    </row>
    <row r="1572" spans="1:6" x14ac:dyDescent="0.2">
      <c r="A1572" s="142">
        <v>6165</v>
      </c>
      <c r="B1572" s="142">
        <v>6165</v>
      </c>
      <c r="C1572" s="138" t="s">
        <v>250</v>
      </c>
      <c r="D1572" s="139">
        <v>2023</v>
      </c>
      <c r="F1572" s="139">
        <v>2022.5510000000004</v>
      </c>
    </row>
    <row r="1573" spans="1:6" x14ac:dyDescent="0.2">
      <c r="A1573" s="142">
        <v>6175</v>
      </c>
      <c r="B1573" s="142">
        <v>6175</v>
      </c>
      <c r="C1573" s="138" t="s">
        <v>251</v>
      </c>
      <c r="D1573" s="139">
        <v>2023</v>
      </c>
      <c r="F1573" s="139">
        <v>107857.70600000003</v>
      </c>
    </row>
    <row r="1574" spans="1:6" x14ac:dyDescent="0.2">
      <c r="A1574" s="142">
        <v>6219</v>
      </c>
      <c r="B1574" s="142">
        <v>6219</v>
      </c>
      <c r="C1574" s="138" t="s">
        <v>252</v>
      </c>
      <c r="D1574" s="139">
        <v>2023</v>
      </c>
      <c r="F1574" s="139">
        <v>0</v>
      </c>
    </row>
    <row r="1575" spans="1:6" x14ac:dyDescent="0.2">
      <c r="A1575" s="142">
        <v>6246</v>
      </c>
      <c r="B1575" s="142">
        <v>6246</v>
      </c>
      <c r="C1575" s="138" t="s">
        <v>253</v>
      </c>
      <c r="D1575" s="139">
        <v>2023</v>
      </c>
      <c r="F1575" s="139">
        <v>52446.537000000004</v>
      </c>
    </row>
    <row r="1576" spans="1:6" x14ac:dyDescent="0.2">
      <c r="A1576" s="142">
        <v>6273</v>
      </c>
      <c r="B1576" s="142">
        <v>6273</v>
      </c>
      <c r="C1576" s="138" t="s">
        <v>255</v>
      </c>
      <c r="D1576" s="139">
        <v>2023</v>
      </c>
      <c r="F1576" s="139">
        <v>78288.596000000034</v>
      </c>
    </row>
    <row r="1577" spans="1:6" x14ac:dyDescent="0.2">
      <c r="A1577" s="142">
        <v>6408</v>
      </c>
      <c r="B1577" s="142">
        <v>6408</v>
      </c>
      <c r="C1577" s="138" t="s">
        <v>256</v>
      </c>
      <c r="D1577" s="139">
        <v>2023</v>
      </c>
      <c r="F1577" s="139">
        <v>104096.52</v>
      </c>
    </row>
    <row r="1578" spans="1:6" x14ac:dyDescent="0.2">
      <c r="A1578" s="142">
        <v>6453</v>
      </c>
      <c r="B1578" s="142">
        <v>6453</v>
      </c>
      <c r="C1578" s="138" t="s">
        <v>257</v>
      </c>
      <c r="D1578" s="139">
        <v>2023</v>
      </c>
      <c r="F1578" s="139">
        <v>102737.80000000003</v>
      </c>
    </row>
    <row r="1579" spans="1:6" x14ac:dyDescent="0.2">
      <c r="A1579" s="142">
        <v>6460</v>
      </c>
      <c r="B1579" s="142">
        <v>6460</v>
      </c>
      <c r="C1579" s="138" t="s">
        <v>258</v>
      </c>
      <c r="D1579" s="139">
        <v>2023</v>
      </c>
      <c r="F1579" s="139">
        <v>98957.712000000014</v>
      </c>
    </row>
    <row r="1580" spans="1:6" x14ac:dyDescent="0.2">
      <c r="A1580" s="142">
        <v>6462</v>
      </c>
      <c r="B1580" s="142">
        <v>6462</v>
      </c>
      <c r="C1580" s="138" t="s">
        <v>259</v>
      </c>
      <c r="D1580" s="139">
        <v>2023</v>
      </c>
      <c r="F1580" s="139">
        <v>63069.468000000023</v>
      </c>
    </row>
    <row r="1581" spans="1:6" x14ac:dyDescent="0.2">
      <c r="A1581" s="142">
        <v>6471</v>
      </c>
      <c r="B1581" s="142">
        <v>6471</v>
      </c>
      <c r="C1581" s="138" t="s">
        <v>260</v>
      </c>
      <c r="D1581" s="139">
        <v>2023</v>
      </c>
      <c r="F1581" s="139">
        <v>0</v>
      </c>
    </row>
    <row r="1582" spans="1:6" x14ac:dyDescent="0.2">
      <c r="A1582" s="142">
        <v>6509</v>
      </c>
      <c r="B1582" s="142">
        <v>6509</v>
      </c>
      <c r="C1582" s="138" t="s">
        <v>261</v>
      </c>
      <c r="D1582" s="139">
        <v>2023</v>
      </c>
      <c r="F1582" s="139">
        <v>124694.592</v>
      </c>
    </row>
    <row r="1583" spans="1:6" x14ac:dyDescent="0.2">
      <c r="A1583" s="142">
        <v>6512</v>
      </c>
      <c r="B1583" s="142">
        <v>6512</v>
      </c>
      <c r="C1583" s="138" t="s">
        <v>262</v>
      </c>
      <c r="D1583" s="139">
        <v>2023</v>
      </c>
      <c r="F1583" s="139">
        <v>127737.681</v>
      </c>
    </row>
    <row r="1584" spans="1:6" x14ac:dyDescent="0.2">
      <c r="A1584" s="142">
        <v>6516</v>
      </c>
      <c r="B1584" s="142">
        <v>6516</v>
      </c>
      <c r="C1584" s="138" t="s">
        <v>263</v>
      </c>
      <c r="D1584" s="139">
        <v>2023</v>
      </c>
      <c r="F1584" s="139">
        <v>71621.55</v>
      </c>
    </row>
    <row r="1585" spans="1:6" x14ac:dyDescent="0.2">
      <c r="A1585" s="142">
        <v>6534</v>
      </c>
      <c r="B1585" s="142">
        <v>6534</v>
      </c>
      <c r="C1585" s="138" t="s">
        <v>264</v>
      </c>
      <c r="D1585" s="139">
        <v>2023</v>
      </c>
      <c r="F1585" s="139">
        <v>132985.21500000003</v>
      </c>
    </row>
    <row r="1586" spans="1:6" x14ac:dyDescent="0.2">
      <c r="A1586" s="142">
        <v>1935</v>
      </c>
      <c r="B1586" s="142">
        <v>6536</v>
      </c>
      <c r="C1586" s="138" t="s">
        <v>265</v>
      </c>
      <c r="D1586" s="139">
        <v>2023</v>
      </c>
      <c r="F1586" s="139">
        <v>170870.80799999996</v>
      </c>
    </row>
    <row r="1587" spans="1:6" x14ac:dyDescent="0.2">
      <c r="A1587" s="142">
        <v>6561</v>
      </c>
      <c r="B1587" s="142">
        <v>6561</v>
      </c>
      <c r="C1587" s="138" t="s">
        <v>266</v>
      </c>
      <c r="D1587" s="139">
        <v>2023</v>
      </c>
      <c r="F1587" s="139">
        <v>85199.160000000018</v>
      </c>
    </row>
    <row r="1588" spans="1:6" x14ac:dyDescent="0.2">
      <c r="A1588" s="142">
        <v>6579</v>
      </c>
      <c r="B1588" s="142">
        <v>6579</v>
      </c>
      <c r="C1588" s="138" t="s">
        <v>267</v>
      </c>
      <c r="D1588" s="139">
        <v>2023</v>
      </c>
      <c r="F1588" s="139">
        <v>0</v>
      </c>
    </row>
    <row r="1589" spans="1:6" x14ac:dyDescent="0.2">
      <c r="A1589" s="142">
        <v>6592</v>
      </c>
      <c r="B1589" s="142">
        <v>6592</v>
      </c>
      <c r="C1589" s="138" t="s">
        <v>388</v>
      </c>
      <c r="D1589" s="139">
        <v>2023</v>
      </c>
      <c r="F1589" s="139">
        <v>402144.61499999999</v>
      </c>
    </row>
    <row r="1590" spans="1:6" x14ac:dyDescent="0.2">
      <c r="A1590" s="142">
        <v>6615</v>
      </c>
      <c r="B1590" s="142">
        <v>6615</v>
      </c>
      <c r="C1590" s="138" t="s">
        <v>268</v>
      </c>
      <c r="D1590" s="139">
        <v>2023</v>
      </c>
      <c r="F1590" s="139">
        <v>0</v>
      </c>
    </row>
    <row r="1591" spans="1:6" x14ac:dyDescent="0.2">
      <c r="A1591" s="142">
        <v>6651</v>
      </c>
      <c r="B1591" s="142">
        <v>6651</v>
      </c>
      <c r="C1591" s="138" t="s">
        <v>269</v>
      </c>
      <c r="D1591" s="139">
        <v>2023</v>
      </c>
      <c r="F1591" s="139">
        <v>86502.779999999984</v>
      </c>
    </row>
    <row r="1592" spans="1:6" x14ac:dyDescent="0.2">
      <c r="A1592" s="142">
        <v>6660</v>
      </c>
      <c r="B1592" s="142">
        <v>6660</v>
      </c>
      <c r="C1592" s="138" t="s">
        <v>270</v>
      </c>
      <c r="D1592" s="139">
        <v>2023</v>
      </c>
      <c r="F1592" s="139">
        <v>0</v>
      </c>
    </row>
    <row r="1593" spans="1:6" x14ac:dyDescent="0.2">
      <c r="A1593" s="142">
        <v>6700</v>
      </c>
      <c r="B1593" s="142">
        <v>6700</v>
      </c>
      <c r="C1593" s="138" t="s">
        <v>271</v>
      </c>
      <c r="D1593" s="139">
        <v>2023</v>
      </c>
      <c r="F1593" s="139">
        <v>0</v>
      </c>
    </row>
    <row r="1594" spans="1:6" x14ac:dyDescent="0.2">
      <c r="A1594" s="142">
        <v>6759</v>
      </c>
      <c r="B1594" s="142">
        <v>6759</v>
      </c>
      <c r="C1594" s="138" t="s">
        <v>273</v>
      </c>
      <c r="D1594" s="139">
        <v>2023</v>
      </c>
      <c r="F1594" s="139">
        <v>0</v>
      </c>
    </row>
    <row r="1595" spans="1:6" x14ac:dyDescent="0.2">
      <c r="A1595" s="142">
        <v>6762</v>
      </c>
      <c r="B1595" s="142">
        <v>6762</v>
      </c>
      <c r="C1595" s="138" t="s">
        <v>274</v>
      </c>
      <c r="D1595" s="139">
        <v>2023</v>
      </c>
      <c r="F1595" s="139">
        <v>0</v>
      </c>
    </row>
    <row r="1596" spans="1:6" x14ac:dyDescent="0.2">
      <c r="A1596" s="142">
        <v>6768</v>
      </c>
      <c r="B1596" s="142">
        <v>6768</v>
      </c>
      <c r="C1596" s="138" t="s">
        <v>275</v>
      </c>
      <c r="D1596" s="139">
        <v>2023</v>
      </c>
      <c r="F1596" s="139">
        <v>0</v>
      </c>
    </row>
    <row r="1597" spans="1:6" x14ac:dyDescent="0.2">
      <c r="A1597" s="142">
        <v>6795</v>
      </c>
      <c r="B1597" s="142">
        <v>6795</v>
      </c>
      <c r="C1597" s="138" t="s">
        <v>276</v>
      </c>
      <c r="D1597" s="139">
        <v>2023</v>
      </c>
      <c r="F1597" s="139">
        <v>0</v>
      </c>
    </row>
    <row r="1598" spans="1:6" x14ac:dyDescent="0.2">
      <c r="A1598" s="142">
        <v>6822</v>
      </c>
      <c r="B1598" s="142">
        <v>6822</v>
      </c>
      <c r="C1598" s="138" t="s">
        <v>277</v>
      </c>
      <c r="D1598" s="139">
        <v>2023</v>
      </c>
      <c r="F1598" s="139">
        <v>0</v>
      </c>
    </row>
    <row r="1599" spans="1:6" x14ac:dyDescent="0.2">
      <c r="A1599" s="142">
        <v>6840</v>
      </c>
      <c r="B1599" s="142">
        <v>6840</v>
      </c>
      <c r="C1599" s="138" t="s">
        <v>278</v>
      </c>
      <c r="D1599" s="139">
        <v>2023</v>
      </c>
      <c r="F1599" s="139">
        <v>0</v>
      </c>
    </row>
    <row r="1600" spans="1:6" x14ac:dyDescent="0.2">
      <c r="A1600" s="142">
        <v>6854</v>
      </c>
      <c r="B1600" s="142">
        <v>6854</v>
      </c>
      <c r="C1600" s="138" t="s">
        <v>279</v>
      </c>
      <c r="D1600" s="139">
        <v>2023</v>
      </c>
      <c r="F1600" s="139">
        <v>168837.53600000002</v>
      </c>
    </row>
    <row r="1601" spans="1:6" x14ac:dyDescent="0.2">
      <c r="A1601" s="142">
        <v>6867</v>
      </c>
      <c r="B1601" s="142">
        <v>6867</v>
      </c>
      <c r="C1601" s="138" t="s">
        <v>280</v>
      </c>
      <c r="D1601" s="139">
        <v>2023</v>
      </c>
      <c r="F1601" s="139">
        <v>0</v>
      </c>
    </row>
    <row r="1602" spans="1:6" x14ac:dyDescent="0.2">
      <c r="A1602" s="142">
        <v>6921</v>
      </c>
      <c r="B1602" s="142">
        <v>6921</v>
      </c>
      <c r="C1602" s="138" t="s">
        <v>281</v>
      </c>
      <c r="D1602" s="139">
        <v>2023</v>
      </c>
      <c r="F1602" s="139">
        <v>13523.350000000004</v>
      </c>
    </row>
    <row r="1603" spans="1:6" x14ac:dyDescent="0.2">
      <c r="A1603" s="142">
        <v>6930</v>
      </c>
      <c r="B1603" s="142">
        <v>6930</v>
      </c>
      <c r="C1603" s="138" t="s">
        <v>282</v>
      </c>
      <c r="D1603" s="139">
        <v>2023</v>
      </c>
      <c r="F1603" s="139">
        <v>13907.465000000017</v>
      </c>
    </row>
    <row r="1604" spans="1:6" x14ac:dyDescent="0.2">
      <c r="A1604" s="142">
        <v>6937</v>
      </c>
      <c r="B1604" s="142">
        <v>6937</v>
      </c>
      <c r="C1604" s="138" t="s">
        <v>334</v>
      </c>
      <c r="D1604" s="139">
        <v>2023</v>
      </c>
      <c r="F1604" s="139">
        <v>0</v>
      </c>
    </row>
    <row r="1605" spans="1:6" x14ac:dyDescent="0.2">
      <c r="A1605" s="142">
        <v>6943</v>
      </c>
      <c r="B1605" s="142">
        <v>6943</v>
      </c>
      <c r="C1605" s="138" t="s">
        <v>283</v>
      </c>
      <c r="D1605" s="139">
        <v>2023</v>
      </c>
      <c r="F1605" s="139">
        <v>44495.46</v>
      </c>
    </row>
    <row r="1606" spans="1:6" x14ac:dyDescent="0.2">
      <c r="A1606" s="142">
        <v>6264</v>
      </c>
      <c r="B1606" s="142">
        <v>6264</v>
      </c>
      <c r="C1606" s="138" t="s">
        <v>254</v>
      </c>
      <c r="D1606" s="139">
        <v>2023</v>
      </c>
      <c r="F1606" s="139">
        <v>64308.592000000019</v>
      </c>
    </row>
    <row r="1607" spans="1:6" x14ac:dyDescent="0.2">
      <c r="A1607" s="142">
        <v>6950</v>
      </c>
      <c r="B1607" s="142">
        <v>6950</v>
      </c>
      <c r="C1607" s="138" t="s">
        <v>335</v>
      </c>
      <c r="D1607" s="139">
        <v>2023</v>
      </c>
      <c r="F1607" s="139">
        <v>95825.49900000004</v>
      </c>
    </row>
    <row r="1608" spans="1:6" x14ac:dyDescent="0.2">
      <c r="A1608" s="142">
        <v>6957</v>
      </c>
      <c r="B1608" s="142">
        <v>6957</v>
      </c>
      <c r="C1608" s="138" t="s">
        <v>284</v>
      </c>
      <c r="D1608" s="139">
        <v>2023</v>
      </c>
      <c r="F1608" s="139">
        <v>0</v>
      </c>
    </row>
    <row r="1609" spans="1:6" x14ac:dyDescent="0.2">
      <c r="A1609" s="142">
        <v>5922</v>
      </c>
      <c r="B1609" s="142">
        <v>5922</v>
      </c>
      <c r="C1609" s="138" t="s">
        <v>336</v>
      </c>
      <c r="D1609" s="139">
        <v>2023</v>
      </c>
      <c r="F1609" s="139">
        <v>176660.77</v>
      </c>
    </row>
    <row r="1610" spans="1:6" x14ac:dyDescent="0.2">
      <c r="A1610" s="142">
        <v>819</v>
      </c>
      <c r="B1610" s="142">
        <v>819</v>
      </c>
      <c r="C1610" s="138" t="s">
        <v>41</v>
      </c>
      <c r="D1610" s="139">
        <v>2023</v>
      </c>
      <c r="F1610" s="139">
        <v>12676.031999999997</v>
      </c>
    </row>
    <row r="1611" spans="1:6" x14ac:dyDescent="0.2">
      <c r="A1611" s="142">
        <v>6969</v>
      </c>
      <c r="B1611" s="142">
        <v>6969</v>
      </c>
      <c r="C1611" s="138" t="s">
        <v>285</v>
      </c>
      <c r="D1611" s="139">
        <v>2023</v>
      </c>
      <c r="F1611" s="139">
        <v>146563.565</v>
      </c>
    </row>
    <row r="1612" spans="1:6" x14ac:dyDescent="0.2">
      <c r="A1612" s="142">
        <v>6975</v>
      </c>
      <c r="B1612" s="142">
        <v>6975</v>
      </c>
      <c r="C1612" s="138" t="s">
        <v>286</v>
      </c>
      <c r="D1612" s="139">
        <v>2023</v>
      </c>
      <c r="F1612" s="139">
        <v>0</v>
      </c>
    </row>
    <row r="1613" spans="1:6" x14ac:dyDescent="0.2">
      <c r="A1613" s="142">
        <v>6983</v>
      </c>
      <c r="B1613" s="142">
        <v>6983</v>
      </c>
      <c r="C1613" s="138" t="s">
        <v>287</v>
      </c>
      <c r="D1613" s="139">
        <v>2023</v>
      </c>
      <c r="F1613" s="139">
        <v>169881.76599999997</v>
      </c>
    </row>
    <row r="1614" spans="1:6" x14ac:dyDescent="0.2">
      <c r="A1614" s="142">
        <v>6985</v>
      </c>
      <c r="B1614" s="142">
        <v>6985</v>
      </c>
      <c r="C1614" s="138" t="s">
        <v>288</v>
      </c>
      <c r="D1614" s="139">
        <v>2023</v>
      </c>
      <c r="F1614" s="139">
        <v>113465.30100000001</v>
      </c>
    </row>
    <row r="1615" spans="1:6" x14ac:dyDescent="0.2">
      <c r="A1615" s="142">
        <v>6987</v>
      </c>
      <c r="B1615" s="142">
        <v>6987</v>
      </c>
      <c r="C1615" s="138" t="s">
        <v>289</v>
      </c>
      <c r="D1615" s="139">
        <v>2023</v>
      </c>
      <c r="F1615" s="139">
        <v>52117.539999999994</v>
      </c>
    </row>
    <row r="1616" spans="1:6" x14ac:dyDescent="0.2">
      <c r="A1616" s="142">
        <v>6990</v>
      </c>
      <c r="B1616" s="142">
        <v>6990</v>
      </c>
      <c r="C1616" s="138" t="s">
        <v>290</v>
      </c>
      <c r="D1616" s="139">
        <v>2023</v>
      </c>
      <c r="F1616" s="139">
        <v>7185.2020000000202</v>
      </c>
    </row>
    <row r="1617" spans="1:6" x14ac:dyDescent="0.2">
      <c r="A1617" s="142">
        <v>6961</v>
      </c>
      <c r="B1617" s="142">
        <v>6961</v>
      </c>
      <c r="C1617" s="138" t="s">
        <v>337</v>
      </c>
      <c r="D1617" s="139">
        <v>2023</v>
      </c>
      <c r="F1617" s="139">
        <v>396004.51800000004</v>
      </c>
    </row>
    <row r="1618" spans="1:6" x14ac:dyDescent="0.2">
      <c r="A1618" s="142">
        <v>6992</v>
      </c>
      <c r="B1618" s="142">
        <v>6992</v>
      </c>
      <c r="C1618" s="138" t="s">
        <v>291</v>
      </c>
      <c r="D1618" s="139">
        <v>2023</v>
      </c>
      <c r="F1618" s="139">
        <v>145036.408</v>
      </c>
    </row>
    <row r="1619" spans="1:6" x14ac:dyDescent="0.2">
      <c r="A1619" s="142">
        <v>7002</v>
      </c>
      <c r="B1619" s="142">
        <v>7002</v>
      </c>
      <c r="C1619" s="138" t="s">
        <v>292</v>
      </c>
      <c r="D1619" s="139">
        <v>2023</v>
      </c>
      <c r="F1619" s="139">
        <v>0</v>
      </c>
    </row>
    <row r="1620" spans="1:6" x14ac:dyDescent="0.2">
      <c r="A1620" s="142">
        <v>7029</v>
      </c>
      <c r="B1620" s="142">
        <v>7029</v>
      </c>
      <c r="C1620" s="138" t="s">
        <v>293</v>
      </c>
      <c r="D1620" s="139">
        <v>2023</v>
      </c>
      <c r="F1620" s="139">
        <v>112889.023</v>
      </c>
    </row>
    <row r="1621" spans="1:6" x14ac:dyDescent="0.2">
      <c r="A1621" s="142">
        <v>7038</v>
      </c>
      <c r="B1621" s="142">
        <v>7038</v>
      </c>
      <c r="C1621" s="138" t="s">
        <v>294</v>
      </c>
      <c r="D1621" s="139">
        <v>2023</v>
      </c>
      <c r="F1621" s="139">
        <v>0</v>
      </c>
    </row>
    <row r="1622" spans="1:6" x14ac:dyDescent="0.2">
      <c r="A1622" s="142">
        <v>7047</v>
      </c>
      <c r="B1622" s="142">
        <v>7047</v>
      </c>
      <c r="C1622" s="138" t="s">
        <v>295</v>
      </c>
      <c r="D1622" s="139">
        <v>2023</v>
      </c>
      <c r="F1622" s="139">
        <v>49376.5</v>
      </c>
    </row>
    <row r="1623" spans="1:6" x14ac:dyDescent="0.2">
      <c r="A1623" s="142">
        <v>7056</v>
      </c>
      <c r="B1623" s="142">
        <v>7056</v>
      </c>
      <c r="C1623" s="138" t="s">
        <v>296</v>
      </c>
      <c r="D1623" s="139">
        <v>2023</v>
      </c>
      <c r="F1623" s="139">
        <v>205661.32800000001</v>
      </c>
    </row>
    <row r="1624" spans="1:6" x14ac:dyDescent="0.2">
      <c r="A1624" s="142">
        <v>7092</v>
      </c>
      <c r="B1624" s="142">
        <v>7092</v>
      </c>
      <c r="C1624" s="138" t="s">
        <v>297</v>
      </c>
      <c r="D1624" s="139">
        <v>2023</v>
      </c>
      <c r="F1624" s="139">
        <v>0</v>
      </c>
    </row>
    <row r="1625" spans="1:6" x14ac:dyDescent="0.2">
      <c r="A1625" s="142">
        <v>7098</v>
      </c>
      <c r="B1625" s="142">
        <v>7098</v>
      </c>
      <c r="C1625" s="138" t="s">
        <v>298</v>
      </c>
      <c r="D1625" s="139">
        <v>2023</v>
      </c>
      <c r="F1625" s="139">
        <v>109470.96</v>
      </c>
    </row>
    <row r="1626" spans="1:6" x14ac:dyDescent="0.2">
      <c r="A1626" s="142">
        <v>7110</v>
      </c>
      <c r="B1626" s="142">
        <v>7110</v>
      </c>
      <c r="C1626" s="138" t="s">
        <v>299</v>
      </c>
      <c r="D1626" s="139">
        <v>2023</v>
      </c>
      <c r="F1626" s="139">
        <v>0</v>
      </c>
    </row>
    <row r="1627" spans="1:6" ht="15" x14ac:dyDescent="0.2">
      <c r="A1627" s="143">
        <v>9</v>
      </c>
      <c r="B1627" s="143">
        <v>9</v>
      </c>
      <c r="C1627" s="140" t="s">
        <v>10</v>
      </c>
      <c r="D1627" s="140">
        <v>2024</v>
      </c>
      <c r="E1627" s="140"/>
      <c r="F1627" s="140">
        <v>217090.32</v>
      </c>
    </row>
    <row r="1628" spans="1:6" ht="15" x14ac:dyDescent="0.2">
      <c r="A1628" s="143">
        <v>441</v>
      </c>
      <c r="B1628" s="143">
        <v>441</v>
      </c>
      <c r="C1628" s="140" t="s">
        <v>315</v>
      </c>
      <c r="D1628" s="140">
        <v>2024</v>
      </c>
      <c r="E1628" s="140"/>
      <c r="F1628" s="140">
        <v>33599.74</v>
      </c>
    </row>
    <row r="1629" spans="1:6" x14ac:dyDescent="0.2">
      <c r="A1629" s="143">
        <v>18</v>
      </c>
      <c r="B1629" s="143">
        <v>18</v>
      </c>
      <c r="C1629" s="141" t="s">
        <v>11</v>
      </c>
      <c r="D1629" s="140">
        <v>2024</v>
      </c>
      <c r="E1629" s="140"/>
      <c r="F1629" s="140">
        <v>156354.87</v>
      </c>
    </row>
    <row r="1630" spans="1:6" x14ac:dyDescent="0.2">
      <c r="A1630" s="143">
        <v>27</v>
      </c>
      <c r="B1630" s="143">
        <v>27</v>
      </c>
      <c r="C1630" s="141" t="s">
        <v>316</v>
      </c>
      <c r="D1630" s="140">
        <v>2024</v>
      </c>
      <c r="E1630" s="140"/>
      <c r="F1630" s="140">
        <v>0</v>
      </c>
    </row>
    <row r="1631" spans="1:6" x14ac:dyDescent="0.2">
      <c r="A1631" s="143">
        <v>63</v>
      </c>
      <c r="B1631" s="143">
        <v>63</v>
      </c>
      <c r="C1631" s="141" t="s">
        <v>317</v>
      </c>
      <c r="D1631" s="140">
        <v>2024</v>
      </c>
      <c r="E1631" s="140"/>
      <c r="F1631" s="140">
        <v>163764.43</v>
      </c>
    </row>
    <row r="1632" spans="1:6" x14ac:dyDescent="0.2">
      <c r="A1632" s="143">
        <v>72</v>
      </c>
      <c r="B1632" s="143">
        <v>72</v>
      </c>
      <c r="C1632" s="141" t="s">
        <v>12</v>
      </c>
      <c r="D1632" s="140">
        <v>2024</v>
      </c>
      <c r="E1632" s="140"/>
      <c r="F1632" s="140">
        <v>123497.27</v>
      </c>
    </row>
    <row r="1633" spans="1:6" x14ac:dyDescent="0.2">
      <c r="A1633" s="143">
        <v>81</v>
      </c>
      <c r="B1633" s="143">
        <v>81</v>
      </c>
      <c r="C1633" s="141" t="s">
        <v>13</v>
      </c>
      <c r="D1633" s="140">
        <v>2024</v>
      </c>
      <c r="E1633" s="140"/>
      <c r="F1633" s="140">
        <v>110956.36</v>
      </c>
    </row>
    <row r="1634" spans="1:6" x14ac:dyDescent="0.2">
      <c r="A1634" s="143">
        <v>99</v>
      </c>
      <c r="B1634" s="143">
        <v>99</v>
      </c>
      <c r="C1634" s="141" t="s">
        <v>14</v>
      </c>
      <c r="D1634" s="140">
        <v>2024</v>
      </c>
      <c r="E1634" s="140"/>
      <c r="F1634" s="140">
        <v>191502.66</v>
      </c>
    </row>
    <row r="1635" spans="1:6" x14ac:dyDescent="0.2">
      <c r="A1635" s="143">
        <v>108</v>
      </c>
      <c r="B1635" s="143">
        <v>108</v>
      </c>
      <c r="C1635" s="141" t="s">
        <v>15</v>
      </c>
      <c r="D1635" s="140">
        <v>2024</v>
      </c>
      <c r="E1635" s="140"/>
      <c r="F1635" s="140">
        <v>52735.19</v>
      </c>
    </row>
    <row r="1636" spans="1:6" x14ac:dyDescent="0.2">
      <c r="A1636" s="143">
        <v>126</v>
      </c>
      <c r="B1636" s="143">
        <v>126</v>
      </c>
      <c r="C1636" s="141" t="s">
        <v>16</v>
      </c>
      <c r="D1636" s="140">
        <v>2024</v>
      </c>
      <c r="E1636" s="140"/>
      <c r="F1636" s="140">
        <v>348127.68</v>
      </c>
    </row>
    <row r="1637" spans="1:6" x14ac:dyDescent="0.2">
      <c r="A1637" s="143">
        <v>135</v>
      </c>
      <c r="B1637" s="143">
        <v>135</v>
      </c>
      <c r="C1637" s="141" t="s">
        <v>17</v>
      </c>
      <c r="D1637" s="140">
        <v>2024</v>
      </c>
      <c r="E1637" s="140"/>
      <c r="F1637" s="140">
        <v>433718.24</v>
      </c>
    </row>
    <row r="1638" spans="1:6" x14ac:dyDescent="0.2">
      <c r="A1638" s="143">
        <v>171</v>
      </c>
      <c r="B1638" s="143">
        <v>171</v>
      </c>
      <c r="C1638" s="141" t="s">
        <v>318</v>
      </c>
      <c r="D1638" s="140">
        <v>2024</v>
      </c>
      <c r="E1638" s="140"/>
      <c r="F1638" s="140">
        <v>56416.68</v>
      </c>
    </row>
    <row r="1639" spans="1:6" x14ac:dyDescent="0.2">
      <c r="A1639" s="143">
        <v>225</v>
      </c>
      <c r="B1639" s="143">
        <v>225</v>
      </c>
      <c r="C1639" s="141" t="s">
        <v>19</v>
      </c>
      <c r="D1639" s="140">
        <v>2024</v>
      </c>
      <c r="E1639" s="140"/>
      <c r="F1639" s="140">
        <v>1388277.77</v>
      </c>
    </row>
    <row r="1640" spans="1:6" x14ac:dyDescent="0.2">
      <c r="A1640" s="143">
        <v>234</v>
      </c>
      <c r="B1640" s="143">
        <v>234</v>
      </c>
      <c r="C1640" s="141" t="s">
        <v>20</v>
      </c>
      <c r="D1640" s="140">
        <v>2024</v>
      </c>
      <c r="E1640" s="140"/>
      <c r="F1640" s="140">
        <v>0</v>
      </c>
    </row>
    <row r="1641" spans="1:6" x14ac:dyDescent="0.2">
      <c r="A1641" s="143">
        <v>243</v>
      </c>
      <c r="B1641" s="143">
        <v>243</v>
      </c>
      <c r="C1641" s="141" t="s">
        <v>21</v>
      </c>
      <c r="D1641" s="140">
        <v>2024</v>
      </c>
      <c r="E1641" s="140"/>
      <c r="F1641" s="140">
        <v>72394.67</v>
      </c>
    </row>
    <row r="1642" spans="1:6" x14ac:dyDescent="0.2">
      <c r="A1642" s="143">
        <v>261</v>
      </c>
      <c r="B1642" s="143">
        <v>261</v>
      </c>
      <c r="C1642" s="141" t="s">
        <v>22</v>
      </c>
      <c r="D1642" s="140">
        <v>2024</v>
      </c>
      <c r="E1642" s="140"/>
      <c r="F1642" s="140">
        <v>0</v>
      </c>
    </row>
    <row r="1643" spans="1:6" x14ac:dyDescent="0.2">
      <c r="A1643" s="143">
        <v>279</v>
      </c>
      <c r="B1643" s="143">
        <v>279</v>
      </c>
      <c r="C1643" s="141" t="s">
        <v>23</v>
      </c>
      <c r="D1643" s="140">
        <v>2024</v>
      </c>
      <c r="E1643" s="140"/>
      <c r="F1643" s="140">
        <v>2118</v>
      </c>
    </row>
    <row r="1644" spans="1:6" x14ac:dyDescent="0.2">
      <c r="A1644" s="143">
        <v>355</v>
      </c>
      <c r="B1644" s="143">
        <v>355</v>
      </c>
      <c r="C1644" s="141" t="s">
        <v>25</v>
      </c>
      <c r="D1644" s="140">
        <v>2024</v>
      </c>
      <c r="E1644" s="140"/>
      <c r="F1644" s="140">
        <v>122210.9</v>
      </c>
    </row>
    <row r="1645" spans="1:6" x14ac:dyDescent="0.2">
      <c r="A1645" s="143">
        <v>387</v>
      </c>
      <c r="B1645" s="143">
        <v>387</v>
      </c>
      <c r="C1645" s="141" t="s">
        <v>26</v>
      </c>
      <c r="D1645" s="140">
        <v>2024</v>
      </c>
      <c r="E1645" s="140"/>
      <c r="F1645" s="140">
        <v>0</v>
      </c>
    </row>
    <row r="1646" spans="1:6" x14ac:dyDescent="0.2">
      <c r="A1646" s="143">
        <v>414</v>
      </c>
      <c r="B1646" s="143">
        <v>414</v>
      </c>
      <c r="C1646" s="141" t="s">
        <v>27</v>
      </c>
      <c r="D1646" s="140">
        <v>2024</v>
      </c>
      <c r="E1646" s="140"/>
      <c r="F1646" s="140">
        <v>11939.79</v>
      </c>
    </row>
    <row r="1647" spans="1:6" x14ac:dyDescent="0.2">
      <c r="A1647" s="143">
        <v>540</v>
      </c>
      <c r="B1647" s="143">
        <v>540</v>
      </c>
      <c r="C1647" s="141" t="s">
        <v>30</v>
      </c>
      <c r="D1647" s="140">
        <v>2024</v>
      </c>
      <c r="E1647" s="140"/>
      <c r="F1647" s="140">
        <v>226550.05</v>
      </c>
    </row>
    <row r="1648" spans="1:6" x14ac:dyDescent="0.2">
      <c r="A1648" s="143">
        <v>472</v>
      </c>
      <c r="B1648" s="143">
        <v>472</v>
      </c>
      <c r="C1648" s="141" t="s">
        <v>28</v>
      </c>
      <c r="D1648" s="140">
        <v>2024</v>
      </c>
      <c r="E1648" s="140"/>
      <c r="F1648" s="140">
        <v>0</v>
      </c>
    </row>
    <row r="1649" spans="1:6" x14ac:dyDescent="0.2">
      <c r="A1649" s="143">
        <v>513</v>
      </c>
      <c r="B1649" s="143">
        <v>513</v>
      </c>
      <c r="C1649" s="141" t="s">
        <v>29</v>
      </c>
      <c r="D1649" s="140">
        <v>2024</v>
      </c>
      <c r="E1649" s="140"/>
      <c r="F1649" s="140">
        <v>3656.44</v>
      </c>
    </row>
    <row r="1650" spans="1:6" x14ac:dyDescent="0.2">
      <c r="A1650" s="143">
        <v>549</v>
      </c>
      <c r="B1650" s="143">
        <v>549</v>
      </c>
      <c r="C1650" s="141" t="s">
        <v>31</v>
      </c>
      <c r="D1650" s="140">
        <v>2024</v>
      </c>
      <c r="E1650" s="140"/>
      <c r="F1650" s="140">
        <v>46195.199999999997</v>
      </c>
    </row>
    <row r="1651" spans="1:6" x14ac:dyDescent="0.2">
      <c r="A1651" s="143">
        <v>576</v>
      </c>
      <c r="B1651" s="143">
        <v>576</v>
      </c>
      <c r="C1651" s="141" t="s">
        <v>32</v>
      </c>
      <c r="D1651" s="140">
        <v>2024</v>
      </c>
      <c r="E1651" s="140"/>
      <c r="F1651" s="140">
        <v>12038.53</v>
      </c>
    </row>
    <row r="1652" spans="1:6" x14ac:dyDescent="0.2">
      <c r="A1652" s="143">
        <v>585</v>
      </c>
      <c r="B1652" s="143">
        <v>585</v>
      </c>
      <c r="C1652" s="141" t="s">
        <v>33</v>
      </c>
      <c r="D1652" s="140">
        <v>2024</v>
      </c>
      <c r="E1652" s="140"/>
      <c r="F1652" s="140">
        <v>2167.64</v>
      </c>
    </row>
    <row r="1653" spans="1:6" x14ac:dyDescent="0.2">
      <c r="A1653" s="143">
        <v>594</v>
      </c>
      <c r="B1653" s="143">
        <v>594</v>
      </c>
      <c r="C1653" s="141" t="s">
        <v>34</v>
      </c>
      <c r="D1653" s="140">
        <v>2024</v>
      </c>
      <c r="E1653" s="140"/>
      <c r="F1653" s="140">
        <v>0</v>
      </c>
    </row>
    <row r="1654" spans="1:6" x14ac:dyDescent="0.2">
      <c r="A1654" s="143">
        <v>603</v>
      </c>
      <c r="B1654" s="143">
        <v>603</v>
      </c>
      <c r="C1654" s="141" t="s">
        <v>35</v>
      </c>
      <c r="D1654" s="140">
        <v>2024</v>
      </c>
      <c r="E1654" s="140"/>
      <c r="F1654" s="140">
        <v>4334.04</v>
      </c>
    </row>
    <row r="1655" spans="1:6" x14ac:dyDescent="0.2">
      <c r="A1655" s="143">
        <v>609</v>
      </c>
      <c r="B1655" s="143">
        <v>609</v>
      </c>
      <c r="C1655" s="141" t="s">
        <v>36</v>
      </c>
      <c r="D1655" s="140">
        <v>2024</v>
      </c>
      <c r="E1655" s="140"/>
      <c r="F1655" s="140">
        <v>510053.02</v>
      </c>
    </row>
    <row r="1656" spans="1:6" x14ac:dyDescent="0.2">
      <c r="A1656" s="143">
        <v>621</v>
      </c>
      <c r="B1656" s="143">
        <v>621</v>
      </c>
      <c r="C1656" s="141" t="s">
        <v>37</v>
      </c>
      <c r="D1656" s="140">
        <v>2024</v>
      </c>
      <c r="E1656" s="140"/>
      <c r="F1656" s="140">
        <v>0</v>
      </c>
    </row>
    <row r="1657" spans="1:6" x14ac:dyDescent="0.2">
      <c r="A1657" s="143">
        <v>720</v>
      </c>
      <c r="B1657" s="143">
        <v>720</v>
      </c>
      <c r="C1657" s="141" t="s">
        <v>38</v>
      </c>
      <c r="D1657" s="140">
        <v>2024</v>
      </c>
      <c r="E1657" s="140"/>
      <c r="F1657" s="140">
        <v>0</v>
      </c>
    </row>
    <row r="1658" spans="1:6" x14ac:dyDescent="0.2">
      <c r="A1658" s="143">
        <v>729</v>
      </c>
      <c r="B1658" s="143">
        <v>729</v>
      </c>
      <c r="C1658" s="141" t="s">
        <v>39</v>
      </c>
      <c r="D1658" s="140">
        <v>2024</v>
      </c>
      <c r="E1658" s="140"/>
      <c r="F1658" s="140">
        <v>0</v>
      </c>
    </row>
    <row r="1659" spans="1:6" x14ac:dyDescent="0.2">
      <c r="A1659" s="143">
        <v>747</v>
      </c>
      <c r="B1659" s="143">
        <v>747</v>
      </c>
      <c r="C1659" s="141" t="s">
        <v>40</v>
      </c>
      <c r="D1659" s="140">
        <v>2024</v>
      </c>
      <c r="E1659" s="140"/>
      <c r="F1659" s="140">
        <v>25367.3</v>
      </c>
    </row>
    <row r="1660" spans="1:6" x14ac:dyDescent="0.2">
      <c r="A1660" s="143">
        <v>1917</v>
      </c>
      <c r="B1660" s="143">
        <v>1917</v>
      </c>
      <c r="C1660" s="141" t="s">
        <v>89</v>
      </c>
      <c r="D1660" s="140">
        <v>2024</v>
      </c>
      <c r="E1660" s="140"/>
      <c r="F1660" s="140">
        <v>65646.58</v>
      </c>
    </row>
    <row r="1661" spans="1:6" x14ac:dyDescent="0.2">
      <c r="A1661" s="143">
        <v>846</v>
      </c>
      <c r="B1661" s="143">
        <v>846</v>
      </c>
      <c r="C1661" s="141" t="s">
        <v>384</v>
      </c>
      <c r="D1661" s="140">
        <v>2024</v>
      </c>
      <c r="E1661" s="140"/>
      <c r="F1661" s="140">
        <v>76637.73</v>
      </c>
    </row>
    <row r="1662" spans="1:6" x14ac:dyDescent="0.2">
      <c r="A1662" s="143">
        <v>882</v>
      </c>
      <c r="B1662" s="143">
        <v>882</v>
      </c>
      <c r="C1662" s="141" t="s">
        <v>43</v>
      </c>
      <c r="D1662" s="140">
        <v>2024</v>
      </c>
      <c r="E1662" s="140"/>
      <c r="F1662" s="140">
        <v>0</v>
      </c>
    </row>
    <row r="1663" spans="1:6" x14ac:dyDescent="0.2">
      <c r="A1663" s="143">
        <v>916</v>
      </c>
      <c r="B1663" s="143">
        <v>916</v>
      </c>
      <c r="C1663" s="141" t="s">
        <v>45</v>
      </c>
      <c r="D1663" s="140">
        <v>2024</v>
      </c>
      <c r="E1663" s="140"/>
      <c r="F1663" s="140">
        <v>47298.43</v>
      </c>
    </row>
    <row r="1664" spans="1:6" x14ac:dyDescent="0.2">
      <c r="A1664" s="143">
        <v>914</v>
      </c>
      <c r="B1664" s="143">
        <v>914</v>
      </c>
      <c r="C1664" s="141" t="s">
        <v>44</v>
      </c>
      <c r="D1664" s="140">
        <v>2024</v>
      </c>
      <c r="E1664" s="140"/>
      <c r="F1664" s="140">
        <v>124066.33</v>
      </c>
    </row>
    <row r="1665" spans="1:6" x14ac:dyDescent="0.2">
      <c r="A1665" s="143">
        <v>918</v>
      </c>
      <c r="B1665" s="143">
        <v>918</v>
      </c>
      <c r="C1665" s="141" t="s">
        <v>46</v>
      </c>
      <c r="D1665" s="140">
        <v>2024</v>
      </c>
      <c r="E1665" s="140"/>
      <c r="F1665" s="140">
        <v>137638.78</v>
      </c>
    </row>
    <row r="1666" spans="1:6" x14ac:dyDescent="0.2">
      <c r="A1666" s="143">
        <v>936</v>
      </c>
      <c r="B1666" s="143">
        <v>936</v>
      </c>
      <c r="C1666" s="141" t="s">
        <v>47</v>
      </c>
      <c r="D1666" s="140">
        <v>2024</v>
      </c>
      <c r="E1666" s="140"/>
      <c r="F1666" s="140">
        <v>0</v>
      </c>
    </row>
    <row r="1667" spans="1:6" x14ac:dyDescent="0.2">
      <c r="A1667" s="143">
        <v>977</v>
      </c>
      <c r="B1667" s="143">
        <v>977</v>
      </c>
      <c r="C1667" s="141" t="s">
        <v>48</v>
      </c>
      <c r="D1667" s="140">
        <v>2024</v>
      </c>
      <c r="E1667" s="140"/>
      <c r="F1667" s="140">
        <v>391117.17</v>
      </c>
    </row>
    <row r="1668" spans="1:6" x14ac:dyDescent="0.2">
      <c r="A1668" s="143">
        <v>981</v>
      </c>
      <c r="B1668" s="143">
        <v>981</v>
      </c>
      <c r="C1668" s="141" t="s">
        <v>49</v>
      </c>
      <c r="D1668" s="140">
        <v>2024</v>
      </c>
      <c r="E1668" s="140"/>
      <c r="F1668" s="140">
        <v>30517.62</v>
      </c>
    </row>
    <row r="1669" spans="1:6" x14ac:dyDescent="0.2">
      <c r="A1669" s="143">
        <v>999</v>
      </c>
      <c r="B1669" s="143">
        <v>999</v>
      </c>
      <c r="C1669" s="141" t="s">
        <v>50</v>
      </c>
      <c r="D1669" s="140">
        <v>2024</v>
      </c>
      <c r="E1669" s="140"/>
      <c r="F1669" s="140">
        <v>116716.99</v>
      </c>
    </row>
    <row r="1670" spans="1:6" x14ac:dyDescent="0.2">
      <c r="A1670" s="143">
        <v>1044</v>
      </c>
      <c r="B1670" s="143">
        <v>1044</v>
      </c>
      <c r="C1670" s="141" t="s">
        <v>51</v>
      </c>
      <c r="D1670" s="140">
        <v>2024</v>
      </c>
      <c r="E1670" s="140"/>
      <c r="F1670" s="140">
        <v>0</v>
      </c>
    </row>
    <row r="1671" spans="1:6" x14ac:dyDescent="0.2">
      <c r="A1671" s="143">
        <v>1053</v>
      </c>
      <c r="B1671" s="143">
        <v>1053</v>
      </c>
      <c r="C1671" s="141" t="s">
        <v>52</v>
      </c>
      <c r="D1671" s="140">
        <v>2024</v>
      </c>
      <c r="E1671" s="140"/>
      <c r="F1671" s="140">
        <v>0</v>
      </c>
    </row>
    <row r="1672" spans="1:6" x14ac:dyDescent="0.2">
      <c r="A1672" s="143">
        <v>1062</v>
      </c>
      <c r="B1672" s="143">
        <v>1062</v>
      </c>
      <c r="C1672" s="141" t="s">
        <v>53</v>
      </c>
      <c r="D1672" s="140">
        <v>2024</v>
      </c>
      <c r="E1672" s="140"/>
      <c r="F1672" s="140">
        <v>0</v>
      </c>
    </row>
    <row r="1673" spans="1:6" x14ac:dyDescent="0.2">
      <c r="A1673" s="143">
        <v>1071</v>
      </c>
      <c r="B1673" s="143">
        <v>1071</v>
      </c>
      <c r="C1673" s="141" t="s">
        <v>54</v>
      </c>
      <c r="D1673" s="140">
        <v>2024</v>
      </c>
      <c r="E1673" s="140"/>
      <c r="F1673" s="140">
        <v>0</v>
      </c>
    </row>
    <row r="1674" spans="1:6" x14ac:dyDescent="0.2">
      <c r="A1674" s="143">
        <v>1089</v>
      </c>
      <c r="B1674" s="143">
        <v>1089</v>
      </c>
      <c r="C1674" s="141" t="s">
        <v>56</v>
      </c>
      <c r="D1674" s="140">
        <v>2024</v>
      </c>
      <c r="E1674" s="140"/>
      <c r="F1674" s="140">
        <v>11288.12</v>
      </c>
    </row>
    <row r="1675" spans="1:6" x14ac:dyDescent="0.2">
      <c r="A1675" s="143">
        <v>1080</v>
      </c>
      <c r="B1675" s="143">
        <v>1080</v>
      </c>
      <c r="C1675" s="141" t="s">
        <v>319</v>
      </c>
      <c r="D1675" s="140">
        <v>2024</v>
      </c>
      <c r="E1675" s="140"/>
      <c r="F1675" s="140">
        <v>214477.33</v>
      </c>
    </row>
    <row r="1676" spans="1:6" x14ac:dyDescent="0.2">
      <c r="A1676" s="143">
        <v>1082</v>
      </c>
      <c r="B1676" s="143">
        <v>1082</v>
      </c>
      <c r="C1676" s="141" t="s">
        <v>320</v>
      </c>
      <c r="D1676" s="140">
        <v>2024</v>
      </c>
      <c r="E1676" s="140"/>
      <c r="F1676" s="140">
        <v>54765.01</v>
      </c>
    </row>
    <row r="1677" spans="1:6" x14ac:dyDescent="0.2">
      <c r="A1677" s="143">
        <v>1093</v>
      </c>
      <c r="B1677" s="143">
        <v>1093</v>
      </c>
      <c r="C1677" s="141" t="s">
        <v>57</v>
      </c>
      <c r="D1677" s="140">
        <v>2024</v>
      </c>
      <c r="E1677" s="140"/>
      <c r="F1677" s="140">
        <v>442001.07</v>
      </c>
    </row>
    <row r="1678" spans="1:6" x14ac:dyDescent="0.2">
      <c r="A1678" s="143">
        <v>1079</v>
      </c>
      <c r="B1678" s="143">
        <v>1079</v>
      </c>
      <c r="C1678" s="141" t="s">
        <v>55</v>
      </c>
      <c r="D1678" s="140">
        <v>2024</v>
      </c>
      <c r="E1678" s="140"/>
      <c r="F1678" s="140">
        <v>296377.58</v>
      </c>
    </row>
    <row r="1679" spans="1:6" x14ac:dyDescent="0.2">
      <c r="A1679" s="143">
        <v>1095</v>
      </c>
      <c r="B1679" s="143">
        <v>1095</v>
      </c>
      <c r="C1679" s="141" t="s">
        <v>58</v>
      </c>
      <c r="D1679" s="140">
        <v>2024</v>
      </c>
      <c r="E1679" s="140"/>
      <c r="F1679" s="140">
        <v>0</v>
      </c>
    </row>
    <row r="1680" spans="1:6" x14ac:dyDescent="0.2">
      <c r="A1680" s="143">
        <v>4772</v>
      </c>
      <c r="B1680" s="143">
        <v>4772</v>
      </c>
      <c r="C1680" s="141" t="s">
        <v>192</v>
      </c>
      <c r="D1680" s="140">
        <v>2024</v>
      </c>
      <c r="E1680" s="140"/>
      <c r="F1680" s="140">
        <v>197735.24</v>
      </c>
    </row>
    <row r="1681" spans="1:6" x14ac:dyDescent="0.2">
      <c r="A1681" s="143">
        <v>1107</v>
      </c>
      <c r="B1681" s="143">
        <v>1107</v>
      </c>
      <c r="C1681" s="141" t="s">
        <v>59</v>
      </c>
      <c r="D1681" s="140">
        <v>2024</v>
      </c>
      <c r="E1681" s="140"/>
      <c r="F1681" s="140">
        <v>0</v>
      </c>
    </row>
    <row r="1682" spans="1:6" x14ac:dyDescent="0.2">
      <c r="A1682" s="143">
        <v>1116</v>
      </c>
      <c r="B1682" s="143">
        <v>1116</v>
      </c>
      <c r="C1682" s="141" t="s">
        <v>60</v>
      </c>
      <c r="D1682" s="140">
        <v>2024</v>
      </c>
      <c r="E1682" s="140"/>
      <c r="F1682" s="140">
        <v>0</v>
      </c>
    </row>
    <row r="1683" spans="1:6" x14ac:dyDescent="0.2">
      <c r="A1683" s="143">
        <v>1134</v>
      </c>
      <c r="B1683" s="143">
        <v>1134</v>
      </c>
      <c r="C1683" s="141" t="s">
        <v>61</v>
      </c>
      <c r="D1683" s="140">
        <v>2024</v>
      </c>
      <c r="E1683" s="140"/>
      <c r="F1683" s="140">
        <v>117818.58</v>
      </c>
    </row>
    <row r="1684" spans="1:6" x14ac:dyDescent="0.2">
      <c r="A1684" s="143">
        <v>1152</v>
      </c>
      <c r="B1684" s="143">
        <v>1152</v>
      </c>
      <c r="C1684" s="141" t="s">
        <v>62</v>
      </c>
      <c r="D1684" s="140">
        <v>2024</v>
      </c>
      <c r="E1684" s="140"/>
      <c r="F1684" s="140">
        <v>0</v>
      </c>
    </row>
    <row r="1685" spans="1:6" x14ac:dyDescent="0.2">
      <c r="A1685" s="143">
        <v>1197</v>
      </c>
      <c r="B1685" s="143">
        <v>1197</v>
      </c>
      <c r="C1685" s="141" t="s">
        <v>63</v>
      </c>
      <c r="D1685" s="140">
        <v>2024</v>
      </c>
      <c r="E1685" s="140"/>
      <c r="F1685" s="140">
        <v>0</v>
      </c>
    </row>
    <row r="1686" spans="1:6" x14ac:dyDescent="0.2">
      <c r="A1686" s="143">
        <v>1206</v>
      </c>
      <c r="B1686" s="143">
        <v>1206</v>
      </c>
      <c r="C1686" s="141" t="s">
        <v>64</v>
      </c>
      <c r="D1686" s="140">
        <v>2024</v>
      </c>
      <c r="E1686" s="140"/>
      <c r="F1686" s="140">
        <v>218206.63</v>
      </c>
    </row>
    <row r="1687" spans="1:6" x14ac:dyDescent="0.2">
      <c r="A1687" s="143">
        <v>1211</v>
      </c>
      <c r="B1687" s="143">
        <v>1211</v>
      </c>
      <c r="C1687" s="141" t="s">
        <v>65</v>
      </c>
      <c r="D1687" s="140">
        <v>2024</v>
      </c>
      <c r="E1687" s="140"/>
      <c r="F1687" s="140">
        <v>59842.47</v>
      </c>
    </row>
    <row r="1688" spans="1:6" x14ac:dyDescent="0.2">
      <c r="A1688" s="143">
        <v>1215</v>
      </c>
      <c r="B1688" s="143">
        <v>1215</v>
      </c>
      <c r="C1688" s="141" t="s">
        <v>66</v>
      </c>
      <c r="D1688" s="140">
        <v>2024</v>
      </c>
      <c r="E1688" s="140"/>
      <c r="F1688" s="140">
        <v>0</v>
      </c>
    </row>
    <row r="1689" spans="1:6" x14ac:dyDescent="0.2">
      <c r="A1689" s="143">
        <v>1218</v>
      </c>
      <c r="B1689" s="143">
        <v>1218</v>
      </c>
      <c r="C1689" s="141" t="s">
        <v>67</v>
      </c>
      <c r="D1689" s="140">
        <v>2024</v>
      </c>
      <c r="E1689" s="140"/>
      <c r="F1689" s="140">
        <v>57386.76</v>
      </c>
    </row>
    <row r="1690" spans="1:6" x14ac:dyDescent="0.2">
      <c r="A1690" s="143">
        <v>2763</v>
      </c>
      <c r="B1690" s="143">
        <v>2763</v>
      </c>
      <c r="C1690" s="141" t="s">
        <v>123</v>
      </c>
      <c r="D1690" s="140">
        <v>2024</v>
      </c>
      <c r="E1690" s="140"/>
      <c r="F1690" s="140">
        <v>168200.32000000001</v>
      </c>
    </row>
    <row r="1691" spans="1:6" x14ac:dyDescent="0.2">
      <c r="A1691" s="143">
        <v>1221</v>
      </c>
      <c r="B1691" s="143">
        <v>1221</v>
      </c>
      <c r="C1691" s="141" t="s">
        <v>321</v>
      </c>
      <c r="D1691" s="140">
        <v>2024</v>
      </c>
      <c r="E1691" s="140"/>
      <c r="F1691" s="140">
        <v>408832.37</v>
      </c>
    </row>
    <row r="1692" spans="1:6" x14ac:dyDescent="0.2">
      <c r="A1692" s="143">
        <v>1233</v>
      </c>
      <c r="B1692" s="143">
        <v>1233</v>
      </c>
      <c r="C1692" s="141" t="s">
        <v>68</v>
      </c>
      <c r="D1692" s="140">
        <v>2024</v>
      </c>
      <c r="E1692" s="140"/>
      <c r="F1692" s="140">
        <v>0</v>
      </c>
    </row>
    <row r="1693" spans="1:6" x14ac:dyDescent="0.2">
      <c r="A1693" s="143">
        <v>1278</v>
      </c>
      <c r="B1693" s="143">
        <v>1278</v>
      </c>
      <c r="C1693" s="141" t="s">
        <v>69</v>
      </c>
      <c r="D1693" s="140">
        <v>2024</v>
      </c>
      <c r="E1693" s="140"/>
      <c r="F1693" s="140">
        <v>0</v>
      </c>
    </row>
    <row r="1694" spans="1:6" x14ac:dyDescent="0.2">
      <c r="A1694" s="143">
        <v>1332</v>
      </c>
      <c r="B1694" s="143">
        <v>1332</v>
      </c>
      <c r="C1694" s="141" t="s">
        <v>70</v>
      </c>
      <c r="D1694" s="140">
        <v>2024</v>
      </c>
      <c r="E1694" s="140"/>
      <c r="F1694" s="140">
        <v>88199</v>
      </c>
    </row>
    <row r="1695" spans="1:6" x14ac:dyDescent="0.2">
      <c r="A1695" s="143">
        <v>1337</v>
      </c>
      <c r="B1695" s="143">
        <v>1337</v>
      </c>
      <c r="C1695" s="141" t="s">
        <v>322</v>
      </c>
      <c r="D1695" s="140">
        <v>2024</v>
      </c>
      <c r="E1695" s="140"/>
      <c r="F1695" s="140">
        <v>454725.19</v>
      </c>
    </row>
    <row r="1696" spans="1:6" x14ac:dyDescent="0.2">
      <c r="A1696" s="143">
        <v>1350</v>
      </c>
      <c r="B1696" s="143">
        <v>1350</v>
      </c>
      <c r="C1696" s="141" t="s">
        <v>71</v>
      </c>
      <c r="D1696" s="140">
        <v>2024</v>
      </c>
      <c r="E1696" s="140"/>
      <c r="F1696" s="140">
        <v>0</v>
      </c>
    </row>
    <row r="1697" spans="1:6" x14ac:dyDescent="0.2">
      <c r="A1697" s="143">
        <v>1359</v>
      </c>
      <c r="B1697" s="143">
        <v>1359</v>
      </c>
      <c r="C1697" s="141" t="s">
        <v>72</v>
      </c>
      <c r="D1697" s="140">
        <v>2024</v>
      </c>
      <c r="E1697" s="140"/>
      <c r="F1697" s="140">
        <v>104148.03</v>
      </c>
    </row>
    <row r="1698" spans="1:6" x14ac:dyDescent="0.2">
      <c r="A1698" s="143">
        <v>1368</v>
      </c>
      <c r="B1698" s="143">
        <v>1368</v>
      </c>
      <c r="C1698" s="141" t="s">
        <v>73</v>
      </c>
      <c r="D1698" s="140">
        <v>2024</v>
      </c>
      <c r="E1698" s="140"/>
      <c r="F1698" s="140">
        <v>0</v>
      </c>
    </row>
    <row r="1699" spans="1:6" x14ac:dyDescent="0.2">
      <c r="A1699" s="143">
        <v>1413</v>
      </c>
      <c r="B1699" s="143">
        <v>1413</v>
      </c>
      <c r="C1699" s="141" t="s">
        <v>74</v>
      </c>
      <c r="D1699" s="140">
        <v>2024</v>
      </c>
      <c r="E1699" s="140"/>
      <c r="F1699" s="140">
        <v>79971.14</v>
      </c>
    </row>
    <row r="1700" spans="1:6" x14ac:dyDescent="0.2">
      <c r="A1700" s="143">
        <v>1431</v>
      </c>
      <c r="B1700" s="143">
        <v>1431</v>
      </c>
      <c r="C1700" s="141" t="s">
        <v>75</v>
      </c>
      <c r="D1700" s="140">
        <v>2024</v>
      </c>
      <c r="E1700" s="140"/>
      <c r="F1700" s="140">
        <v>107424.96000000001</v>
      </c>
    </row>
    <row r="1701" spans="1:6" x14ac:dyDescent="0.2">
      <c r="A1701" s="143">
        <v>1476</v>
      </c>
      <c r="B1701" s="143">
        <v>1476</v>
      </c>
      <c r="C1701" s="141" t="s">
        <v>76</v>
      </c>
      <c r="D1701" s="140">
        <v>2024</v>
      </c>
      <c r="E1701" s="140"/>
      <c r="F1701" s="140">
        <v>875048.3</v>
      </c>
    </row>
    <row r="1702" spans="1:6" x14ac:dyDescent="0.2">
      <c r="A1702" s="143">
        <v>1503</v>
      </c>
      <c r="B1702" s="143">
        <v>1503</v>
      </c>
      <c r="C1702" s="141" t="s">
        <v>77</v>
      </c>
      <c r="D1702" s="140">
        <v>2024</v>
      </c>
      <c r="E1702" s="140"/>
      <c r="F1702" s="140">
        <v>0</v>
      </c>
    </row>
    <row r="1703" spans="1:6" x14ac:dyDescent="0.2">
      <c r="A1703" s="143">
        <v>1576</v>
      </c>
      <c r="B1703" s="143">
        <v>1576</v>
      </c>
      <c r="C1703" s="141" t="s">
        <v>78</v>
      </c>
      <c r="D1703" s="140">
        <v>2024</v>
      </c>
      <c r="E1703" s="140"/>
      <c r="F1703" s="140">
        <v>0</v>
      </c>
    </row>
    <row r="1704" spans="1:6" x14ac:dyDescent="0.2">
      <c r="A1704" s="143">
        <v>1602</v>
      </c>
      <c r="B1704" s="143">
        <v>1602</v>
      </c>
      <c r="C1704" s="141" t="s">
        <v>79</v>
      </c>
      <c r="D1704" s="140">
        <v>2024</v>
      </c>
      <c r="E1704" s="140"/>
      <c r="F1704" s="140">
        <v>87389.59</v>
      </c>
    </row>
    <row r="1705" spans="1:6" x14ac:dyDescent="0.2">
      <c r="A1705" s="143">
        <v>1611</v>
      </c>
      <c r="B1705" s="143">
        <v>1611</v>
      </c>
      <c r="C1705" s="141" t="s">
        <v>80</v>
      </c>
      <c r="D1705" s="140">
        <v>2024</v>
      </c>
      <c r="E1705" s="140"/>
      <c r="F1705" s="140">
        <v>0</v>
      </c>
    </row>
    <row r="1706" spans="1:6" x14ac:dyDescent="0.2">
      <c r="A1706" s="143">
        <v>1619</v>
      </c>
      <c r="B1706" s="143">
        <v>1619</v>
      </c>
      <c r="C1706" s="141" t="s">
        <v>81</v>
      </c>
      <c r="D1706" s="140">
        <v>2024</v>
      </c>
      <c r="E1706" s="140"/>
      <c r="F1706" s="140">
        <v>855638.44</v>
      </c>
    </row>
    <row r="1707" spans="1:6" x14ac:dyDescent="0.2">
      <c r="A1707" s="143">
        <v>1638</v>
      </c>
      <c r="B1707" s="143">
        <v>1638</v>
      </c>
      <c r="C1707" s="141" t="s">
        <v>323</v>
      </c>
      <c r="D1707" s="140">
        <v>2024</v>
      </c>
      <c r="E1707" s="140"/>
      <c r="F1707" s="140">
        <v>396475.67</v>
      </c>
    </row>
    <row r="1708" spans="1:6" x14ac:dyDescent="0.2">
      <c r="A1708" s="143">
        <v>1675</v>
      </c>
      <c r="B1708" s="143">
        <v>1675</v>
      </c>
      <c r="C1708" s="141" t="s">
        <v>82</v>
      </c>
      <c r="D1708" s="140">
        <v>2024</v>
      </c>
      <c r="E1708" s="140"/>
      <c r="F1708" s="140">
        <v>139062.65</v>
      </c>
    </row>
    <row r="1709" spans="1:6" x14ac:dyDescent="0.2">
      <c r="A1709" s="143">
        <v>1701</v>
      </c>
      <c r="B1709" s="143">
        <v>1701</v>
      </c>
      <c r="C1709" s="141" t="s">
        <v>83</v>
      </c>
      <c r="D1709" s="140">
        <v>2024</v>
      </c>
      <c r="E1709" s="140"/>
      <c r="F1709" s="140">
        <v>86110.02</v>
      </c>
    </row>
    <row r="1710" spans="1:6" x14ac:dyDescent="0.2">
      <c r="A1710" s="143">
        <v>1719</v>
      </c>
      <c r="B1710" s="143">
        <v>1719</v>
      </c>
      <c r="C1710" s="141" t="s">
        <v>84</v>
      </c>
      <c r="D1710" s="140">
        <v>2024</v>
      </c>
      <c r="E1710" s="140"/>
      <c r="F1710" s="140">
        <v>0</v>
      </c>
    </row>
    <row r="1711" spans="1:6" x14ac:dyDescent="0.2">
      <c r="A1711" s="143">
        <v>1737</v>
      </c>
      <c r="B1711" s="143">
        <v>1737</v>
      </c>
      <c r="C1711" s="141" t="s">
        <v>324</v>
      </c>
      <c r="D1711" s="140">
        <v>2024</v>
      </c>
      <c r="E1711" s="140"/>
      <c r="F1711" s="140">
        <v>0</v>
      </c>
    </row>
    <row r="1712" spans="1:6" x14ac:dyDescent="0.2">
      <c r="A1712" s="143">
        <v>1782</v>
      </c>
      <c r="B1712" s="143">
        <v>1782</v>
      </c>
      <c r="C1712" s="141" t="s">
        <v>85</v>
      </c>
      <c r="D1712" s="140">
        <v>2024</v>
      </c>
      <c r="E1712" s="140"/>
      <c r="F1712" s="140">
        <v>33986.49</v>
      </c>
    </row>
    <row r="1713" spans="1:6" x14ac:dyDescent="0.2">
      <c r="A1713" s="143">
        <v>1791</v>
      </c>
      <c r="B1713" s="143">
        <v>1791</v>
      </c>
      <c r="C1713" s="141" t="s">
        <v>86</v>
      </c>
      <c r="D1713" s="140">
        <v>2024</v>
      </c>
      <c r="E1713" s="140"/>
      <c r="F1713" s="140">
        <v>0</v>
      </c>
    </row>
    <row r="1714" spans="1:6" x14ac:dyDescent="0.2">
      <c r="A1714" s="143">
        <v>1863</v>
      </c>
      <c r="B1714" s="143">
        <v>1863</v>
      </c>
      <c r="C1714" s="141" t="s">
        <v>87</v>
      </c>
      <c r="D1714" s="140">
        <v>2024</v>
      </c>
      <c r="E1714" s="140"/>
      <c r="F1714" s="140">
        <v>0</v>
      </c>
    </row>
    <row r="1715" spans="1:6" x14ac:dyDescent="0.2">
      <c r="A1715" s="143">
        <v>1908</v>
      </c>
      <c r="B1715" s="143">
        <v>1908</v>
      </c>
      <c r="C1715" s="141" t="s">
        <v>88</v>
      </c>
      <c r="D1715" s="140">
        <v>2024</v>
      </c>
      <c r="E1715" s="140"/>
      <c r="F1715" s="140">
        <v>0</v>
      </c>
    </row>
    <row r="1716" spans="1:6" x14ac:dyDescent="0.2">
      <c r="A1716" s="143">
        <v>1926</v>
      </c>
      <c r="B1716" s="143">
        <v>1926</v>
      </c>
      <c r="C1716" s="141" t="s">
        <v>90</v>
      </c>
      <c r="D1716" s="140">
        <v>2024</v>
      </c>
      <c r="E1716" s="140"/>
      <c r="F1716" s="140">
        <v>79657.179999999993</v>
      </c>
    </row>
    <row r="1717" spans="1:6" x14ac:dyDescent="0.2">
      <c r="A1717" s="143">
        <v>1944</v>
      </c>
      <c r="B1717" s="143">
        <v>1944</v>
      </c>
      <c r="C1717" s="141" t="s">
        <v>91</v>
      </c>
      <c r="D1717" s="140">
        <v>2024</v>
      </c>
      <c r="E1717" s="140"/>
      <c r="F1717" s="140">
        <v>0</v>
      </c>
    </row>
    <row r="1718" spans="1:6" x14ac:dyDescent="0.2">
      <c r="A1718" s="143">
        <v>1953</v>
      </c>
      <c r="B1718" s="143">
        <v>1953</v>
      </c>
      <c r="C1718" s="141" t="s">
        <v>92</v>
      </c>
      <c r="D1718" s="140">
        <v>2024</v>
      </c>
      <c r="E1718" s="140"/>
      <c r="F1718" s="140">
        <v>0</v>
      </c>
    </row>
    <row r="1719" spans="1:6" x14ac:dyDescent="0.2">
      <c r="A1719" s="143">
        <v>1963</v>
      </c>
      <c r="B1719" s="143">
        <v>1963</v>
      </c>
      <c r="C1719" s="141" t="s">
        <v>93</v>
      </c>
      <c r="D1719" s="140">
        <v>2024</v>
      </c>
      <c r="E1719" s="140"/>
      <c r="F1719" s="140">
        <v>158461.07</v>
      </c>
    </row>
    <row r="1720" spans="1:6" x14ac:dyDescent="0.2">
      <c r="A1720" s="143">
        <v>3582</v>
      </c>
      <c r="B1720" s="143">
        <v>1968</v>
      </c>
      <c r="C1720" s="141" t="s">
        <v>95</v>
      </c>
      <c r="D1720" s="140">
        <v>2024</v>
      </c>
      <c r="E1720" s="140"/>
      <c r="F1720" s="140">
        <v>321680.5</v>
      </c>
    </row>
    <row r="1721" spans="1:6" x14ac:dyDescent="0.2">
      <c r="A1721" s="143">
        <v>3978</v>
      </c>
      <c r="B1721" s="143">
        <v>3978</v>
      </c>
      <c r="C1721" s="141" t="s">
        <v>164</v>
      </c>
      <c r="D1721" s="140">
        <v>2024</v>
      </c>
      <c r="E1721" s="140"/>
      <c r="F1721" s="140">
        <v>244886.91</v>
      </c>
    </row>
    <row r="1722" spans="1:6" x14ac:dyDescent="0.2">
      <c r="A1722" s="143">
        <v>6741</v>
      </c>
      <c r="B1722" s="143">
        <v>6741</v>
      </c>
      <c r="C1722" s="141" t="s">
        <v>272</v>
      </c>
      <c r="D1722" s="140">
        <v>2024</v>
      </c>
      <c r="E1722" s="140"/>
      <c r="F1722" s="140">
        <v>60882.97</v>
      </c>
    </row>
    <row r="1723" spans="1:6" x14ac:dyDescent="0.2">
      <c r="A1723" s="143">
        <v>1970</v>
      </c>
      <c r="B1723" s="143">
        <v>1970</v>
      </c>
      <c r="C1723" s="141" t="s">
        <v>96</v>
      </c>
      <c r="D1723" s="140">
        <v>2024</v>
      </c>
      <c r="E1723" s="140"/>
      <c r="F1723" s="140">
        <v>178153.65</v>
      </c>
    </row>
    <row r="1724" spans="1:6" x14ac:dyDescent="0.2">
      <c r="A1724" s="143">
        <v>1972</v>
      </c>
      <c r="B1724" s="143">
        <v>1972</v>
      </c>
      <c r="C1724" s="141" t="s">
        <v>97</v>
      </c>
      <c r="D1724" s="140">
        <v>2024</v>
      </c>
      <c r="E1724" s="140"/>
      <c r="F1724" s="140">
        <v>207210.68</v>
      </c>
    </row>
    <row r="1725" spans="1:6" x14ac:dyDescent="0.2">
      <c r="A1725" s="143">
        <v>1965</v>
      </c>
      <c r="B1725" s="143">
        <v>1965</v>
      </c>
      <c r="C1725" s="141" t="s">
        <v>94</v>
      </c>
      <c r="D1725" s="140">
        <v>2024</v>
      </c>
      <c r="E1725" s="140"/>
      <c r="F1725" s="140">
        <v>183140.97</v>
      </c>
    </row>
    <row r="1726" spans="1:6" x14ac:dyDescent="0.2">
      <c r="A1726" s="143">
        <v>657</v>
      </c>
      <c r="B1726" s="143">
        <v>657</v>
      </c>
      <c r="C1726" s="141" t="s">
        <v>341</v>
      </c>
      <c r="D1726" s="140">
        <v>2024</v>
      </c>
      <c r="E1726" s="140"/>
      <c r="F1726" s="140">
        <v>385893.57</v>
      </c>
    </row>
    <row r="1727" spans="1:6" x14ac:dyDescent="0.2">
      <c r="A1727" s="143">
        <v>1989</v>
      </c>
      <c r="B1727" s="143">
        <v>1989</v>
      </c>
      <c r="C1727" s="141" t="s">
        <v>99</v>
      </c>
      <c r="D1727" s="140">
        <v>2024</v>
      </c>
      <c r="E1727" s="140"/>
      <c r="F1727" s="140">
        <v>191809.62</v>
      </c>
    </row>
    <row r="1728" spans="1:6" x14ac:dyDescent="0.2">
      <c r="A1728" s="143">
        <v>2007</v>
      </c>
      <c r="B1728" s="143">
        <v>2007</v>
      </c>
      <c r="C1728" s="141" t="s">
        <v>100</v>
      </c>
      <c r="D1728" s="140">
        <v>2024</v>
      </c>
      <c r="E1728" s="140"/>
      <c r="F1728" s="140">
        <v>115161.83</v>
      </c>
    </row>
    <row r="1729" spans="1:6" x14ac:dyDescent="0.2">
      <c r="A1729" s="143">
        <v>2088</v>
      </c>
      <c r="B1729" s="143">
        <v>2088</v>
      </c>
      <c r="C1729" s="141" t="s">
        <v>101</v>
      </c>
      <c r="D1729" s="140">
        <v>2024</v>
      </c>
      <c r="E1729" s="140"/>
      <c r="F1729" s="140">
        <v>46652.29</v>
      </c>
    </row>
    <row r="1730" spans="1:6" x14ac:dyDescent="0.2">
      <c r="A1730" s="143">
        <v>2097</v>
      </c>
      <c r="B1730" s="143">
        <v>2097</v>
      </c>
      <c r="C1730" s="141" t="s">
        <v>102</v>
      </c>
      <c r="D1730" s="140">
        <v>2024</v>
      </c>
      <c r="E1730" s="140"/>
      <c r="F1730" s="140">
        <v>81129.11</v>
      </c>
    </row>
    <row r="1731" spans="1:6" x14ac:dyDescent="0.2">
      <c r="A1731" s="143">
        <v>2113</v>
      </c>
      <c r="B1731" s="143">
        <v>2113</v>
      </c>
      <c r="C1731" s="141" t="s">
        <v>103</v>
      </c>
      <c r="D1731" s="140">
        <v>2024</v>
      </c>
      <c r="E1731" s="140"/>
      <c r="F1731" s="140">
        <v>0</v>
      </c>
    </row>
    <row r="1732" spans="1:6" x14ac:dyDescent="0.2">
      <c r="A1732" s="143">
        <v>2124</v>
      </c>
      <c r="B1732" s="143">
        <v>2124</v>
      </c>
      <c r="C1732" s="141" t="s">
        <v>385</v>
      </c>
      <c r="D1732" s="140">
        <v>2024</v>
      </c>
      <c r="E1732" s="140"/>
      <c r="F1732" s="140">
        <v>0</v>
      </c>
    </row>
    <row r="1733" spans="1:6" x14ac:dyDescent="0.2">
      <c r="A1733" s="143">
        <v>2151</v>
      </c>
      <c r="B1733" s="143">
        <v>2151</v>
      </c>
      <c r="C1733" s="141" t="s">
        <v>449</v>
      </c>
      <c r="D1733" s="140">
        <v>2024</v>
      </c>
      <c r="E1733" s="140"/>
      <c r="F1733" s="140">
        <v>115621</v>
      </c>
    </row>
    <row r="1734" spans="1:6" x14ac:dyDescent="0.2">
      <c r="A1734" s="143">
        <v>2169</v>
      </c>
      <c r="B1734" s="143">
        <v>2169</v>
      </c>
      <c r="C1734" s="141" t="s">
        <v>104</v>
      </c>
      <c r="D1734" s="140">
        <v>2024</v>
      </c>
      <c r="E1734" s="140"/>
      <c r="F1734" s="140">
        <v>0</v>
      </c>
    </row>
    <row r="1735" spans="1:6" x14ac:dyDescent="0.2">
      <c r="A1735" s="143">
        <v>2295</v>
      </c>
      <c r="B1735" s="143">
        <v>2295</v>
      </c>
      <c r="C1735" s="141" t="s">
        <v>105</v>
      </c>
      <c r="D1735" s="140">
        <v>2024</v>
      </c>
      <c r="E1735" s="140"/>
      <c r="F1735" s="140">
        <v>66897.5</v>
      </c>
    </row>
    <row r="1736" spans="1:6" x14ac:dyDescent="0.2">
      <c r="A1736" s="143">
        <v>2313</v>
      </c>
      <c r="B1736" s="143">
        <v>2313</v>
      </c>
      <c r="C1736" s="141" t="s">
        <v>106</v>
      </c>
      <c r="D1736" s="140">
        <v>2024</v>
      </c>
      <c r="E1736" s="140"/>
      <c r="F1736" s="140">
        <v>0</v>
      </c>
    </row>
    <row r="1737" spans="1:6" x14ac:dyDescent="0.2">
      <c r="A1737" s="143">
        <v>2322</v>
      </c>
      <c r="B1737" s="143">
        <v>2322</v>
      </c>
      <c r="C1737" s="141" t="s">
        <v>107</v>
      </c>
      <c r="D1737" s="140">
        <v>2024</v>
      </c>
      <c r="E1737" s="140"/>
      <c r="F1737" s="140">
        <v>0</v>
      </c>
    </row>
    <row r="1738" spans="1:6" x14ac:dyDescent="0.2">
      <c r="A1738" s="143">
        <v>2369</v>
      </c>
      <c r="B1738" s="143">
        <v>2369</v>
      </c>
      <c r="C1738" s="141" t="s">
        <v>108</v>
      </c>
      <c r="D1738" s="140">
        <v>2024</v>
      </c>
      <c r="E1738" s="140"/>
      <c r="F1738" s="140">
        <v>38645.839999999997</v>
      </c>
    </row>
    <row r="1739" spans="1:6" x14ac:dyDescent="0.2">
      <c r="A1739" s="143">
        <v>2682</v>
      </c>
      <c r="B1739" s="143">
        <v>2682</v>
      </c>
      <c r="C1739" s="141" t="s">
        <v>118</v>
      </c>
      <c r="D1739" s="140">
        <v>2024</v>
      </c>
      <c r="E1739" s="140"/>
      <c r="F1739" s="140">
        <v>175911.93</v>
      </c>
    </row>
    <row r="1740" spans="1:6" x14ac:dyDescent="0.2">
      <c r="A1740" s="143">
        <v>2376</v>
      </c>
      <c r="B1740" s="143">
        <v>2376</v>
      </c>
      <c r="C1740" s="141" t="s">
        <v>109</v>
      </c>
      <c r="D1740" s="140">
        <v>2024</v>
      </c>
      <c r="E1740" s="140"/>
      <c r="F1740" s="140">
        <v>104799.56</v>
      </c>
    </row>
    <row r="1741" spans="1:6" x14ac:dyDescent="0.2">
      <c r="A1741" s="143">
        <v>2403</v>
      </c>
      <c r="B1741" s="143">
        <v>2403</v>
      </c>
      <c r="C1741" s="141" t="s">
        <v>387</v>
      </c>
      <c r="D1741" s="140">
        <v>2024</v>
      </c>
      <c r="E1741" s="140"/>
      <c r="F1741" s="140">
        <v>74250.66</v>
      </c>
    </row>
    <row r="1742" spans="1:6" x14ac:dyDescent="0.2">
      <c r="A1742" s="143">
        <v>2457</v>
      </c>
      <c r="B1742" s="143">
        <v>2457</v>
      </c>
      <c r="C1742" s="141" t="s">
        <v>110</v>
      </c>
      <c r="D1742" s="140">
        <v>2024</v>
      </c>
      <c r="E1742" s="140"/>
      <c r="F1742" s="140">
        <v>111070.11</v>
      </c>
    </row>
    <row r="1743" spans="1:6" x14ac:dyDescent="0.2">
      <c r="A1743" s="143">
        <v>2466</v>
      </c>
      <c r="B1743" s="143">
        <v>2466</v>
      </c>
      <c r="C1743" s="141" t="s">
        <v>111</v>
      </c>
      <c r="D1743" s="140">
        <v>2024</v>
      </c>
      <c r="E1743" s="140"/>
      <c r="F1743" s="140">
        <v>0</v>
      </c>
    </row>
    <row r="1744" spans="1:6" x14ac:dyDescent="0.2">
      <c r="A1744" s="143">
        <v>2493</v>
      </c>
      <c r="B1744" s="143">
        <v>2493</v>
      </c>
      <c r="C1744" s="141" t="s">
        <v>112</v>
      </c>
      <c r="D1744" s="140">
        <v>2024</v>
      </c>
      <c r="E1744" s="140"/>
      <c r="F1744" s="140">
        <v>21558.26</v>
      </c>
    </row>
    <row r="1745" spans="1:6" x14ac:dyDescent="0.2">
      <c r="A1745" s="143">
        <v>2502</v>
      </c>
      <c r="B1745" s="143">
        <v>2502</v>
      </c>
      <c r="C1745" s="141" t="s">
        <v>113</v>
      </c>
      <c r="D1745" s="140">
        <v>2024</v>
      </c>
      <c r="E1745" s="140"/>
      <c r="F1745" s="140">
        <v>31220.400000000001</v>
      </c>
    </row>
    <row r="1746" spans="1:6" x14ac:dyDescent="0.2">
      <c r="A1746" s="143">
        <v>2511</v>
      </c>
      <c r="B1746" s="143">
        <v>2511</v>
      </c>
      <c r="C1746" s="141" t="s">
        <v>114</v>
      </c>
      <c r="D1746" s="140">
        <v>2024</v>
      </c>
      <c r="E1746" s="140"/>
      <c r="F1746" s="140">
        <v>0</v>
      </c>
    </row>
    <row r="1747" spans="1:6" x14ac:dyDescent="0.2">
      <c r="A1747" s="143">
        <v>2520</v>
      </c>
      <c r="B1747" s="143">
        <v>2520</v>
      </c>
      <c r="C1747" s="141" t="s">
        <v>115</v>
      </c>
      <c r="D1747" s="140">
        <v>2024</v>
      </c>
      <c r="E1747" s="140"/>
      <c r="F1747" s="140">
        <v>1455.21</v>
      </c>
    </row>
    <row r="1748" spans="1:6" x14ac:dyDescent="0.2">
      <c r="A1748" s="143">
        <v>2556</v>
      </c>
      <c r="B1748" s="143">
        <v>2556</v>
      </c>
      <c r="C1748" s="141" t="s">
        <v>116</v>
      </c>
      <c r="D1748" s="140">
        <v>2024</v>
      </c>
      <c r="E1748" s="140"/>
      <c r="F1748" s="140">
        <v>29657.58</v>
      </c>
    </row>
    <row r="1749" spans="1:6" x14ac:dyDescent="0.2">
      <c r="A1749" s="143">
        <v>3195</v>
      </c>
      <c r="B1749" s="143">
        <v>3195</v>
      </c>
      <c r="C1749" s="141" t="s">
        <v>142</v>
      </c>
      <c r="D1749" s="140">
        <v>2024</v>
      </c>
      <c r="E1749" s="140"/>
      <c r="F1749" s="140">
        <v>342297.02</v>
      </c>
    </row>
    <row r="1750" spans="1:6" x14ac:dyDescent="0.2">
      <c r="A1750" s="143">
        <v>2709</v>
      </c>
      <c r="B1750" s="143">
        <v>2709</v>
      </c>
      <c r="C1750" s="141" t="s">
        <v>119</v>
      </c>
      <c r="D1750" s="140">
        <v>2024</v>
      </c>
      <c r="E1750" s="140"/>
      <c r="F1750" s="140">
        <v>0</v>
      </c>
    </row>
    <row r="1751" spans="1:6" x14ac:dyDescent="0.2">
      <c r="A1751" s="143">
        <v>2718</v>
      </c>
      <c r="B1751" s="143">
        <v>2718</v>
      </c>
      <c r="C1751" s="141" t="s">
        <v>120</v>
      </c>
      <c r="D1751" s="140">
        <v>2024</v>
      </c>
      <c r="E1751" s="140"/>
      <c r="F1751" s="140">
        <v>163902.07</v>
      </c>
    </row>
    <row r="1752" spans="1:6" x14ac:dyDescent="0.2">
      <c r="A1752" s="143">
        <v>2727</v>
      </c>
      <c r="B1752" s="143">
        <v>2727</v>
      </c>
      <c r="C1752" s="141" t="s">
        <v>121</v>
      </c>
      <c r="D1752" s="140">
        <v>2024</v>
      </c>
      <c r="E1752" s="140"/>
      <c r="F1752" s="140">
        <v>0</v>
      </c>
    </row>
    <row r="1753" spans="1:6" x14ac:dyDescent="0.2">
      <c r="A1753" s="143">
        <v>2754</v>
      </c>
      <c r="B1753" s="143">
        <v>2754</v>
      </c>
      <c r="C1753" s="141" t="s">
        <v>122</v>
      </c>
      <c r="D1753" s="140">
        <v>2024</v>
      </c>
      <c r="E1753" s="140"/>
      <c r="F1753" s="140">
        <v>82955.92</v>
      </c>
    </row>
    <row r="1754" spans="1:6" x14ac:dyDescent="0.2">
      <c r="A1754" s="143">
        <v>2766</v>
      </c>
      <c r="B1754" s="143">
        <v>2766</v>
      </c>
      <c r="C1754" s="141" t="s">
        <v>325</v>
      </c>
      <c r="D1754" s="140">
        <v>2024</v>
      </c>
      <c r="E1754" s="140"/>
      <c r="F1754" s="140">
        <v>12947.59</v>
      </c>
    </row>
    <row r="1755" spans="1:6" x14ac:dyDescent="0.2">
      <c r="A1755" s="143">
        <v>2772</v>
      </c>
      <c r="B1755" s="143">
        <v>2772</v>
      </c>
      <c r="C1755" s="141" t="s">
        <v>124</v>
      </c>
      <c r="D1755" s="140">
        <v>2024</v>
      </c>
      <c r="E1755" s="140"/>
      <c r="F1755" s="140">
        <v>0</v>
      </c>
    </row>
    <row r="1756" spans="1:6" x14ac:dyDescent="0.2">
      <c r="A1756" s="143">
        <v>2781</v>
      </c>
      <c r="B1756" s="143">
        <v>2781</v>
      </c>
      <c r="C1756" s="141" t="s">
        <v>125</v>
      </c>
      <c r="D1756" s="140">
        <v>2024</v>
      </c>
      <c r="E1756" s="140"/>
      <c r="F1756" s="140">
        <v>0</v>
      </c>
    </row>
    <row r="1757" spans="1:6" x14ac:dyDescent="0.2">
      <c r="A1757" s="143">
        <v>2826</v>
      </c>
      <c r="B1757" s="143">
        <v>2826</v>
      </c>
      <c r="C1757" s="141" t="s">
        <v>126</v>
      </c>
      <c r="D1757" s="140">
        <v>2024</v>
      </c>
      <c r="E1757" s="140"/>
      <c r="F1757" s="140">
        <v>30652.98</v>
      </c>
    </row>
    <row r="1758" spans="1:6" x14ac:dyDescent="0.2">
      <c r="A1758" s="143">
        <v>2846</v>
      </c>
      <c r="B1758" s="143">
        <v>2846</v>
      </c>
      <c r="C1758" s="141" t="s">
        <v>127</v>
      </c>
      <c r="D1758" s="140">
        <v>2024</v>
      </c>
      <c r="E1758" s="140"/>
      <c r="F1758" s="140">
        <v>0</v>
      </c>
    </row>
    <row r="1759" spans="1:6" x14ac:dyDescent="0.2">
      <c r="A1759" s="143">
        <v>2862</v>
      </c>
      <c r="B1759" s="143">
        <v>2862</v>
      </c>
      <c r="C1759" s="141" t="s">
        <v>128</v>
      </c>
      <c r="D1759" s="140">
        <v>2024</v>
      </c>
      <c r="E1759" s="140"/>
      <c r="F1759" s="140">
        <v>0</v>
      </c>
    </row>
    <row r="1760" spans="1:6" x14ac:dyDescent="0.2">
      <c r="A1760" s="143">
        <v>2977</v>
      </c>
      <c r="B1760" s="143">
        <v>2977</v>
      </c>
      <c r="C1760" s="141" t="s">
        <v>129</v>
      </c>
      <c r="D1760" s="140">
        <v>2024</v>
      </c>
      <c r="E1760" s="140"/>
      <c r="F1760" s="140">
        <v>41247.74</v>
      </c>
    </row>
    <row r="1761" spans="1:6" x14ac:dyDescent="0.2">
      <c r="A1761" s="143">
        <v>2988</v>
      </c>
      <c r="B1761" s="143">
        <v>2988</v>
      </c>
      <c r="C1761" s="141" t="s">
        <v>130</v>
      </c>
      <c r="D1761" s="140">
        <v>2024</v>
      </c>
      <c r="E1761" s="140"/>
      <c r="F1761" s="140">
        <v>131622.29999999999</v>
      </c>
    </row>
    <row r="1762" spans="1:6" x14ac:dyDescent="0.2">
      <c r="A1762" s="143">
        <v>3029</v>
      </c>
      <c r="B1762" s="143">
        <v>3029</v>
      </c>
      <c r="C1762" s="141" t="s">
        <v>131</v>
      </c>
      <c r="D1762" s="140">
        <v>2024</v>
      </c>
      <c r="E1762" s="140"/>
      <c r="F1762" s="140">
        <v>161329.03</v>
      </c>
    </row>
    <row r="1763" spans="1:6" x14ac:dyDescent="0.2">
      <c r="A1763" s="143">
        <v>3033</v>
      </c>
      <c r="B1763" s="143">
        <v>3033</v>
      </c>
      <c r="C1763" s="141" t="s">
        <v>132</v>
      </c>
      <c r="D1763" s="140">
        <v>2024</v>
      </c>
      <c r="E1763" s="140"/>
      <c r="F1763" s="140">
        <v>70165.149999999994</v>
      </c>
    </row>
    <row r="1764" spans="1:6" x14ac:dyDescent="0.2">
      <c r="A1764" s="143">
        <v>3042</v>
      </c>
      <c r="B1764" s="143">
        <v>3042</v>
      </c>
      <c r="C1764" s="141" t="s">
        <v>133</v>
      </c>
      <c r="D1764" s="140">
        <v>2024</v>
      </c>
      <c r="E1764" s="140"/>
      <c r="F1764" s="140">
        <v>0</v>
      </c>
    </row>
    <row r="1765" spans="1:6" x14ac:dyDescent="0.2">
      <c r="A1765" s="143">
        <v>3060</v>
      </c>
      <c r="B1765" s="143">
        <v>3060</v>
      </c>
      <c r="C1765" s="141" t="s">
        <v>134</v>
      </c>
      <c r="D1765" s="140">
        <v>2024</v>
      </c>
      <c r="E1765" s="140"/>
      <c r="F1765" s="140">
        <v>0</v>
      </c>
    </row>
    <row r="1766" spans="1:6" x14ac:dyDescent="0.2">
      <c r="A1766" s="143">
        <v>3168</v>
      </c>
      <c r="B1766" s="143">
        <v>3168</v>
      </c>
      <c r="C1766" s="141" t="s">
        <v>141</v>
      </c>
      <c r="D1766" s="140">
        <v>2024</v>
      </c>
      <c r="E1766" s="140"/>
      <c r="F1766" s="140">
        <v>235112.05</v>
      </c>
    </row>
    <row r="1767" spans="1:6" x14ac:dyDescent="0.2">
      <c r="A1767" s="143">
        <v>3105</v>
      </c>
      <c r="B1767" s="143">
        <v>3105</v>
      </c>
      <c r="C1767" s="141" t="s">
        <v>135</v>
      </c>
      <c r="D1767" s="140">
        <v>2024</v>
      </c>
      <c r="E1767" s="140"/>
      <c r="F1767" s="140">
        <v>0</v>
      </c>
    </row>
    <row r="1768" spans="1:6" x14ac:dyDescent="0.2">
      <c r="A1768" s="143">
        <v>3114</v>
      </c>
      <c r="B1768" s="143">
        <v>3114</v>
      </c>
      <c r="C1768" s="141" t="s">
        <v>136</v>
      </c>
      <c r="D1768" s="140">
        <v>2024</v>
      </c>
      <c r="E1768" s="140"/>
      <c r="F1768" s="140">
        <v>0</v>
      </c>
    </row>
    <row r="1769" spans="1:6" x14ac:dyDescent="0.2">
      <c r="A1769" s="143">
        <v>3119</v>
      </c>
      <c r="B1769" s="143">
        <v>3119</v>
      </c>
      <c r="C1769" s="141" t="s">
        <v>137</v>
      </c>
      <c r="D1769" s="140">
        <v>2024</v>
      </c>
      <c r="E1769" s="140"/>
      <c r="F1769" s="140">
        <v>310055.28000000003</v>
      </c>
    </row>
    <row r="1770" spans="1:6" x14ac:dyDescent="0.2">
      <c r="A1770" s="143">
        <v>3141</v>
      </c>
      <c r="B1770" s="143">
        <v>3141</v>
      </c>
      <c r="C1770" s="141" t="s">
        <v>138</v>
      </c>
      <c r="D1770" s="140">
        <v>2024</v>
      </c>
      <c r="E1770" s="140"/>
      <c r="F1770" s="140">
        <v>0</v>
      </c>
    </row>
    <row r="1771" spans="1:6" x14ac:dyDescent="0.2">
      <c r="A1771" s="143">
        <v>3150</v>
      </c>
      <c r="B1771" s="143">
        <v>3150</v>
      </c>
      <c r="C1771" s="141" t="s">
        <v>139</v>
      </c>
      <c r="D1771" s="140">
        <v>2024</v>
      </c>
      <c r="E1771" s="140"/>
      <c r="F1771" s="140">
        <v>0</v>
      </c>
    </row>
    <row r="1772" spans="1:6" x14ac:dyDescent="0.2">
      <c r="A1772" s="143">
        <v>3154</v>
      </c>
      <c r="B1772" s="143">
        <v>3154</v>
      </c>
      <c r="C1772" s="141" t="s">
        <v>140</v>
      </c>
      <c r="D1772" s="140">
        <v>2024</v>
      </c>
      <c r="E1772" s="140"/>
      <c r="F1772" s="140">
        <v>4302.59</v>
      </c>
    </row>
    <row r="1773" spans="1:6" x14ac:dyDescent="0.2">
      <c r="A1773" s="143">
        <v>3186</v>
      </c>
      <c r="B1773" s="143">
        <v>3186</v>
      </c>
      <c r="C1773" s="141" t="s">
        <v>326</v>
      </c>
      <c r="D1773" s="140">
        <v>2024</v>
      </c>
      <c r="E1773" s="140"/>
      <c r="F1773" s="140">
        <v>8145.16</v>
      </c>
    </row>
    <row r="1774" spans="1:6" x14ac:dyDescent="0.2">
      <c r="A1774" s="143">
        <v>3204</v>
      </c>
      <c r="B1774" s="143">
        <v>3204</v>
      </c>
      <c r="C1774" s="141" t="s">
        <v>143</v>
      </c>
      <c r="D1774" s="140">
        <v>2024</v>
      </c>
      <c r="E1774" s="140"/>
      <c r="F1774" s="140">
        <v>0</v>
      </c>
    </row>
    <row r="1775" spans="1:6" x14ac:dyDescent="0.2">
      <c r="A1775" s="143">
        <v>3231</v>
      </c>
      <c r="B1775" s="143">
        <v>3231</v>
      </c>
      <c r="C1775" s="141" t="s">
        <v>144</v>
      </c>
      <c r="D1775" s="140">
        <v>2024</v>
      </c>
      <c r="E1775" s="140"/>
      <c r="F1775" s="140">
        <v>0</v>
      </c>
    </row>
    <row r="1776" spans="1:6" x14ac:dyDescent="0.2">
      <c r="A1776" s="143">
        <v>3312</v>
      </c>
      <c r="B1776" s="143">
        <v>3312</v>
      </c>
      <c r="C1776" s="141" t="s">
        <v>145</v>
      </c>
      <c r="D1776" s="140">
        <v>2024</v>
      </c>
      <c r="E1776" s="140"/>
      <c r="F1776" s="140">
        <v>0</v>
      </c>
    </row>
    <row r="1777" spans="1:6" x14ac:dyDescent="0.2">
      <c r="A1777" s="143">
        <v>3330</v>
      </c>
      <c r="B1777" s="143">
        <v>3330</v>
      </c>
      <c r="C1777" s="141" t="s">
        <v>146</v>
      </c>
      <c r="D1777" s="140">
        <v>2024</v>
      </c>
      <c r="E1777" s="140"/>
      <c r="F1777" s="140">
        <v>32805.660000000003</v>
      </c>
    </row>
    <row r="1778" spans="1:6" x14ac:dyDescent="0.2">
      <c r="A1778" s="143">
        <v>3348</v>
      </c>
      <c r="B1778" s="143">
        <v>3348</v>
      </c>
      <c r="C1778" s="141" t="s">
        <v>147</v>
      </c>
      <c r="D1778" s="140">
        <v>2024</v>
      </c>
      <c r="E1778" s="140"/>
      <c r="F1778" s="140">
        <v>0</v>
      </c>
    </row>
    <row r="1779" spans="1:6" x14ac:dyDescent="0.2">
      <c r="A1779" s="143">
        <v>3375</v>
      </c>
      <c r="B1779" s="143">
        <v>3375</v>
      </c>
      <c r="C1779" s="141" t="s">
        <v>148</v>
      </c>
      <c r="D1779" s="140">
        <v>2024</v>
      </c>
      <c r="E1779" s="140"/>
      <c r="F1779" s="140">
        <v>0</v>
      </c>
    </row>
    <row r="1780" spans="1:6" x14ac:dyDescent="0.2">
      <c r="A1780" s="143">
        <v>3420</v>
      </c>
      <c r="B1780" s="143">
        <v>3420</v>
      </c>
      <c r="C1780" s="141" t="s">
        <v>149</v>
      </c>
      <c r="D1780" s="140">
        <v>2024</v>
      </c>
      <c r="E1780" s="140"/>
      <c r="F1780" s="140">
        <v>189122.15</v>
      </c>
    </row>
    <row r="1781" spans="1:6" x14ac:dyDescent="0.2">
      <c r="A1781" s="143">
        <v>3465</v>
      </c>
      <c r="B1781" s="143">
        <v>3465</v>
      </c>
      <c r="C1781" s="141" t="s">
        <v>150</v>
      </c>
      <c r="D1781" s="140">
        <v>2024</v>
      </c>
      <c r="E1781" s="140"/>
      <c r="F1781" s="140">
        <v>4921.42</v>
      </c>
    </row>
    <row r="1782" spans="1:6" x14ac:dyDescent="0.2">
      <c r="A1782" s="143">
        <v>3537</v>
      </c>
      <c r="B1782" s="143">
        <v>3537</v>
      </c>
      <c r="C1782" s="141" t="s">
        <v>151</v>
      </c>
      <c r="D1782" s="140">
        <v>2024</v>
      </c>
      <c r="E1782" s="140"/>
      <c r="F1782" s="140">
        <v>777.3</v>
      </c>
    </row>
    <row r="1783" spans="1:6" x14ac:dyDescent="0.2">
      <c r="A1783" s="143">
        <v>3555</v>
      </c>
      <c r="B1783" s="143">
        <v>3555</v>
      </c>
      <c r="C1783" s="141" t="s">
        <v>152</v>
      </c>
      <c r="D1783" s="140">
        <v>2024</v>
      </c>
      <c r="E1783" s="140"/>
      <c r="F1783" s="140">
        <v>310966.71000000002</v>
      </c>
    </row>
    <row r="1784" spans="1:6" x14ac:dyDescent="0.2">
      <c r="A1784" s="143">
        <v>3600</v>
      </c>
      <c r="B1784" s="143">
        <v>3600</v>
      </c>
      <c r="C1784" s="141" t="s">
        <v>153</v>
      </c>
      <c r="D1784" s="140">
        <v>2024</v>
      </c>
      <c r="E1784" s="140"/>
      <c r="F1784" s="140">
        <v>0</v>
      </c>
    </row>
    <row r="1785" spans="1:6" x14ac:dyDescent="0.2">
      <c r="A1785" s="143">
        <v>3609</v>
      </c>
      <c r="B1785" s="143">
        <v>3609</v>
      </c>
      <c r="C1785" s="141" t="s">
        <v>154</v>
      </c>
      <c r="D1785" s="140">
        <v>2024</v>
      </c>
      <c r="E1785" s="140"/>
      <c r="F1785" s="140">
        <v>0</v>
      </c>
    </row>
    <row r="1786" spans="1:6" x14ac:dyDescent="0.2">
      <c r="A1786" s="143">
        <v>3645</v>
      </c>
      <c r="B1786" s="143">
        <v>3645</v>
      </c>
      <c r="C1786" s="141" t="s">
        <v>155</v>
      </c>
      <c r="D1786" s="140">
        <v>2024</v>
      </c>
      <c r="E1786" s="140"/>
      <c r="F1786" s="140">
        <v>215013.19</v>
      </c>
    </row>
    <row r="1787" spans="1:6" x14ac:dyDescent="0.2">
      <c r="A1787" s="143">
        <v>3715</v>
      </c>
      <c r="B1787" s="143">
        <v>3715</v>
      </c>
      <c r="C1787" s="141" t="s">
        <v>157</v>
      </c>
      <c r="D1787" s="140">
        <v>2024</v>
      </c>
      <c r="E1787" s="140"/>
      <c r="F1787" s="140">
        <v>0</v>
      </c>
    </row>
    <row r="1788" spans="1:6" x14ac:dyDescent="0.2">
      <c r="A1788" s="143">
        <v>3744</v>
      </c>
      <c r="B1788" s="143">
        <v>3744</v>
      </c>
      <c r="C1788" s="141" t="s">
        <v>158</v>
      </c>
      <c r="D1788" s="140">
        <v>2024</v>
      </c>
      <c r="E1788" s="140"/>
      <c r="F1788" s="140">
        <v>0</v>
      </c>
    </row>
    <row r="1789" spans="1:6" x14ac:dyDescent="0.2">
      <c r="A1789" s="143">
        <v>3798</v>
      </c>
      <c r="B1789" s="143">
        <v>3798</v>
      </c>
      <c r="C1789" s="141" t="s">
        <v>159</v>
      </c>
      <c r="D1789" s="140">
        <v>2024</v>
      </c>
      <c r="E1789" s="140"/>
      <c r="F1789" s="140">
        <v>0</v>
      </c>
    </row>
    <row r="1790" spans="1:6" x14ac:dyDescent="0.2">
      <c r="A1790" s="143">
        <v>3816</v>
      </c>
      <c r="B1790" s="143">
        <v>3816</v>
      </c>
      <c r="C1790" s="141" t="s">
        <v>160</v>
      </c>
      <c r="D1790" s="140">
        <v>2024</v>
      </c>
      <c r="E1790" s="140"/>
      <c r="F1790" s="140">
        <v>0</v>
      </c>
    </row>
    <row r="1791" spans="1:6" x14ac:dyDescent="0.2">
      <c r="A1791" s="143">
        <v>3841</v>
      </c>
      <c r="B1791" s="143">
        <v>3841</v>
      </c>
      <c r="C1791" s="141" t="s">
        <v>161</v>
      </c>
      <c r="D1791" s="140">
        <v>2024</v>
      </c>
      <c r="E1791" s="140"/>
      <c r="F1791" s="140">
        <v>204360.98</v>
      </c>
    </row>
    <row r="1792" spans="1:6" x14ac:dyDescent="0.2">
      <c r="A1792" s="143">
        <v>3906</v>
      </c>
      <c r="B1792" s="143">
        <v>3906</v>
      </c>
      <c r="C1792" s="141" t="s">
        <v>162</v>
      </c>
      <c r="D1792" s="140">
        <v>2024</v>
      </c>
      <c r="E1792" s="140"/>
      <c r="F1792" s="140">
        <v>26523.49</v>
      </c>
    </row>
    <row r="1793" spans="1:6" x14ac:dyDescent="0.2">
      <c r="A1793" s="143">
        <v>4419</v>
      </c>
      <c r="B1793" s="143">
        <v>4419</v>
      </c>
      <c r="C1793" s="141" t="s">
        <v>327</v>
      </c>
      <c r="D1793" s="140">
        <v>2024</v>
      </c>
      <c r="E1793" s="140"/>
      <c r="F1793" s="140">
        <v>66353.440000000002</v>
      </c>
    </row>
    <row r="1794" spans="1:6" x14ac:dyDescent="0.2">
      <c r="A1794" s="143">
        <v>3942</v>
      </c>
      <c r="B1794" s="143">
        <v>3942</v>
      </c>
      <c r="C1794" s="141" t="s">
        <v>163</v>
      </c>
      <c r="D1794" s="140">
        <v>2024</v>
      </c>
      <c r="E1794" s="140"/>
      <c r="F1794" s="140">
        <v>0</v>
      </c>
    </row>
    <row r="1795" spans="1:6" x14ac:dyDescent="0.2">
      <c r="A1795" s="143">
        <v>4023</v>
      </c>
      <c r="B1795" s="143">
        <v>4023</v>
      </c>
      <c r="C1795" s="141" t="s">
        <v>342</v>
      </c>
      <c r="D1795" s="140">
        <v>2024</v>
      </c>
      <c r="E1795" s="140"/>
      <c r="F1795" s="140">
        <v>311473.2</v>
      </c>
    </row>
    <row r="1796" spans="1:6" x14ac:dyDescent="0.2">
      <c r="A1796" s="143">
        <v>4033</v>
      </c>
      <c r="B1796" s="143">
        <v>4033</v>
      </c>
      <c r="C1796" s="141" t="s">
        <v>343</v>
      </c>
      <c r="D1796" s="140">
        <v>2024</v>
      </c>
      <c r="E1796" s="140"/>
      <c r="F1796" s="140">
        <v>206616.28</v>
      </c>
    </row>
    <row r="1797" spans="1:6" x14ac:dyDescent="0.2">
      <c r="A1797" s="143">
        <v>4041</v>
      </c>
      <c r="B1797" s="143">
        <v>4041</v>
      </c>
      <c r="C1797" s="141" t="s">
        <v>165</v>
      </c>
      <c r="D1797" s="140">
        <v>2024</v>
      </c>
      <c r="E1797" s="140"/>
      <c r="F1797" s="140">
        <v>0</v>
      </c>
    </row>
    <row r="1798" spans="1:6" x14ac:dyDescent="0.2">
      <c r="A1798" s="143">
        <v>4043</v>
      </c>
      <c r="B1798" s="143">
        <v>4043</v>
      </c>
      <c r="C1798" s="141" t="s">
        <v>166</v>
      </c>
      <c r="D1798" s="140">
        <v>2024</v>
      </c>
      <c r="E1798" s="140"/>
      <c r="F1798" s="140">
        <v>101677.72</v>
      </c>
    </row>
    <row r="1799" spans="1:6" x14ac:dyDescent="0.2">
      <c r="A1799" s="143">
        <v>4068</v>
      </c>
      <c r="B1799" s="143">
        <v>4068</v>
      </c>
      <c r="C1799" s="141" t="s">
        <v>344</v>
      </c>
      <c r="D1799" s="140">
        <v>2024</v>
      </c>
      <c r="E1799" s="140"/>
      <c r="F1799" s="140">
        <v>21094.55</v>
      </c>
    </row>
    <row r="1800" spans="1:6" x14ac:dyDescent="0.2">
      <c r="A1800" s="143">
        <v>4086</v>
      </c>
      <c r="B1800" s="143">
        <v>4086</v>
      </c>
      <c r="C1800" s="141" t="s">
        <v>328</v>
      </c>
      <c r="D1800" s="140">
        <v>2024</v>
      </c>
      <c r="E1800" s="140"/>
      <c r="F1800" s="140">
        <v>0</v>
      </c>
    </row>
    <row r="1801" spans="1:6" x14ac:dyDescent="0.2">
      <c r="A1801" s="143">
        <v>4104</v>
      </c>
      <c r="B1801" s="143">
        <v>4104</v>
      </c>
      <c r="C1801" s="141" t="s">
        <v>167</v>
      </c>
      <c r="D1801" s="140">
        <v>2024</v>
      </c>
      <c r="E1801" s="140"/>
      <c r="F1801" s="140">
        <v>0</v>
      </c>
    </row>
    <row r="1802" spans="1:6" x14ac:dyDescent="0.2">
      <c r="A1802" s="143">
        <v>4122</v>
      </c>
      <c r="B1802" s="143">
        <v>4122</v>
      </c>
      <c r="C1802" s="141" t="s">
        <v>168</v>
      </c>
      <c r="D1802" s="140">
        <v>2024</v>
      </c>
      <c r="E1802" s="140"/>
      <c r="F1802" s="140">
        <v>48376.36</v>
      </c>
    </row>
    <row r="1803" spans="1:6" x14ac:dyDescent="0.2">
      <c r="A1803" s="143">
        <v>4131</v>
      </c>
      <c r="B1803" s="143">
        <v>4131</v>
      </c>
      <c r="C1803" s="141" t="s">
        <v>169</v>
      </c>
      <c r="D1803" s="140">
        <v>2024</v>
      </c>
      <c r="E1803" s="140"/>
      <c r="F1803" s="140">
        <v>113201.88</v>
      </c>
    </row>
    <row r="1804" spans="1:6" x14ac:dyDescent="0.2">
      <c r="A1804" s="143">
        <v>4203</v>
      </c>
      <c r="B1804" s="143">
        <v>4203</v>
      </c>
      <c r="C1804" s="141" t="s">
        <v>170</v>
      </c>
      <c r="D1804" s="140">
        <v>2024</v>
      </c>
      <c r="E1804" s="140"/>
      <c r="F1804" s="140">
        <v>234016.48</v>
      </c>
    </row>
    <row r="1805" spans="1:6" x14ac:dyDescent="0.2">
      <c r="A1805" s="143">
        <v>4212</v>
      </c>
      <c r="B1805" s="143">
        <v>4212</v>
      </c>
      <c r="C1805" s="141" t="s">
        <v>171</v>
      </c>
      <c r="D1805" s="140">
        <v>2024</v>
      </c>
      <c r="E1805" s="140"/>
      <c r="F1805" s="140">
        <v>0</v>
      </c>
    </row>
    <row r="1806" spans="1:6" x14ac:dyDescent="0.2">
      <c r="A1806" s="143">
        <v>4271</v>
      </c>
      <c r="B1806" s="143">
        <v>4271</v>
      </c>
      <c r="C1806" s="141" t="s">
        <v>173</v>
      </c>
      <c r="D1806" s="140">
        <v>2024</v>
      </c>
      <c r="E1806" s="140"/>
      <c r="F1806" s="140">
        <v>401665.61</v>
      </c>
    </row>
    <row r="1807" spans="1:6" x14ac:dyDescent="0.2">
      <c r="A1807" s="143">
        <v>4269</v>
      </c>
      <c r="B1807" s="143">
        <v>4269</v>
      </c>
      <c r="C1807" s="141" t="s">
        <v>172</v>
      </c>
      <c r="D1807" s="140">
        <v>2024</v>
      </c>
      <c r="E1807" s="140"/>
      <c r="F1807" s="140">
        <v>272001.45</v>
      </c>
    </row>
    <row r="1808" spans="1:6" x14ac:dyDescent="0.2">
      <c r="A1808" s="143">
        <v>4356</v>
      </c>
      <c r="B1808" s="143">
        <v>4356</v>
      </c>
      <c r="C1808" s="141" t="s">
        <v>174</v>
      </c>
      <c r="D1808" s="140">
        <v>2024</v>
      </c>
      <c r="E1808" s="140"/>
      <c r="F1808" s="140">
        <v>0</v>
      </c>
    </row>
    <row r="1809" spans="1:6" x14ac:dyDescent="0.2">
      <c r="A1809" s="143">
        <v>4149</v>
      </c>
      <c r="B1809" s="143">
        <v>4149</v>
      </c>
      <c r="C1809" s="141" t="s">
        <v>329</v>
      </c>
      <c r="D1809" s="140">
        <v>2024</v>
      </c>
      <c r="E1809" s="140"/>
      <c r="F1809" s="140">
        <v>0</v>
      </c>
    </row>
    <row r="1810" spans="1:6" x14ac:dyDescent="0.2">
      <c r="A1810" s="143">
        <v>4437</v>
      </c>
      <c r="B1810" s="143">
        <v>4437</v>
      </c>
      <c r="C1810" s="141" t="s">
        <v>175</v>
      </c>
      <c r="D1810" s="140">
        <v>2024</v>
      </c>
      <c r="E1810" s="140"/>
      <c r="F1810" s="140">
        <v>0</v>
      </c>
    </row>
    <row r="1811" spans="1:6" x14ac:dyDescent="0.2">
      <c r="A1811" s="143">
        <v>4446</v>
      </c>
      <c r="B1811" s="143">
        <v>4446</v>
      </c>
      <c r="C1811" s="141" t="s">
        <v>176</v>
      </c>
      <c r="D1811" s="140">
        <v>2024</v>
      </c>
      <c r="E1811" s="140"/>
      <c r="F1811" s="140">
        <v>0</v>
      </c>
    </row>
    <row r="1812" spans="1:6" x14ac:dyDescent="0.2">
      <c r="A1812" s="143">
        <v>4491</v>
      </c>
      <c r="B1812" s="143">
        <v>4491</v>
      </c>
      <c r="C1812" s="141" t="s">
        <v>177</v>
      </c>
      <c r="D1812" s="140">
        <v>2024</v>
      </c>
      <c r="E1812" s="140"/>
      <c r="F1812" s="140">
        <v>28855.73</v>
      </c>
    </row>
    <row r="1813" spans="1:6" x14ac:dyDescent="0.2">
      <c r="A1813" s="143">
        <v>4505</v>
      </c>
      <c r="B1813" s="143">
        <v>4505</v>
      </c>
      <c r="C1813" s="141" t="s">
        <v>178</v>
      </c>
      <c r="D1813" s="140">
        <v>2024</v>
      </c>
      <c r="E1813" s="140"/>
      <c r="F1813" s="140">
        <v>19847.64</v>
      </c>
    </row>
    <row r="1814" spans="1:6" x14ac:dyDescent="0.2">
      <c r="A1814" s="143">
        <v>4509</v>
      </c>
      <c r="B1814" s="143">
        <v>4509</v>
      </c>
      <c r="C1814" s="141" t="s">
        <v>179</v>
      </c>
      <c r="D1814" s="140">
        <v>2024</v>
      </c>
      <c r="E1814" s="140"/>
      <c r="F1814" s="140">
        <v>0</v>
      </c>
    </row>
    <row r="1815" spans="1:6" x14ac:dyDescent="0.2">
      <c r="A1815" s="143">
        <v>4518</v>
      </c>
      <c r="B1815" s="143">
        <v>4518</v>
      </c>
      <c r="C1815" s="141" t="s">
        <v>180</v>
      </c>
      <c r="D1815" s="140">
        <v>2024</v>
      </c>
      <c r="E1815" s="140"/>
      <c r="F1815" s="140">
        <v>27723.09</v>
      </c>
    </row>
    <row r="1816" spans="1:6" x14ac:dyDescent="0.2">
      <c r="A1816" s="143">
        <v>4527</v>
      </c>
      <c r="B1816" s="143">
        <v>4527</v>
      </c>
      <c r="C1816" s="141" t="s">
        <v>181</v>
      </c>
      <c r="D1816" s="140">
        <v>2024</v>
      </c>
      <c r="E1816" s="140"/>
      <c r="F1816" s="140">
        <v>131882.94</v>
      </c>
    </row>
    <row r="1817" spans="1:6" x14ac:dyDescent="0.2">
      <c r="A1817" s="143">
        <v>4536</v>
      </c>
      <c r="B1817" s="143">
        <v>4536</v>
      </c>
      <c r="C1817" s="141" t="s">
        <v>182</v>
      </c>
      <c r="D1817" s="140">
        <v>2024</v>
      </c>
      <c r="E1817" s="140"/>
      <c r="F1817" s="140">
        <v>63083.32</v>
      </c>
    </row>
    <row r="1818" spans="1:6" x14ac:dyDescent="0.2">
      <c r="A1818" s="143">
        <v>4554</v>
      </c>
      <c r="B1818" s="143">
        <v>4554</v>
      </c>
      <c r="C1818" s="141" t="s">
        <v>183</v>
      </c>
      <c r="D1818" s="140">
        <v>2024</v>
      </c>
      <c r="E1818" s="140"/>
      <c r="F1818" s="140">
        <v>0</v>
      </c>
    </row>
    <row r="1819" spans="1:6" x14ac:dyDescent="0.2">
      <c r="A1819" s="143">
        <v>4572</v>
      </c>
      <c r="B1819" s="143">
        <v>4572</v>
      </c>
      <c r="C1819" s="141" t="s">
        <v>184</v>
      </c>
      <c r="D1819" s="140">
        <v>2024</v>
      </c>
      <c r="E1819" s="140"/>
      <c r="F1819" s="140">
        <v>263.05</v>
      </c>
    </row>
    <row r="1820" spans="1:6" x14ac:dyDescent="0.2">
      <c r="A1820" s="143">
        <v>4581</v>
      </c>
      <c r="B1820" s="143">
        <v>4581</v>
      </c>
      <c r="C1820" s="141" t="s">
        <v>185</v>
      </c>
      <c r="D1820" s="140">
        <v>2024</v>
      </c>
      <c r="E1820" s="140"/>
      <c r="F1820" s="140">
        <v>0</v>
      </c>
    </row>
    <row r="1821" spans="1:6" x14ac:dyDescent="0.2">
      <c r="A1821" s="143">
        <v>4599</v>
      </c>
      <c r="B1821" s="143">
        <v>4599</v>
      </c>
      <c r="C1821" s="141" t="s">
        <v>186</v>
      </c>
      <c r="D1821" s="140">
        <v>2024</v>
      </c>
      <c r="E1821" s="140"/>
      <c r="F1821" s="140">
        <v>1764.01</v>
      </c>
    </row>
    <row r="1822" spans="1:6" x14ac:dyDescent="0.2">
      <c r="A1822" s="143">
        <v>4617</v>
      </c>
      <c r="B1822" s="143">
        <v>4617</v>
      </c>
      <c r="C1822" s="141" t="s">
        <v>187</v>
      </c>
      <c r="D1822" s="140">
        <v>2024</v>
      </c>
      <c r="E1822" s="140"/>
      <c r="F1822" s="140">
        <v>0</v>
      </c>
    </row>
    <row r="1823" spans="1:6" x14ac:dyDescent="0.2">
      <c r="A1823" s="143">
        <v>4662</v>
      </c>
      <c r="B1823" s="143">
        <v>4662</v>
      </c>
      <c r="C1823" s="141" t="s">
        <v>189</v>
      </c>
      <c r="D1823" s="140">
        <v>2024</v>
      </c>
      <c r="E1823" s="140"/>
      <c r="F1823" s="140">
        <v>107104.53</v>
      </c>
    </row>
    <row r="1824" spans="1:6" x14ac:dyDescent="0.2">
      <c r="A1824" s="143">
        <v>4689</v>
      </c>
      <c r="B1824" s="143">
        <v>4689</v>
      </c>
      <c r="C1824" s="141" t="s">
        <v>190</v>
      </c>
      <c r="D1824" s="140">
        <v>2024</v>
      </c>
      <c r="E1824" s="140"/>
      <c r="F1824" s="140">
        <v>0</v>
      </c>
    </row>
    <row r="1825" spans="1:6" x14ac:dyDescent="0.2">
      <c r="A1825" s="143">
        <v>4644</v>
      </c>
      <c r="B1825" s="143">
        <v>4644</v>
      </c>
      <c r="C1825" s="141" t="s">
        <v>188</v>
      </c>
      <c r="D1825" s="140">
        <v>2024</v>
      </c>
      <c r="E1825" s="140"/>
      <c r="F1825" s="140">
        <v>58064.97</v>
      </c>
    </row>
    <row r="1826" spans="1:6" x14ac:dyDescent="0.2">
      <c r="A1826" s="143">
        <v>4725</v>
      </c>
      <c r="B1826" s="143">
        <v>4725</v>
      </c>
      <c r="C1826" s="141" t="s">
        <v>191</v>
      </c>
      <c r="D1826" s="140">
        <v>2024</v>
      </c>
      <c r="E1826" s="140"/>
      <c r="F1826" s="140">
        <v>0</v>
      </c>
    </row>
    <row r="1827" spans="1:6" x14ac:dyDescent="0.2">
      <c r="A1827" s="143">
        <v>2673</v>
      </c>
      <c r="B1827" s="143">
        <v>2673</v>
      </c>
      <c r="C1827" s="141" t="s">
        <v>117</v>
      </c>
      <c r="D1827" s="140">
        <v>2024</v>
      </c>
      <c r="E1827" s="140"/>
      <c r="F1827" s="140">
        <v>860484.69</v>
      </c>
    </row>
    <row r="1828" spans="1:6" x14ac:dyDescent="0.2">
      <c r="A1828" s="143">
        <v>153</v>
      </c>
      <c r="B1828" s="143">
        <v>153</v>
      </c>
      <c r="C1828" s="141" t="s">
        <v>18</v>
      </c>
      <c r="D1828" s="140">
        <v>2024</v>
      </c>
      <c r="E1828" s="140"/>
      <c r="F1828" s="140">
        <v>282978.25</v>
      </c>
    </row>
    <row r="1829" spans="1:6" x14ac:dyDescent="0.2">
      <c r="A1829" s="143">
        <v>3691</v>
      </c>
      <c r="B1829" s="143">
        <v>3691</v>
      </c>
      <c r="C1829" s="141" t="s">
        <v>156</v>
      </c>
      <c r="D1829" s="140">
        <v>2024</v>
      </c>
      <c r="E1829" s="140"/>
      <c r="F1829" s="140">
        <v>113338.13</v>
      </c>
    </row>
    <row r="1830" spans="1:6" x14ac:dyDescent="0.2">
      <c r="A1830" s="143">
        <v>4774</v>
      </c>
      <c r="B1830" s="143">
        <v>4774</v>
      </c>
      <c r="C1830" s="141" t="s">
        <v>330</v>
      </c>
      <c r="D1830" s="140">
        <v>2024</v>
      </c>
      <c r="E1830" s="140"/>
      <c r="F1830" s="140">
        <v>218925.06</v>
      </c>
    </row>
    <row r="1831" spans="1:6" x14ac:dyDescent="0.2">
      <c r="A1831" s="143">
        <v>873</v>
      </c>
      <c r="B1831" s="143">
        <v>873</v>
      </c>
      <c r="C1831" s="141" t="s">
        <v>42</v>
      </c>
      <c r="D1831" s="140">
        <v>2024</v>
      </c>
      <c r="E1831" s="140"/>
      <c r="F1831" s="140">
        <v>108403.53</v>
      </c>
    </row>
    <row r="1832" spans="1:6" x14ac:dyDescent="0.2">
      <c r="A1832" s="143">
        <v>4778</v>
      </c>
      <c r="B1832" s="143">
        <v>4778</v>
      </c>
      <c r="C1832" s="141" t="s">
        <v>196</v>
      </c>
      <c r="D1832" s="140">
        <v>2024</v>
      </c>
      <c r="E1832" s="140"/>
      <c r="F1832" s="140">
        <v>49409.31</v>
      </c>
    </row>
    <row r="1833" spans="1:6" x14ac:dyDescent="0.2">
      <c r="A1833" s="143">
        <v>4777</v>
      </c>
      <c r="B1833" s="143">
        <v>4777</v>
      </c>
      <c r="C1833" s="141" t="s">
        <v>195</v>
      </c>
      <c r="D1833" s="140">
        <v>2024</v>
      </c>
      <c r="E1833" s="140"/>
      <c r="F1833" s="140">
        <v>13249.03</v>
      </c>
    </row>
    <row r="1834" spans="1:6" x14ac:dyDescent="0.2">
      <c r="A1834" s="143">
        <v>4776</v>
      </c>
      <c r="B1834" s="143">
        <v>4776</v>
      </c>
      <c r="C1834" s="141" t="s">
        <v>194</v>
      </c>
      <c r="D1834" s="140">
        <v>2024</v>
      </c>
      <c r="E1834" s="140"/>
      <c r="F1834" s="140">
        <v>40858.15</v>
      </c>
    </row>
    <row r="1835" spans="1:6" x14ac:dyDescent="0.2">
      <c r="A1835" s="143">
        <v>4779</v>
      </c>
      <c r="B1835" s="143">
        <v>4779</v>
      </c>
      <c r="C1835" s="141" t="s">
        <v>197</v>
      </c>
      <c r="D1835" s="140">
        <v>2024</v>
      </c>
      <c r="E1835" s="140"/>
      <c r="F1835" s="140">
        <v>82319.259999999995</v>
      </c>
    </row>
    <row r="1836" spans="1:6" x14ac:dyDescent="0.2">
      <c r="A1836" s="143">
        <v>4784</v>
      </c>
      <c r="B1836" s="143">
        <v>4784</v>
      </c>
      <c r="C1836" s="141" t="s">
        <v>198</v>
      </c>
      <c r="D1836" s="140">
        <v>2024</v>
      </c>
      <c r="E1836" s="140"/>
      <c r="F1836" s="140">
        <v>0</v>
      </c>
    </row>
    <row r="1837" spans="1:6" x14ac:dyDescent="0.2">
      <c r="A1837" s="143">
        <v>4785</v>
      </c>
      <c r="B1837" s="143">
        <v>4785</v>
      </c>
      <c r="C1837" s="141" t="s">
        <v>331</v>
      </c>
      <c r="D1837" s="140">
        <v>2024</v>
      </c>
      <c r="E1837" s="140"/>
      <c r="F1837" s="140">
        <v>10832.29</v>
      </c>
    </row>
    <row r="1838" spans="1:6" x14ac:dyDescent="0.2">
      <c r="A1838" s="143">
        <v>333</v>
      </c>
      <c r="B1838" s="143">
        <v>333</v>
      </c>
      <c r="C1838" s="141" t="s">
        <v>24</v>
      </c>
      <c r="D1838" s="140">
        <v>2024</v>
      </c>
      <c r="E1838" s="140"/>
      <c r="F1838" s="140">
        <v>128164.9</v>
      </c>
    </row>
    <row r="1839" spans="1:6" x14ac:dyDescent="0.2">
      <c r="A1839" s="143">
        <v>4773</v>
      </c>
      <c r="B1839" s="143">
        <v>4773</v>
      </c>
      <c r="C1839" s="141" t="s">
        <v>193</v>
      </c>
      <c r="D1839" s="140">
        <v>2024</v>
      </c>
      <c r="E1839" s="140"/>
      <c r="F1839" s="140">
        <v>184659.83</v>
      </c>
    </row>
    <row r="1840" spans="1:6" x14ac:dyDescent="0.2">
      <c r="A1840" s="143">
        <v>4788</v>
      </c>
      <c r="B1840" s="143">
        <v>4788</v>
      </c>
      <c r="C1840" s="141" t="s">
        <v>199</v>
      </c>
      <c r="D1840" s="140">
        <v>2024</v>
      </c>
      <c r="E1840" s="140"/>
      <c r="F1840" s="140">
        <v>43391.38</v>
      </c>
    </row>
    <row r="1841" spans="1:6" x14ac:dyDescent="0.2">
      <c r="A1841" s="143">
        <v>4797</v>
      </c>
      <c r="B1841" s="143">
        <v>4797</v>
      </c>
      <c r="C1841" s="141" t="s">
        <v>200</v>
      </c>
      <c r="D1841" s="140">
        <v>2024</v>
      </c>
      <c r="E1841" s="140"/>
      <c r="F1841" s="140">
        <v>0</v>
      </c>
    </row>
    <row r="1842" spans="1:6" x14ac:dyDescent="0.2">
      <c r="A1842" s="143">
        <v>4860</v>
      </c>
      <c r="B1842" s="143">
        <v>4860</v>
      </c>
      <c r="C1842" s="141" t="s">
        <v>345</v>
      </c>
      <c r="D1842" s="140">
        <v>2024</v>
      </c>
      <c r="E1842" s="140"/>
      <c r="F1842" s="140">
        <v>150987.12</v>
      </c>
    </row>
    <row r="1843" spans="1:6" x14ac:dyDescent="0.2">
      <c r="A1843" s="143">
        <v>4869</v>
      </c>
      <c r="B1843" s="143">
        <v>4869</v>
      </c>
      <c r="C1843" s="141" t="s">
        <v>201</v>
      </c>
      <c r="D1843" s="140">
        <v>2024</v>
      </c>
      <c r="E1843" s="140"/>
      <c r="F1843" s="140">
        <v>0</v>
      </c>
    </row>
    <row r="1844" spans="1:6" x14ac:dyDescent="0.2">
      <c r="A1844" s="143">
        <v>4878</v>
      </c>
      <c r="B1844" s="143">
        <v>4878</v>
      </c>
      <c r="C1844" s="141" t="s">
        <v>202</v>
      </c>
      <c r="D1844" s="140">
        <v>2024</v>
      </c>
      <c r="E1844" s="140"/>
      <c r="F1844" s="140">
        <v>28601.86</v>
      </c>
    </row>
    <row r="1845" spans="1:6" x14ac:dyDescent="0.2">
      <c r="A1845" s="143">
        <v>4890</v>
      </c>
      <c r="B1845" s="143">
        <v>4890</v>
      </c>
      <c r="C1845" s="141" t="s">
        <v>203</v>
      </c>
      <c r="D1845" s="140">
        <v>2024</v>
      </c>
      <c r="E1845" s="140"/>
      <c r="F1845" s="140">
        <v>19114.53</v>
      </c>
    </row>
    <row r="1846" spans="1:6" x14ac:dyDescent="0.2">
      <c r="A1846" s="143">
        <v>4905</v>
      </c>
      <c r="B1846" s="143">
        <v>4905</v>
      </c>
      <c r="C1846" s="141" t="s">
        <v>332</v>
      </c>
      <c r="D1846" s="140">
        <v>2024</v>
      </c>
      <c r="E1846" s="140"/>
      <c r="F1846" s="140">
        <v>74686.58</v>
      </c>
    </row>
    <row r="1847" spans="1:6" x14ac:dyDescent="0.2">
      <c r="A1847" s="143">
        <v>4978</v>
      </c>
      <c r="B1847" s="143">
        <v>4978</v>
      </c>
      <c r="C1847" s="141" t="s">
        <v>204</v>
      </c>
      <c r="D1847" s="140">
        <v>2024</v>
      </c>
      <c r="E1847" s="140"/>
      <c r="F1847" s="140">
        <v>75806.67</v>
      </c>
    </row>
    <row r="1848" spans="1:6" x14ac:dyDescent="0.2">
      <c r="A1848" s="143">
        <v>4995</v>
      </c>
      <c r="B1848" s="143">
        <v>4995</v>
      </c>
      <c r="C1848" s="141" t="s">
        <v>205</v>
      </c>
      <c r="D1848" s="140">
        <v>2024</v>
      </c>
      <c r="E1848" s="140"/>
      <c r="F1848" s="140">
        <v>13552.32</v>
      </c>
    </row>
    <row r="1849" spans="1:6" x14ac:dyDescent="0.2">
      <c r="A1849" s="143">
        <v>5013</v>
      </c>
      <c r="B1849" s="143">
        <v>5013</v>
      </c>
      <c r="C1849" s="141" t="s">
        <v>206</v>
      </c>
      <c r="D1849" s="140">
        <v>2024</v>
      </c>
      <c r="E1849" s="140"/>
      <c r="F1849" s="140">
        <v>57194.46</v>
      </c>
    </row>
    <row r="1850" spans="1:6" x14ac:dyDescent="0.2">
      <c r="A1850" s="143">
        <v>5049</v>
      </c>
      <c r="B1850" s="143">
        <v>5049</v>
      </c>
      <c r="C1850" s="141" t="s">
        <v>207</v>
      </c>
      <c r="D1850" s="140">
        <v>2024</v>
      </c>
      <c r="E1850" s="140"/>
      <c r="F1850" s="140">
        <v>0</v>
      </c>
    </row>
    <row r="1851" spans="1:6" x14ac:dyDescent="0.2">
      <c r="A1851" s="143">
        <v>5319</v>
      </c>
      <c r="B1851" s="143">
        <v>5160</v>
      </c>
      <c r="C1851" s="141" t="s">
        <v>210</v>
      </c>
      <c r="D1851" s="140">
        <v>2024</v>
      </c>
      <c r="E1851" s="140"/>
      <c r="F1851" s="140">
        <v>0</v>
      </c>
    </row>
    <row r="1852" spans="1:6" x14ac:dyDescent="0.2">
      <c r="A1852" s="143">
        <v>5121</v>
      </c>
      <c r="B1852" s="143">
        <v>5121</v>
      </c>
      <c r="C1852" s="141" t="s">
        <v>208</v>
      </c>
      <c r="D1852" s="140">
        <v>2024</v>
      </c>
      <c r="E1852" s="140"/>
      <c r="F1852" s="140">
        <v>120634.44</v>
      </c>
    </row>
    <row r="1853" spans="1:6" x14ac:dyDescent="0.2">
      <c r="A1853" s="143">
        <v>5139</v>
      </c>
      <c r="B1853" s="143">
        <v>5139</v>
      </c>
      <c r="C1853" s="141" t="s">
        <v>209</v>
      </c>
      <c r="D1853" s="140">
        <v>2024</v>
      </c>
      <c r="E1853" s="140"/>
      <c r="F1853" s="140">
        <v>82178.13</v>
      </c>
    </row>
    <row r="1854" spans="1:6" x14ac:dyDescent="0.2">
      <c r="A1854" s="143">
        <v>5163</v>
      </c>
      <c r="B1854" s="143">
        <v>5163</v>
      </c>
      <c r="C1854" s="141" t="s">
        <v>211</v>
      </c>
      <c r="D1854" s="140">
        <v>2024</v>
      </c>
      <c r="E1854" s="140"/>
      <c r="F1854" s="140">
        <v>354442.27</v>
      </c>
    </row>
    <row r="1855" spans="1:6" x14ac:dyDescent="0.2">
      <c r="A1855" s="143">
        <v>5166</v>
      </c>
      <c r="B1855" s="143">
        <v>5166</v>
      </c>
      <c r="C1855" s="141" t="s">
        <v>212</v>
      </c>
      <c r="D1855" s="140">
        <v>2024</v>
      </c>
      <c r="E1855" s="140"/>
      <c r="F1855" s="140">
        <v>0</v>
      </c>
    </row>
    <row r="1856" spans="1:6" x14ac:dyDescent="0.2">
      <c r="A1856" s="143">
        <v>5184</v>
      </c>
      <c r="B1856" s="143">
        <v>5184</v>
      </c>
      <c r="C1856" s="141" t="s">
        <v>213</v>
      </c>
      <c r="D1856" s="140">
        <v>2024</v>
      </c>
      <c r="E1856" s="140"/>
      <c r="F1856" s="140">
        <v>0</v>
      </c>
    </row>
    <row r="1857" spans="1:6" x14ac:dyDescent="0.2">
      <c r="A1857" s="143">
        <v>5250</v>
      </c>
      <c r="B1857" s="143">
        <v>5250</v>
      </c>
      <c r="C1857" s="141" t="s">
        <v>214</v>
      </c>
      <c r="D1857" s="140">
        <v>2024</v>
      </c>
      <c r="E1857" s="140"/>
      <c r="F1857" s="140">
        <v>0</v>
      </c>
    </row>
    <row r="1858" spans="1:6" x14ac:dyDescent="0.2">
      <c r="A1858" s="143">
        <v>5256</v>
      </c>
      <c r="B1858" s="143">
        <v>5256</v>
      </c>
      <c r="C1858" s="141" t="s">
        <v>215</v>
      </c>
      <c r="D1858" s="140">
        <v>2024</v>
      </c>
      <c r="E1858" s="140"/>
      <c r="F1858" s="140">
        <v>0</v>
      </c>
    </row>
    <row r="1859" spans="1:6" x14ac:dyDescent="0.2">
      <c r="A1859" s="143">
        <v>5283</v>
      </c>
      <c r="B1859" s="143">
        <v>5283</v>
      </c>
      <c r="C1859" s="141" t="s">
        <v>216</v>
      </c>
      <c r="D1859" s="140">
        <v>2024</v>
      </c>
      <c r="E1859" s="140"/>
      <c r="F1859" s="140">
        <v>227074.35</v>
      </c>
    </row>
    <row r="1860" spans="1:6" x14ac:dyDescent="0.2">
      <c r="A1860" s="143">
        <v>5310</v>
      </c>
      <c r="B1860" s="143">
        <v>5310</v>
      </c>
      <c r="C1860" s="141" t="s">
        <v>217</v>
      </c>
      <c r="D1860" s="140">
        <v>2024</v>
      </c>
      <c r="E1860" s="140"/>
      <c r="F1860" s="140">
        <v>0</v>
      </c>
    </row>
    <row r="1861" spans="1:6" x14ac:dyDescent="0.2">
      <c r="A1861" s="143">
        <v>5463</v>
      </c>
      <c r="B1861" s="143">
        <v>5463</v>
      </c>
      <c r="C1861" s="141" t="s">
        <v>218</v>
      </c>
      <c r="D1861" s="140">
        <v>2024</v>
      </c>
      <c r="E1861" s="140"/>
      <c r="F1861" s="140">
        <v>0</v>
      </c>
    </row>
    <row r="1862" spans="1:6" x14ac:dyDescent="0.2">
      <c r="A1862" s="143">
        <v>5486</v>
      </c>
      <c r="B1862" s="143">
        <v>5486</v>
      </c>
      <c r="C1862" s="141" t="s">
        <v>219</v>
      </c>
      <c r="D1862" s="140">
        <v>2024</v>
      </c>
      <c r="E1862" s="140"/>
      <c r="F1862" s="140">
        <v>7418.88</v>
      </c>
    </row>
    <row r="1863" spans="1:6" x14ac:dyDescent="0.2">
      <c r="A1863" s="143">
        <v>5508</v>
      </c>
      <c r="B1863" s="143">
        <v>5508</v>
      </c>
      <c r="C1863" s="141" t="s">
        <v>220</v>
      </c>
      <c r="D1863" s="140">
        <v>2024</v>
      </c>
      <c r="E1863" s="140"/>
      <c r="F1863" s="140">
        <v>85540.19</v>
      </c>
    </row>
    <row r="1864" spans="1:6" x14ac:dyDescent="0.2">
      <c r="A1864" s="143">
        <v>1975</v>
      </c>
      <c r="B1864" s="143">
        <v>1975</v>
      </c>
      <c r="C1864" s="141" t="s">
        <v>98</v>
      </c>
      <c r="D1864" s="140">
        <v>2024</v>
      </c>
      <c r="E1864" s="140"/>
      <c r="F1864" s="140">
        <v>106139.23</v>
      </c>
    </row>
    <row r="1865" spans="1:6" x14ac:dyDescent="0.2">
      <c r="A1865" s="143">
        <v>4824</v>
      </c>
      <c r="B1865" s="143">
        <v>5510</v>
      </c>
      <c r="C1865" s="141" t="s">
        <v>221</v>
      </c>
      <c r="D1865" s="140">
        <v>2024</v>
      </c>
      <c r="E1865" s="140"/>
      <c r="F1865" s="140">
        <v>202449.49</v>
      </c>
    </row>
    <row r="1866" spans="1:6" x14ac:dyDescent="0.2">
      <c r="A1866" s="143">
        <v>5607</v>
      </c>
      <c r="B1866" s="143">
        <v>5607</v>
      </c>
      <c r="C1866" s="141" t="s">
        <v>222</v>
      </c>
      <c r="D1866" s="140">
        <v>2024</v>
      </c>
      <c r="E1866" s="140"/>
      <c r="F1866" s="140">
        <v>0</v>
      </c>
    </row>
    <row r="1867" spans="1:6" x14ac:dyDescent="0.2">
      <c r="A1867" s="143">
        <v>5643</v>
      </c>
      <c r="B1867" s="143">
        <v>5643</v>
      </c>
      <c r="C1867" s="141" t="s">
        <v>223</v>
      </c>
      <c r="D1867" s="140">
        <v>2024</v>
      </c>
      <c r="E1867" s="140"/>
      <c r="F1867" s="140">
        <v>0</v>
      </c>
    </row>
    <row r="1868" spans="1:6" x14ac:dyDescent="0.2">
      <c r="A1868" s="143">
        <v>5697</v>
      </c>
      <c r="B1868" s="143">
        <v>5697</v>
      </c>
      <c r="C1868" s="141" t="s">
        <v>346</v>
      </c>
      <c r="D1868" s="140">
        <v>2024</v>
      </c>
      <c r="E1868" s="140"/>
      <c r="F1868" s="140">
        <v>94900.3</v>
      </c>
    </row>
    <row r="1869" spans="1:6" x14ac:dyDescent="0.2">
      <c r="A1869" s="143">
        <v>5724</v>
      </c>
      <c r="B1869" s="143">
        <v>5724</v>
      </c>
      <c r="C1869" s="141" t="s">
        <v>224</v>
      </c>
      <c r="D1869" s="140">
        <v>2024</v>
      </c>
      <c r="E1869" s="140"/>
      <c r="F1869" s="140">
        <v>74484.740000000005</v>
      </c>
    </row>
    <row r="1870" spans="1:6" x14ac:dyDescent="0.2">
      <c r="A1870" s="143">
        <v>5805</v>
      </c>
      <c r="B1870" s="143">
        <v>5805</v>
      </c>
      <c r="C1870" s="141" t="s">
        <v>226</v>
      </c>
      <c r="D1870" s="140">
        <v>2024</v>
      </c>
      <c r="E1870" s="140"/>
      <c r="F1870" s="140">
        <v>236768.59</v>
      </c>
    </row>
    <row r="1871" spans="1:6" x14ac:dyDescent="0.2">
      <c r="A1871" s="143">
        <v>5823</v>
      </c>
      <c r="B1871" s="143">
        <v>5823</v>
      </c>
      <c r="C1871" s="141" t="s">
        <v>227</v>
      </c>
      <c r="D1871" s="140">
        <v>2024</v>
      </c>
      <c r="E1871" s="140"/>
      <c r="F1871" s="140">
        <v>181686.63</v>
      </c>
    </row>
    <row r="1872" spans="1:6" x14ac:dyDescent="0.2">
      <c r="A1872" s="143">
        <v>5832</v>
      </c>
      <c r="B1872" s="143">
        <v>5832</v>
      </c>
      <c r="C1872" s="141" t="s">
        <v>228</v>
      </c>
      <c r="D1872" s="140">
        <v>2024</v>
      </c>
      <c r="E1872" s="140"/>
      <c r="F1872" s="140">
        <v>189601.77</v>
      </c>
    </row>
    <row r="1873" spans="1:6" x14ac:dyDescent="0.2">
      <c r="A1873" s="143">
        <v>5877</v>
      </c>
      <c r="B1873" s="143">
        <v>5877</v>
      </c>
      <c r="C1873" s="141" t="s">
        <v>229</v>
      </c>
      <c r="D1873" s="140">
        <v>2024</v>
      </c>
      <c r="E1873" s="140"/>
      <c r="F1873" s="140">
        <v>0</v>
      </c>
    </row>
    <row r="1874" spans="1:6" x14ac:dyDescent="0.2">
      <c r="A1874" s="143">
        <v>5895</v>
      </c>
      <c r="B1874" s="143">
        <v>5895</v>
      </c>
      <c r="C1874" s="141" t="s">
        <v>230</v>
      </c>
      <c r="D1874" s="140">
        <v>2024</v>
      </c>
      <c r="E1874" s="140"/>
      <c r="F1874" s="140">
        <v>45856.34</v>
      </c>
    </row>
    <row r="1875" spans="1:6" x14ac:dyDescent="0.2">
      <c r="A1875" s="143">
        <v>5949</v>
      </c>
      <c r="B1875" s="143">
        <v>5949</v>
      </c>
      <c r="C1875" s="141" t="s">
        <v>231</v>
      </c>
      <c r="D1875" s="140">
        <v>2024</v>
      </c>
      <c r="E1875" s="140"/>
      <c r="F1875" s="140">
        <v>0</v>
      </c>
    </row>
    <row r="1876" spans="1:6" x14ac:dyDescent="0.2">
      <c r="A1876" s="143">
        <v>5976</v>
      </c>
      <c r="B1876" s="143">
        <v>5976</v>
      </c>
      <c r="C1876" s="141" t="s">
        <v>232</v>
      </c>
      <c r="D1876" s="140">
        <v>2024</v>
      </c>
      <c r="E1876" s="140"/>
      <c r="F1876" s="140">
        <v>0</v>
      </c>
    </row>
    <row r="1877" spans="1:6" x14ac:dyDescent="0.2">
      <c r="A1877" s="143">
        <v>5994</v>
      </c>
      <c r="B1877" s="143">
        <v>5994</v>
      </c>
      <c r="C1877" s="141" t="s">
        <v>233</v>
      </c>
      <c r="D1877" s="140">
        <v>2024</v>
      </c>
      <c r="E1877" s="140"/>
      <c r="F1877" s="140">
        <v>187409.74</v>
      </c>
    </row>
    <row r="1878" spans="1:6" x14ac:dyDescent="0.2">
      <c r="A1878" s="143">
        <v>6003</v>
      </c>
      <c r="B1878" s="143">
        <v>6003</v>
      </c>
      <c r="C1878" s="141" t="s">
        <v>234</v>
      </c>
      <c r="D1878" s="140">
        <v>2024</v>
      </c>
      <c r="E1878" s="140"/>
      <c r="F1878" s="140">
        <v>173606.05</v>
      </c>
    </row>
    <row r="1879" spans="1:6" x14ac:dyDescent="0.2">
      <c r="A1879" s="143">
        <v>6012</v>
      </c>
      <c r="B1879" s="143">
        <v>6012</v>
      </c>
      <c r="C1879" s="141" t="s">
        <v>235</v>
      </c>
      <c r="D1879" s="140">
        <v>2024</v>
      </c>
      <c r="E1879" s="140"/>
      <c r="F1879" s="140">
        <v>33372.620000000003</v>
      </c>
    </row>
    <row r="1880" spans="1:6" x14ac:dyDescent="0.2">
      <c r="A1880" s="143">
        <v>6030</v>
      </c>
      <c r="B1880" s="143">
        <v>6030</v>
      </c>
      <c r="C1880" s="141" t="s">
        <v>236</v>
      </c>
      <c r="D1880" s="140">
        <v>2024</v>
      </c>
      <c r="E1880" s="140"/>
      <c r="F1880" s="140">
        <v>0</v>
      </c>
    </row>
    <row r="1881" spans="1:6" x14ac:dyDescent="0.2">
      <c r="A1881" s="143">
        <v>6048</v>
      </c>
      <c r="B1881" s="143">
        <v>6035</v>
      </c>
      <c r="C1881" s="141" t="s">
        <v>237</v>
      </c>
      <c r="D1881" s="140">
        <v>2024</v>
      </c>
      <c r="E1881" s="140"/>
      <c r="F1881" s="140">
        <v>178808.3</v>
      </c>
    </row>
    <row r="1882" spans="1:6" x14ac:dyDescent="0.2">
      <c r="A1882" s="143">
        <v>6039</v>
      </c>
      <c r="B1882" s="143">
        <v>6039</v>
      </c>
      <c r="C1882" s="141" t="s">
        <v>238</v>
      </c>
      <c r="D1882" s="140">
        <v>2024</v>
      </c>
      <c r="E1882" s="140"/>
      <c r="F1882" s="140">
        <v>0</v>
      </c>
    </row>
    <row r="1883" spans="1:6" x14ac:dyDescent="0.2">
      <c r="A1883" s="143">
        <v>6093</v>
      </c>
      <c r="B1883" s="143">
        <v>6093</v>
      </c>
      <c r="C1883" s="141" t="s">
        <v>240</v>
      </c>
      <c r="D1883" s="140">
        <v>2024</v>
      </c>
      <c r="E1883" s="140"/>
      <c r="F1883" s="140">
        <v>0</v>
      </c>
    </row>
    <row r="1884" spans="1:6" x14ac:dyDescent="0.2">
      <c r="A1884" s="143">
        <v>6091</v>
      </c>
      <c r="B1884" s="143">
        <v>6091</v>
      </c>
      <c r="C1884" s="141" t="s">
        <v>239</v>
      </c>
      <c r="D1884" s="140">
        <v>2024</v>
      </c>
      <c r="E1884" s="140"/>
      <c r="F1884" s="140">
        <v>183424.34</v>
      </c>
    </row>
    <row r="1885" spans="1:6" x14ac:dyDescent="0.2">
      <c r="A1885" s="143">
        <v>6095</v>
      </c>
      <c r="B1885" s="143">
        <v>6095</v>
      </c>
      <c r="C1885" s="141" t="s">
        <v>242</v>
      </c>
      <c r="D1885" s="140">
        <v>2024</v>
      </c>
      <c r="E1885" s="140"/>
      <c r="F1885" s="140">
        <v>83161.149999999994</v>
      </c>
    </row>
    <row r="1886" spans="1:6" x14ac:dyDescent="0.2">
      <c r="A1886" s="143">
        <v>5157</v>
      </c>
      <c r="B1886" s="143">
        <v>6099</v>
      </c>
      <c r="C1886" s="141" t="s">
        <v>244</v>
      </c>
      <c r="D1886" s="140">
        <v>2024</v>
      </c>
      <c r="E1886" s="140"/>
      <c r="F1886" s="140">
        <v>53672.46</v>
      </c>
    </row>
    <row r="1887" spans="1:6" x14ac:dyDescent="0.2">
      <c r="A1887" s="143">
        <v>6097</v>
      </c>
      <c r="B1887" s="143">
        <v>6097</v>
      </c>
      <c r="C1887" s="141" t="s">
        <v>243</v>
      </c>
      <c r="D1887" s="140">
        <v>2024</v>
      </c>
      <c r="E1887" s="140"/>
      <c r="F1887" s="140">
        <v>38058.43</v>
      </c>
    </row>
    <row r="1888" spans="1:6" x14ac:dyDescent="0.2">
      <c r="A1888" s="143">
        <v>6098</v>
      </c>
      <c r="B1888" s="143">
        <v>6098</v>
      </c>
      <c r="C1888" s="141" t="s">
        <v>333</v>
      </c>
      <c r="D1888" s="140">
        <v>2024</v>
      </c>
      <c r="E1888" s="140"/>
      <c r="F1888" s="140">
        <v>183319.91</v>
      </c>
    </row>
    <row r="1889" spans="1:6" x14ac:dyDescent="0.2">
      <c r="A1889" s="143">
        <v>6100</v>
      </c>
      <c r="B1889" s="143">
        <v>6100</v>
      </c>
      <c r="C1889" s="141" t="s">
        <v>245</v>
      </c>
      <c r="D1889" s="140">
        <v>2024</v>
      </c>
      <c r="E1889" s="140"/>
      <c r="F1889" s="140">
        <v>101169.96</v>
      </c>
    </row>
    <row r="1890" spans="1:6" x14ac:dyDescent="0.2">
      <c r="A1890" s="143">
        <v>6101</v>
      </c>
      <c r="B1890" s="143">
        <v>6101</v>
      </c>
      <c r="C1890" s="141" t="s">
        <v>246</v>
      </c>
      <c r="D1890" s="140">
        <v>2024</v>
      </c>
      <c r="E1890" s="140"/>
      <c r="F1890" s="140">
        <v>240150.33</v>
      </c>
    </row>
    <row r="1891" spans="1:6" x14ac:dyDescent="0.2">
      <c r="A1891" s="143">
        <v>6096</v>
      </c>
      <c r="B1891" s="143">
        <v>6096</v>
      </c>
      <c r="C1891" s="141" t="s">
        <v>442</v>
      </c>
      <c r="D1891" s="140">
        <v>2024</v>
      </c>
      <c r="E1891" s="140"/>
      <c r="F1891" s="140">
        <v>442560.02</v>
      </c>
    </row>
    <row r="1892" spans="1:6" x14ac:dyDescent="0.2">
      <c r="A1892" s="143">
        <v>6094</v>
      </c>
      <c r="B1892" s="143">
        <v>6094</v>
      </c>
      <c r="C1892" s="141" t="s">
        <v>241</v>
      </c>
      <c r="D1892" s="140">
        <v>2024</v>
      </c>
      <c r="E1892" s="140"/>
      <c r="F1892" s="140">
        <v>95324.81</v>
      </c>
    </row>
    <row r="1893" spans="1:6" x14ac:dyDescent="0.2">
      <c r="A1893" s="143">
        <v>6102</v>
      </c>
      <c r="B1893" s="143">
        <v>6102</v>
      </c>
      <c r="C1893" s="141" t="s">
        <v>247</v>
      </c>
      <c r="D1893" s="140">
        <v>2024</v>
      </c>
      <c r="E1893" s="140"/>
      <c r="F1893" s="140">
        <v>0</v>
      </c>
    </row>
    <row r="1894" spans="1:6" x14ac:dyDescent="0.2">
      <c r="A1894" s="143">
        <v>6120</v>
      </c>
      <c r="B1894" s="143">
        <v>6120</v>
      </c>
      <c r="C1894" s="141" t="s">
        <v>248</v>
      </c>
      <c r="D1894" s="140">
        <v>2024</v>
      </c>
      <c r="E1894" s="140"/>
      <c r="F1894" s="140">
        <v>0</v>
      </c>
    </row>
    <row r="1895" spans="1:6" x14ac:dyDescent="0.2">
      <c r="A1895" s="143">
        <v>6138</v>
      </c>
      <c r="B1895" s="143">
        <v>6138</v>
      </c>
      <c r="C1895" s="141" t="s">
        <v>249</v>
      </c>
      <c r="D1895" s="140">
        <v>2024</v>
      </c>
      <c r="E1895" s="140"/>
      <c r="F1895" s="140">
        <v>0</v>
      </c>
    </row>
    <row r="1896" spans="1:6" x14ac:dyDescent="0.2">
      <c r="A1896" s="143">
        <v>5751</v>
      </c>
      <c r="B1896" s="143">
        <v>5751</v>
      </c>
      <c r="C1896" s="141" t="s">
        <v>225</v>
      </c>
      <c r="D1896" s="140">
        <v>2024</v>
      </c>
      <c r="E1896" s="140"/>
      <c r="F1896" s="140">
        <v>148440.6</v>
      </c>
    </row>
    <row r="1897" spans="1:6" x14ac:dyDescent="0.2">
      <c r="A1897" s="143">
        <v>6165</v>
      </c>
      <c r="B1897" s="143">
        <v>6165</v>
      </c>
      <c r="C1897" s="141" t="s">
        <v>250</v>
      </c>
      <c r="D1897" s="140">
        <v>2024</v>
      </c>
      <c r="E1897" s="140"/>
      <c r="F1897" s="140">
        <v>0</v>
      </c>
    </row>
    <row r="1898" spans="1:6" x14ac:dyDescent="0.2">
      <c r="A1898" s="143">
        <v>6175</v>
      </c>
      <c r="B1898" s="143">
        <v>6175</v>
      </c>
      <c r="C1898" s="141" t="s">
        <v>251</v>
      </c>
      <c r="D1898" s="140">
        <v>2024</v>
      </c>
      <c r="E1898" s="140"/>
      <c r="F1898" s="140">
        <v>75339.22</v>
      </c>
    </row>
    <row r="1899" spans="1:6" x14ac:dyDescent="0.2">
      <c r="A1899" s="143">
        <v>6219</v>
      </c>
      <c r="B1899" s="143">
        <v>6219</v>
      </c>
      <c r="C1899" s="141" t="s">
        <v>252</v>
      </c>
      <c r="D1899" s="140">
        <v>2024</v>
      </c>
      <c r="E1899" s="140"/>
      <c r="F1899" s="140">
        <v>0</v>
      </c>
    </row>
    <row r="1900" spans="1:6" x14ac:dyDescent="0.2">
      <c r="A1900" s="143">
        <v>6246</v>
      </c>
      <c r="B1900" s="143">
        <v>6246</v>
      </c>
      <c r="C1900" s="141" t="s">
        <v>253</v>
      </c>
      <c r="D1900" s="140">
        <v>2024</v>
      </c>
      <c r="E1900" s="140"/>
      <c r="F1900" s="140">
        <v>43792.79</v>
      </c>
    </row>
    <row r="1901" spans="1:6" x14ac:dyDescent="0.2">
      <c r="A1901" s="143">
        <v>6273</v>
      </c>
      <c r="B1901" s="143">
        <v>6273</v>
      </c>
      <c r="C1901" s="141" t="s">
        <v>255</v>
      </c>
      <c r="D1901" s="140">
        <v>2024</v>
      </c>
      <c r="E1901" s="140"/>
      <c r="F1901" s="140">
        <v>77494.81</v>
      </c>
    </row>
    <row r="1902" spans="1:6" x14ac:dyDescent="0.2">
      <c r="A1902" s="143">
        <v>6408</v>
      </c>
      <c r="B1902" s="143">
        <v>6408</v>
      </c>
      <c r="C1902" s="141" t="s">
        <v>256</v>
      </c>
      <c r="D1902" s="140">
        <v>2024</v>
      </c>
      <c r="E1902" s="140"/>
      <c r="F1902" s="140">
        <v>0</v>
      </c>
    </row>
    <row r="1903" spans="1:6" x14ac:dyDescent="0.2">
      <c r="A1903" s="143">
        <v>6453</v>
      </c>
      <c r="B1903" s="143">
        <v>6453</v>
      </c>
      <c r="C1903" s="141" t="s">
        <v>257</v>
      </c>
      <c r="D1903" s="140">
        <v>2024</v>
      </c>
      <c r="E1903" s="140"/>
      <c r="F1903" s="140">
        <v>103130.77</v>
      </c>
    </row>
    <row r="1904" spans="1:6" x14ac:dyDescent="0.2">
      <c r="A1904" s="143">
        <v>6460</v>
      </c>
      <c r="B1904" s="143">
        <v>6460</v>
      </c>
      <c r="C1904" s="141" t="s">
        <v>258</v>
      </c>
      <c r="D1904" s="140">
        <v>2024</v>
      </c>
      <c r="E1904" s="140"/>
      <c r="F1904" s="140">
        <v>141305.67000000001</v>
      </c>
    </row>
    <row r="1905" spans="1:6" x14ac:dyDescent="0.2">
      <c r="A1905" s="143">
        <v>6462</v>
      </c>
      <c r="B1905" s="143">
        <v>6462</v>
      </c>
      <c r="C1905" s="141" t="s">
        <v>259</v>
      </c>
      <c r="D1905" s="140">
        <v>2024</v>
      </c>
      <c r="E1905" s="140"/>
      <c r="F1905" s="140">
        <v>82015.990000000005</v>
      </c>
    </row>
    <row r="1906" spans="1:6" x14ac:dyDescent="0.2">
      <c r="A1906" s="143">
        <v>6471</v>
      </c>
      <c r="B1906" s="143">
        <v>6471</v>
      </c>
      <c r="C1906" s="141" t="s">
        <v>260</v>
      </c>
      <c r="D1906" s="140">
        <v>2024</v>
      </c>
      <c r="E1906" s="140"/>
      <c r="F1906" s="140">
        <v>15702.81</v>
      </c>
    </row>
    <row r="1907" spans="1:6" x14ac:dyDescent="0.2">
      <c r="A1907" s="143">
        <v>6509</v>
      </c>
      <c r="B1907" s="143">
        <v>6509</v>
      </c>
      <c r="C1907" s="141" t="s">
        <v>261</v>
      </c>
      <c r="D1907" s="140">
        <v>2024</v>
      </c>
      <c r="E1907" s="140"/>
      <c r="F1907" s="140">
        <v>140660.20000000001</v>
      </c>
    </row>
    <row r="1908" spans="1:6" x14ac:dyDescent="0.2">
      <c r="A1908" s="143">
        <v>6512</v>
      </c>
      <c r="B1908" s="143">
        <v>6512</v>
      </c>
      <c r="C1908" s="141" t="s">
        <v>262</v>
      </c>
      <c r="D1908" s="140">
        <v>2024</v>
      </c>
      <c r="E1908" s="140"/>
      <c r="F1908" s="140">
        <v>84577.8</v>
      </c>
    </row>
    <row r="1909" spans="1:6" x14ac:dyDescent="0.2">
      <c r="A1909" s="143">
        <v>6516</v>
      </c>
      <c r="B1909" s="143">
        <v>6516</v>
      </c>
      <c r="C1909" s="141" t="s">
        <v>263</v>
      </c>
      <c r="D1909" s="140">
        <v>2024</v>
      </c>
      <c r="E1909" s="140"/>
      <c r="F1909" s="140">
        <v>79776.490000000005</v>
      </c>
    </row>
    <row r="1910" spans="1:6" x14ac:dyDescent="0.2">
      <c r="A1910" s="143">
        <v>6534</v>
      </c>
      <c r="B1910" s="143">
        <v>6534</v>
      </c>
      <c r="C1910" s="141" t="s">
        <v>264</v>
      </c>
      <c r="D1910" s="140">
        <v>2024</v>
      </c>
      <c r="E1910" s="140"/>
      <c r="F1910" s="140">
        <v>134713.01999999999</v>
      </c>
    </row>
    <row r="1911" spans="1:6" x14ac:dyDescent="0.2">
      <c r="A1911" s="143">
        <v>1935</v>
      </c>
      <c r="B1911" s="143">
        <v>6536</v>
      </c>
      <c r="C1911" s="141" t="s">
        <v>265</v>
      </c>
      <c r="D1911" s="140">
        <v>2024</v>
      </c>
      <c r="E1911" s="140"/>
      <c r="F1911" s="140">
        <v>150097.13</v>
      </c>
    </row>
    <row r="1912" spans="1:6" x14ac:dyDescent="0.2">
      <c r="A1912" s="143">
        <v>6561</v>
      </c>
      <c r="B1912" s="143">
        <v>6561</v>
      </c>
      <c r="C1912" s="141" t="s">
        <v>266</v>
      </c>
      <c r="D1912" s="140">
        <v>2024</v>
      </c>
      <c r="E1912" s="140"/>
      <c r="F1912" s="140">
        <v>78928.89</v>
      </c>
    </row>
    <row r="1913" spans="1:6" x14ac:dyDescent="0.2">
      <c r="A1913" s="143">
        <v>6579</v>
      </c>
      <c r="B1913" s="143">
        <v>6579</v>
      </c>
      <c r="C1913" s="141" t="s">
        <v>267</v>
      </c>
      <c r="D1913" s="140">
        <v>2024</v>
      </c>
      <c r="E1913" s="140"/>
      <c r="F1913" s="140">
        <v>0</v>
      </c>
    </row>
    <row r="1914" spans="1:6" x14ac:dyDescent="0.2">
      <c r="A1914" s="143">
        <v>6592</v>
      </c>
      <c r="B1914" s="143">
        <v>6592</v>
      </c>
      <c r="C1914" s="141" t="s">
        <v>388</v>
      </c>
      <c r="D1914" s="140">
        <v>2024</v>
      </c>
      <c r="E1914" s="140"/>
      <c r="F1914" s="140">
        <v>424868.57</v>
      </c>
    </row>
    <row r="1915" spans="1:6" x14ac:dyDescent="0.2">
      <c r="A1915" s="143">
        <v>6615</v>
      </c>
      <c r="B1915" s="143">
        <v>6615</v>
      </c>
      <c r="C1915" s="141" t="s">
        <v>268</v>
      </c>
      <c r="D1915" s="140">
        <v>2024</v>
      </c>
      <c r="E1915" s="140"/>
      <c r="F1915" s="140">
        <v>0</v>
      </c>
    </row>
    <row r="1916" spans="1:6" x14ac:dyDescent="0.2">
      <c r="A1916" s="143">
        <v>6651</v>
      </c>
      <c r="B1916" s="143">
        <v>6651</v>
      </c>
      <c r="C1916" s="141" t="s">
        <v>269</v>
      </c>
      <c r="D1916" s="140">
        <v>2024</v>
      </c>
      <c r="E1916" s="140"/>
      <c r="F1916" s="140">
        <v>93666.7</v>
      </c>
    </row>
    <row r="1917" spans="1:6" x14ac:dyDescent="0.2">
      <c r="A1917" s="143">
        <v>6660</v>
      </c>
      <c r="B1917" s="143">
        <v>6660</v>
      </c>
      <c r="C1917" s="141" t="s">
        <v>270</v>
      </c>
      <c r="D1917" s="140">
        <v>2024</v>
      </c>
      <c r="E1917" s="140"/>
      <c r="F1917" s="140">
        <v>0</v>
      </c>
    </row>
    <row r="1918" spans="1:6" x14ac:dyDescent="0.2">
      <c r="A1918" s="143">
        <v>6700</v>
      </c>
      <c r="B1918" s="143">
        <v>6700</v>
      </c>
      <c r="C1918" s="141" t="s">
        <v>271</v>
      </c>
      <c r="D1918" s="140">
        <v>2024</v>
      </c>
      <c r="E1918" s="140"/>
      <c r="F1918" s="140">
        <v>62651.42</v>
      </c>
    </row>
    <row r="1919" spans="1:6" x14ac:dyDescent="0.2">
      <c r="A1919" s="143">
        <v>6759</v>
      </c>
      <c r="B1919" s="143">
        <v>6759</v>
      </c>
      <c r="C1919" s="141" t="s">
        <v>273</v>
      </c>
      <c r="D1919" s="140">
        <v>2024</v>
      </c>
      <c r="E1919" s="140"/>
      <c r="F1919" s="140">
        <v>12961.44</v>
      </c>
    </row>
    <row r="1920" spans="1:6" x14ac:dyDescent="0.2">
      <c r="A1920" s="143">
        <v>6762</v>
      </c>
      <c r="B1920" s="143">
        <v>6762</v>
      </c>
      <c r="C1920" s="141" t="s">
        <v>274</v>
      </c>
      <c r="D1920" s="140">
        <v>2024</v>
      </c>
      <c r="E1920" s="140"/>
      <c r="F1920" s="140">
        <v>0</v>
      </c>
    </row>
    <row r="1921" spans="1:6" x14ac:dyDescent="0.2">
      <c r="A1921" s="143">
        <v>6768</v>
      </c>
      <c r="B1921" s="143">
        <v>6768</v>
      </c>
      <c r="C1921" s="141" t="s">
        <v>275</v>
      </c>
      <c r="D1921" s="140">
        <v>2024</v>
      </c>
      <c r="E1921" s="140"/>
      <c r="F1921" s="140">
        <v>0</v>
      </c>
    </row>
    <row r="1922" spans="1:6" x14ac:dyDescent="0.2">
      <c r="A1922" s="143">
        <v>6795</v>
      </c>
      <c r="B1922" s="143">
        <v>6795</v>
      </c>
      <c r="C1922" s="141" t="s">
        <v>276</v>
      </c>
      <c r="D1922" s="140">
        <v>2024</v>
      </c>
      <c r="E1922" s="140"/>
      <c r="F1922" s="140">
        <v>627610.02</v>
      </c>
    </row>
    <row r="1923" spans="1:6" x14ac:dyDescent="0.2">
      <c r="A1923" s="143">
        <v>6822</v>
      </c>
      <c r="B1923" s="143">
        <v>6822</v>
      </c>
      <c r="C1923" s="141" t="s">
        <v>277</v>
      </c>
      <c r="D1923" s="140">
        <v>2024</v>
      </c>
      <c r="E1923" s="140"/>
      <c r="F1923" s="140">
        <v>0</v>
      </c>
    </row>
    <row r="1924" spans="1:6" x14ac:dyDescent="0.2">
      <c r="A1924" s="143">
        <v>6840</v>
      </c>
      <c r="B1924" s="143">
        <v>6840</v>
      </c>
      <c r="C1924" s="141" t="s">
        <v>278</v>
      </c>
      <c r="D1924" s="140">
        <v>2024</v>
      </c>
      <c r="E1924" s="140"/>
      <c r="F1924" s="140">
        <v>0</v>
      </c>
    </row>
    <row r="1925" spans="1:6" x14ac:dyDescent="0.2">
      <c r="A1925" s="143">
        <v>6854</v>
      </c>
      <c r="B1925" s="143">
        <v>6854</v>
      </c>
      <c r="C1925" s="141" t="s">
        <v>279</v>
      </c>
      <c r="D1925" s="140">
        <v>2024</v>
      </c>
      <c r="E1925" s="140"/>
      <c r="F1925" s="140">
        <v>173479.41</v>
      </c>
    </row>
    <row r="1926" spans="1:6" x14ac:dyDescent="0.2">
      <c r="A1926" s="143">
        <v>6867</v>
      </c>
      <c r="B1926" s="143">
        <v>6867</v>
      </c>
      <c r="C1926" s="141" t="s">
        <v>280</v>
      </c>
      <c r="D1926" s="140">
        <v>2024</v>
      </c>
      <c r="E1926" s="140"/>
      <c r="F1926" s="140">
        <v>0</v>
      </c>
    </row>
    <row r="1927" spans="1:6" x14ac:dyDescent="0.2">
      <c r="A1927" s="143">
        <v>6921</v>
      </c>
      <c r="B1927" s="143">
        <v>6921</v>
      </c>
      <c r="C1927" s="141" t="s">
        <v>281</v>
      </c>
      <c r="D1927" s="140">
        <v>2024</v>
      </c>
      <c r="E1927" s="140"/>
      <c r="F1927" s="140">
        <v>29516.97</v>
      </c>
    </row>
    <row r="1928" spans="1:6" x14ac:dyDescent="0.2">
      <c r="A1928" s="143">
        <v>6930</v>
      </c>
      <c r="B1928" s="143">
        <v>6930</v>
      </c>
      <c r="C1928" s="141" t="s">
        <v>282</v>
      </c>
      <c r="D1928" s="140">
        <v>2024</v>
      </c>
      <c r="E1928" s="140"/>
      <c r="F1928" s="140">
        <v>0</v>
      </c>
    </row>
    <row r="1929" spans="1:6" x14ac:dyDescent="0.2">
      <c r="A1929" s="143">
        <v>6937</v>
      </c>
      <c r="B1929" s="143">
        <v>6937</v>
      </c>
      <c r="C1929" s="141" t="s">
        <v>334</v>
      </c>
      <c r="D1929" s="140">
        <v>2024</v>
      </c>
      <c r="E1929" s="140"/>
      <c r="F1929" s="140">
        <v>0</v>
      </c>
    </row>
    <row r="1930" spans="1:6" x14ac:dyDescent="0.2">
      <c r="A1930" s="143">
        <v>6943</v>
      </c>
      <c r="B1930" s="143">
        <v>6943</v>
      </c>
      <c r="C1930" s="141" t="s">
        <v>283</v>
      </c>
      <c r="D1930" s="140">
        <v>2024</v>
      </c>
      <c r="E1930" s="140"/>
      <c r="F1930" s="140">
        <v>73606.67</v>
      </c>
    </row>
    <row r="1931" spans="1:6" x14ac:dyDescent="0.2">
      <c r="A1931" s="143">
        <v>6264</v>
      </c>
      <c r="B1931" s="143">
        <v>6264</v>
      </c>
      <c r="C1931" s="141" t="s">
        <v>254</v>
      </c>
      <c r="D1931" s="140">
        <v>2024</v>
      </c>
      <c r="E1931" s="140"/>
      <c r="F1931" s="140">
        <v>139291.24</v>
      </c>
    </row>
    <row r="1932" spans="1:6" x14ac:dyDescent="0.2">
      <c r="A1932" s="143">
        <v>6950</v>
      </c>
      <c r="B1932" s="143">
        <v>6950</v>
      </c>
      <c r="C1932" s="141" t="s">
        <v>335</v>
      </c>
      <c r="D1932" s="140">
        <v>2024</v>
      </c>
      <c r="E1932" s="140"/>
      <c r="F1932" s="140">
        <v>34347.5</v>
      </c>
    </row>
    <row r="1933" spans="1:6" x14ac:dyDescent="0.2">
      <c r="A1933" s="143">
        <v>6957</v>
      </c>
      <c r="B1933" s="143">
        <v>6957</v>
      </c>
      <c r="C1933" s="141" t="s">
        <v>284</v>
      </c>
      <c r="D1933" s="140">
        <v>2024</v>
      </c>
      <c r="E1933" s="140"/>
      <c r="F1933" s="140">
        <v>0</v>
      </c>
    </row>
    <row r="1934" spans="1:6" x14ac:dyDescent="0.2">
      <c r="A1934" s="143">
        <v>5922</v>
      </c>
      <c r="B1934" s="143">
        <v>5922</v>
      </c>
      <c r="C1934" s="141" t="s">
        <v>336</v>
      </c>
      <c r="D1934" s="140">
        <v>2024</v>
      </c>
      <c r="E1934" s="140"/>
      <c r="F1934" s="140">
        <v>135897.22</v>
      </c>
    </row>
    <row r="1935" spans="1:6" x14ac:dyDescent="0.2">
      <c r="A1935" s="143">
        <v>819</v>
      </c>
      <c r="B1935" s="143">
        <v>819</v>
      </c>
      <c r="C1935" s="141" t="s">
        <v>41</v>
      </c>
      <c r="D1935" s="140">
        <v>2024</v>
      </c>
      <c r="E1935" s="140"/>
      <c r="F1935" s="140">
        <v>35277.17</v>
      </c>
    </row>
    <row r="1936" spans="1:6" x14ac:dyDescent="0.2">
      <c r="A1936" s="143">
        <v>6969</v>
      </c>
      <c r="B1936" s="143">
        <v>6969</v>
      </c>
      <c r="C1936" s="141" t="s">
        <v>285</v>
      </c>
      <c r="D1936" s="140">
        <v>2024</v>
      </c>
      <c r="E1936" s="140"/>
      <c r="F1936" s="140">
        <v>163157.92000000001</v>
      </c>
    </row>
    <row r="1937" spans="1:6" x14ac:dyDescent="0.2">
      <c r="A1937" s="143">
        <v>6975</v>
      </c>
      <c r="B1937" s="143">
        <v>6975</v>
      </c>
      <c r="C1937" s="141" t="s">
        <v>286</v>
      </c>
      <c r="D1937" s="140">
        <v>2024</v>
      </c>
      <c r="E1937" s="140"/>
      <c r="F1937" s="140">
        <v>0</v>
      </c>
    </row>
    <row r="1938" spans="1:6" x14ac:dyDescent="0.2">
      <c r="A1938" s="143">
        <v>6983</v>
      </c>
      <c r="B1938" s="143">
        <v>6983</v>
      </c>
      <c r="C1938" s="141" t="s">
        <v>287</v>
      </c>
      <c r="D1938" s="140">
        <v>2024</v>
      </c>
      <c r="E1938" s="140"/>
      <c r="F1938" s="140">
        <v>192648.71</v>
      </c>
    </row>
    <row r="1939" spans="1:6" x14ac:dyDescent="0.2">
      <c r="A1939" s="143">
        <v>6985</v>
      </c>
      <c r="B1939" s="143">
        <v>6985</v>
      </c>
      <c r="C1939" s="141" t="s">
        <v>288</v>
      </c>
      <c r="D1939" s="140">
        <v>2024</v>
      </c>
      <c r="E1939" s="140"/>
      <c r="F1939" s="140">
        <v>96247.7</v>
      </c>
    </row>
    <row r="1940" spans="1:6" x14ac:dyDescent="0.2">
      <c r="A1940" s="143">
        <v>6987</v>
      </c>
      <c r="B1940" s="143">
        <v>6987</v>
      </c>
      <c r="C1940" s="141" t="s">
        <v>289</v>
      </c>
      <c r="D1940" s="140">
        <v>2024</v>
      </c>
      <c r="E1940" s="140"/>
      <c r="F1940" s="140">
        <v>97006.68</v>
      </c>
    </row>
    <row r="1941" spans="1:6" x14ac:dyDescent="0.2">
      <c r="A1941" s="143">
        <v>6990</v>
      </c>
      <c r="B1941" s="143">
        <v>6990</v>
      </c>
      <c r="C1941" s="141" t="s">
        <v>290</v>
      </c>
      <c r="D1941" s="140">
        <v>2024</v>
      </c>
      <c r="E1941" s="140"/>
      <c r="F1941" s="140">
        <v>0</v>
      </c>
    </row>
    <row r="1942" spans="1:6" x14ac:dyDescent="0.2">
      <c r="A1942" s="143">
        <v>6961</v>
      </c>
      <c r="B1942" s="143">
        <v>6961</v>
      </c>
      <c r="C1942" s="141" t="s">
        <v>337</v>
      </c>
      <c r="D1942" s="140">
        <v>2024</v>
      </c>
      <c r="E1942" s="140"/>
      <c r="F1942" s="140">
        <v>542617.81000000006</v>
      </c>
    </row>
    <row r="1943" spans="1:6" x14ac:dyDescent="0.2">
      <c r="A1943" s="143">
        <v>6992</v>
      </c>
      <c r="B1943" s="143">
        <v>6992</v>
      </c>
      <c r="C1943" s="141" t="s">
        <v>291</v>
      </c>
      <c r="D1943" s="140">
        <v>2024</v>
      </c>
      <c r="E1943" s="140"/>
      <c r="F1943" s="140">
        <v>211976.23</v>
      </c>
    </row>
    <row r="1944" spans="1:6" x14ac:dyDescent="0.2">
      <c r="A1944" s="143">
        <v>7002</v>
      </c>
      <c r="B1944" s="143">
        <v>7002</v>
      </c>
      <c r="C1944" s="141" t="s">
        <v>292</v>
      </c>
      <c r="D1944" s="140">
        <v>2024</v>
      </c>
      <c r="E1944" s="140"/>
      <c r="F1944" s="140">
        <v>0</v>
      </c>
    </row>
    <row r="1945" spans="1:6" x14ac:dyDescent="0.2">
      <c r="A1945" s="143">
        <v>7029</v>
      </c>
      <c r="B1945" s="143">
        <v>7029</v>
      </c>
      <c r="C1945" s="141" t="s">
        <v>293</v>
      </c>
      <c r="D1945" s="140">
        <v>2024</v>
      </c>
      <c r="E1945" s="140"/>
      <c r="F1945" s="140">
        <v>48219.39</v>
      </c>
    </row>
    <row r="1946" spans="1:6" x14ac:dyDescent="0.2">
      <c r="A1946" s="143">
        <v>7038</v>
      </c>
      <c r="B1946" s="143">
        <v>7038</v>
      </c>
      <c r="C1946" s="141" t="s">
        <v>294</v>
      </c>
      <c r="D1946" s="140">
        <v>2024</v>
      </c>
      <c r="E1946" s="140"/>
      <c r="F1946" s="140">
        <v>0</v>
      </c>
    </row>
    <row r="1947" spans="1:6" x14ac:dyDescent="0.2">
      <c r="A1947" s="143">
        <v>7047</v>
      </c>
      <c r="B1947" s="143">
        <v>7047</v>
      </c>
      <c r="C1947" s="141" t="s">
        <v>295</v>
      </c>
      <c r="D1947" s="140">
        <v>2024</v>
      </c>
      <c r="E1947" s="140"/>
      <c r="F1947" s="140">
        <v>130530.17</v>
      </c>
    </row>
    <row r="1948" spans="1:6" x14ac:dyDescent="0.2">
      <c r="A1948" s="143">
        <v>7056</v>
      </c>
      <c r="B1948" s="143">
        <v>7056</v>
      </c>
      <c r="C1948" s="141" t="s">
        <v>296</v>
      </c>
      <c r="D1948" s="140">
        <v>2024</v>
      </c>
      <c r="E1948" s="140"/>
      <c r="F1948" s="140">
        <v>115942.57</v>
      </c>
    </row>
    <row r="1949" spans="1:6" x14ac:dyDescent="0.2">
      <c r="A1949" s="143">
        <v>7092</v>
      </c>
      <c r="B1949" s="143">
        <v>7092</v>
      </c>
      <c r="C1949" s="141" t="s">
        <v>297</v>
      </c>
      <c r="D1949" s="140">
        <v>2024</v>
      </c>
      <c r="E1949" s="140"/>
      <c r="F1949" s="140">
        <v>0</v>
      </c>
    </row>
    <row r="1950" spans="1:6" x14ac:dyDescent="0.2">
      <c r="A1950" s="143">
        <v>7098</v>
      </c>
      <c r="B1950" s="143">
        <v>7098</v>
      </c>
      <c r="C1950" s="141" t="s">
        <v>298</v>
      </c>
      <c r="D1950" s="140">
        <v>2024</v>
      </c>
      <c r="E1950" s="140"/>
      <c r="F1950" s="140">
        <v>261116.32</v>
      </c>
    </row>
    <row r="1951" spans="1:6" x14ac:dyDescent="0.2">
      <c r="A1951" s="143">
        <v>7110</v>
      </c>
      <c r="B1951" s="143">
        <v>7110</v>
      </c>
      <c r="C1951" s="141" t="s">
        <v>299</v>
      </c>
      <c r="D1951" s="140">
        <v>2024</v>
      </c>
      <c r="E1951" s="140"/>
      <c r="F1951" s="140">
        <v>41351.300000000003</v>
      </c>
    </row>
    <row r="1952" spans="1:6" x14ac:dyDescent="0.2">
      <c r="A1952" s="143">
        <v>9</v>
      </c>
      <c r="B1952" s="143">
        <v>9</v>
      </c>
      <c r="C1952" s="141" t="s">
        <v>10</v>
      </c>
      <c r="D1952" s="140">
        <v>2025</v>
      </c>
      <c r="E1952" s="140"/>
      <c r="F1952" s="140">
        <v>257571</v>
      </c>
    </row>
    <row r="1953" spans="1:6" x14ac:dyDescent="0.2">
      <c r="A1953" s="143">
        <v>441</v>
      </c>
      <c r="B1953" s="143">
        <v>441</v>
      </c>
      <c r="C1953" s="141" t="s">
        <v>315</v>
      </c>
      <c r="D1953" s="140">
        <v>2025</v>
      </c>
      <c r="E1953" s="140"/>
      <c r="F1953" s="140">
        <v>36832</v>
      </c>
    </row>
    <row r="1954" spans="1:6" x14ac:dyDescent="0.2">
      <c r="A1954" s="143">
        <v>18</v>
      </c>
      <c r="B1954" s="143">
        <v>18</v>
      </c>
      <c r="C1954" s="141" t="s">
        <v>11</v>
      </c>
      <c r="D1954" s="140">
        <v>2025</v>
      </c>
      <c r="E1954" s="140"/>
      <c r="F1954" s="140">
        <v>160081</v>
      </c>
    </row>
    <row r="1955" spans="1:6" x14ac:dyDescent="0.2">
      <c r="A1955" s="143">
        <v>27</v>
      </c>
      <c r="B1955" s="143">
        <v>27</v>
      </c>
      <c r="C1955" s="141" t="s">
        <v>316</v>
      </c>
      <c r="D1955" s="140">
        <v>2025</v>
      </c>
      <c r="E1955" s="140"/>
      <c r="F1955" s="140">
        <v>7777</v>
      </c>
    </row>
    <row r="1956" spans="1:6" x14ac:dyDescent="0.2">
      <c r="A1956" s="143">
        <v>63</v>
      </c>
      <c r="B1956" s="143">
        <v>63</v>
      </c>
      <c r="C1956" s="141" t="s">
        <v>317</v>
      </c>
      <c r="D1956" s="140">
        <v>2025</v>
      </c>
      <c r="E1956" s="140"/>
      <c r="F1956" s="140">
        <v>110984</v>
      </c>
    </row>
    <row r="1957" spans="1:6" x14ac:dyDescent="0.2">
      <c r="A1957" s="143">
        <v>72</v>
      </c>
      <c r="B1957" s="143">
        <v>72</v>
      </c>
      <c r="C1957" s="141" t="s">
        <v>12</v>
      </c>
      <c r="D1957" s="140">
        <v>2025</v>
      </c>
      <c r="E1957" s="140"/>
      <c r="F1957" s="140">
        <v>118571</v>
      </c>
    </row>
    <row r="1958" spans="1:6" x14ac:dyDescent="0.2">
      <c r="A1958" s="143">
        <v>81</v>
      </c>
      <c r="B1958" s="143">
        <v>81</v>
      </c>
      <c r="C1958" s="141" t="s">
        <v>13</v>
      </c>
      <c r="D1958" s="140">
        <v>2025</v>
      </c>
      <c r="E1958" s="140"/>
      <c r="F1958" s="140">
        <v>110797</v>
      </c>
    </row>
    <row r="1959" spans="1:6" x14ac:dyDescent="0.2">
      <c r="A1959" s="143">
        <v>99</v>
      </c>
      <c r="B1959" s="143">
        <v>99</v>
      </c>
      <c r="C1959" s="141" t="s">
        <v>14</v>
      </c>
      <c r="D1959" s="140">
        <v>2025</v>
      </c>
      <c r="E1959" s="140"/>
      <c r="F1959" s="140">
        <v>236983</v>
      </c>
    </row>
    <row r="1960" spans="1:6" x14ac:dyDescent="0.2">
      <c r="A1960" s="143">
        <v>108</v>
      </c>
      <c r="B1960" s="143">
        <v>108</v>
      </c>
      <c r="C1960" s="141" t="s">
        <v>15</v>
      </c>
      <c r="D1960" s="140">
        <v>2025</v>
      </c>
      <c r="E1960" s="140"/>
      <c r="F1960" s="140">
        <v>73549</v>
      </c>
    </row>
    <row r="1961" spans="1:6" x14ac:dyDescent="0.2">
      <c r="A1961" s="143">
        <v>126</v>
      </c>
      <c r="B1961" s="143">
        <v>126</v>
      </c>
      <c r="C1961" s="141" t="s">
        <v>16</v>
      </c>
      <c r="D1961" s="140">
        <v>2025</v>
      </c>
      <c r="E1961" s="140"/>
      <c r="F1961" s="140">
        <f>351047+79788</f>
        <v>430835</v>
      </c>
    </row>
    <row r="1962" spans="1:6" x14ac:dyDescent="0.2">
      <c r="A1962" s="143">
        <v>135</v>
      </c>
      <c r="B1962" s="143">
        <v>135</v>
      </c>
      <c r="C1962" s="141" t="s">
        <v>17</v>
      </c>
      <c r="D1962" s="140">
        <v>2025</v>
      </c>
      <c r="E1962" s="140"/>
      <c r="F1962" s="140">
        <v>299350</v>
      </c>
    </row>
    <row r="1963" spans="1:6" x14ac:dyDescent="0.2">
      <c r="A1963" s="143">
        <v>171</v>
      </c>
      <c r="B1963" s="143">
        <v>171</v>
      </c>
      <c r="C1963" s="141" t="s">
        <v>318</v>
      </c>
      <c r="D1963" s="140">
        <v>2025</v>
      </c>
      <c r="E1963" s="140"/>
      <c r="F1963" s="140">
        <v>53362</v>
      </c>
    </row>
    <row r="1964" spans="1:6" x14ac:dyDescent="0.2">
      <c r="A1964" s="143">
        <v>225</v>
      </c>
      <c r="B1964" s="143">
        <v>225</v>
      </c>
      <c r="C1964" s="141" t="s">
        <v>19</v>
      </c>
      <c r="D1964" s="140">
        <v>2025</v>
      </c>
      <c r="E1964" s="140"/>
      <c r="F1964" s="140">
        <v>747069</v>
      </c>
    </row>
    <row r="1965" spans="1:6" x14ac:dyDescent="0.2">
      <c r="A1965" s="143">
        <v>234</v>
      </c>
      <c r="B1965" s="143">
        <v>234</v>
      </c>
      <c r="C1965" s="141" t="s">
        <v>20</v>
      </c>
      <c r="D1965" s="140">
        <v>2025</v>
      </c>
      <c r="E1965" s="140"/>
      <c r="F1965" s="140">
        <v>0</v>
      </c>
    </row>
    <row r="1966" spans="1:6" x14ac:dyDescent="0.2">
      <c r="A1966" s="143">
        <v>243</v>
      </c>
      <c r="B1966" s="143">
        <v>243</v>
      </c>
      <c r="C1966" s="141" t="s">
        <v>21</v>
      </c>
      <c r="D1966" s="140">
        <v>2025</v>
      </c>
      <c r="E1966" s="140"/>
      <c r="F1966" s="140">
        <v>107457</v>
      </c>
    </row>
    <row r="1967" spans="1:6" x14ac:dyDescent="0.2">
      <c r="A1967" s="143">
        <v>261</v>
      </c>
      <c r="B1967" s="143">
        <v>261</v>
      </c>
      <c r="C1967" s="141" t="s">
        <v>22</v>
      </c>
      <c r="D1967" s="140">
        <v>2025</v>
      </c>
      <c r="E1967" s="140"/>
      <c r="F1967" s="140">
        <v>0</v>
      </c>
    </row>
    <row r="1968" spans="1:6" x14ac:dyDescent="0.2">
      <c r="A1968" s="143">
        <v>279</v>
      </c>
      <c r="B1968" s="143">
        <v>279</v>
      </c>
      <c r="C1968" s="141" t="s">
        <v>23</v>
      </c>
      <c r="D1968" s="140">
        <v>2025</v>
      </c>
      <c r="E1968" s="140"/>
      <c r="F1968" s="140">
        <v>0</v>
      </c>
    </row>
    <row r="1969" spans="1:6" x14ac:dyDescent="0.2">
      <c r="A1969" s="143">
        <v>355</v>
      </c>
      <c r="B1969" s="143">
        <v>355</v>
      </c>
      <c r="C1969" s="141" t="s">
        <v>25</v>
      </c>
      <c r="D1969" s="140">
        <v>2025</v>
      </c>
      <c r="E1969" s="140"/>
      <c r="F1969" s="140">
        <v>95587</v>
      </c>
    </row>
    <row r="1970" spans="1:6" x14ac:dyDescent="0.2">
      <c r="A1970" s="143">
        <v>387</v>
      </c>
      <c r="B1970" s="143">
        <v>387</v>
      </c>
      <c r="C1970" s="141" t="s">
        <v>26</v>
      </c>
      <c r="D1970" s="140">
        <v>2025</v>
      </c>
      <c r="E1970" s="140"/>
      <c r="F1970" s="140">
        <v>0</v>
      </c>
    </row>
    <row r="1971" spans="1:6" x14ac:dyDescent="0.2">
      <c r="A1971" s="143">
        <v>414</v>
      </c>
      <c r="B1971" s="143">
        <v>414</v>
      </c>
      <c r="C1971" s="141" t="s">
        <v>27</v>
      </c>
      <c r="D1971" s="140">
        <v>2025</v>
      </c>
      <c r="E1971" s="140"/>
      <c r="F1971" s="140">
        <v>18300</v>
      </c>
    </row>
    <row r="1972" spans="1:6" x14ac:dyDescent="0.2">
      <c r="A1972" s="143">
        <v>540</v>
      </c>
      <c r="B1972" s="143">
        <v>540</v>
      </c>
      <c r="C1972" s="141" t="s">
        <v>30</v>
      </c>
      <c r="D1972" s="140">
        <v>2025</v>
      </c>
      <c r="E1972" s="140"/>
      <c r="F1972" s="140">
        <v>268457</v>
      </c>
    </row>
    <row r="1973" spans="1:6" x14ac:dyDescent="0.2">
      <c r="A1973" s="143">
        <v>472</v>
      </c>
      <c r="B1973" s="143">
        <v>472</v>
      </c>
      <c r="C1973" s="141" t="s">
        <v>28</v>
      </c>
      <c r="D1973" s="140">
        <v>2025</v>
      </c>
      <c r="E1973" s="140"/>
      <c r="F1973" s="140">
        <v>48307</v>
      </c>
    </row>
    <row r="1974" spans="1:6" x14ac:dyDescent="0.2">
      <c r="A1974" s="143">
        <v>513</v>
      </c>
      <c r="B1974" s="143">
        <v>513</v>
      </c>
      <c r="C1974" s="141" t="s">
        <v>29</v>
      </c>
      <c r="D1974" s="140">
        <v>2025</v>
      </c>
      <c r="E1974" s="140"/>
      <c r="F1974" s="140">
        <v>9890</v>
      </c>
    </row>
    <row r="1975" spans="1:6" x14ac:dyDescent="0.2">
      <c r="A1975" s="143">
        <v>549</v>
      </c>
      <c r="B1975" s="143">
        <v>549</v>
      </c>
      <c r="C1975" s="141" t="s">
        <v>31</v>
      </c>
      <c r="D1975" s="140">
        <v>2025</v>
      </c>
      <c r="E1975" s="140"/>
      <c r="F1975" s="140">
        <v>77483</v>
      </c>
    </row>
    <row r="1976" spans="1:6" x14ac:dyDescent="0.2">
      <c r="A1976" s="143">
        <v>576</v>
      </c>
      <c r="B1976" s="143">
        <v>576</v>
      </c>
      <c r="C1976" s="141" t="s">
        <v>32</v>
      </c>
      <c r="D1976" s="140">
        <v>2025</v>
      </c>
      <c r="E1976" s="140"/>
      <c r="F1976" s="140">
        <v>0</v>
      </c>
    </row>
    <row r="1977" spans="1:6" x14ac:dyDescent="0.2">
      <c r="A1977" s="143">
        <v>585</v>
      </c>
      <c r="B1977" s="143">
        <v>585</v>
      </c>
      <c r="C1977" s="141" t="s">
        <v>33</v>
      </c>
      <c r="D1977" s="140">
        <v>2025</v>
      </c>
      <c r="E1977" s="140"/>
      <c r="F1977" s="140">
        <v>27820</v>
      </c>
    </row>
    <row r="1978" spans="1:6" x14ac:dyDescent="0.2">
      <c r="A1978" s="143">
        <v>594</v>
      </c>
      <c r="B1978" s="143">
        <v>594</v>
      </c>
      <c r="C1978" s="141" t="s">
        <v>34</v>
      </c>
      <c r="D1978" s="140">
        <v>2025</v>
      </c>
      <c r="E1978" s="140"/>
      <c r="F1978" s="140">
        <v>0</v>
      </c>
    </row>
    <row r="1979" spans="1:6" x14ac:dyDescent="0.2">
      <c r="A1979" s="143">
        <v>603</v>
      </c>
      <c r="B1979" s="143">
        <v>603</v>
      </c>
      <c r="C1979" s="141" t="s">
        <v>35</v>
      </c>
      <c r="D1979" s="140">
        <v>2025</v>
      </c>
      <c r="E1979" s="140"/>
      <c r="F1979" s="140">
        <v>31466</v>
      </c>
    </row>
    <row r="1980" spans="1:6" x14ac:dyDescent="0.2">
      <c r="A1980" s="143">
        <v>609</v>
      </c>
      <c r="B1980" s="143">
        <v>609</v>
      </c>
      <c r="C1980" s="141" t="s">
        <v>36</v>
      </c>
      <c r="D1980" s="140">
        <v>2025</v>
      </c>
      <c r="E1980" s="140"/>
      <c r="F1980" s="140">
        <v>477454</v>
      </c>
    </row>
    <row r="1981" spans="1:6" x14ac:dyDescent="0.2">
      <c r="A1981" s="143">
        <v>621</v>
      </c>
      <c r="B1981" s="143">
        <v>621</v>
      </c>
      <c r="C1981" s="141" t="s">
        <v>37</v>
      </c>
      <c r="D1981" s="140">
        <v>2025</v>
      </c>
      <c r="E1981" s="140"/>
      <c r="F1981" s="140">
        <v>0</v>
      </c>
    </row>
    <row r="1982" spans="1:6" x14ac:dyDescent="0.2">
      <c r="A1982" s="143">
        <v>720</v>
      </c>
      <c r="B1982" s="143">
        <v>720</v>
      </c>
      <c r="C1982" s="141" t="s">
        <v>38</v>
      </c>
      <c r="D1982" s="140">
        <v>2025</v>
      </c>
      <c r="E1982" s="140"/>
      <c r="F1982" s="140">
        <v>0</v>
      </c>
    </row>
    <row r="1983" spans="1:6" x14ac:dyDescent="0.2">
      <c r="A1983" s="143">
        <v>729</v>
      </c>
      <c r="B1983" s="143">
        <v>729</v>
      </c>
      <c r="C1983" s="141" t="s">
        <v>39</v>
      </c>
      <c r="D1983" s="140">
        <v>2025</v>
      </c>
      <c r="E1983" s="140"/>
      <c r="F1983" s="140">
        <v>0</v>
      </c>
    </row>
    <row r="1984" spans="1:6" x14ac:dyDescent="0.2">
      <c r="A1984" s="143">
        <v>747</v>
      </c>
      <c r="B1984" s="143">
        <v>747</v>
      </c>
      <c r="C1984" s="141" t="s">
        <v>40</v>
      </c>
      <c r="D1984" s="140">
        <v>2025</v>
      </c>
      <c r="E1984" s="140"/>
      <c r="F1984" s="140">
        <v>79859</v>
      </c>
    </row>
    <row r="1985" spans="1:6" x14ac:dyDescent="0.2">
      <c r="A1985" s="143">
        <v>1917</v>
      </c>
      <c r="B1985" s="143">
        <v>1917</v>
      </c>
      <c r="C1985" s="141" t="s">
        <v>89</v>
      </c>
      <c r="D1985" s="140">
        <v>2025</v>
      </c>
      <c r="E1985" s="140"/>
      <c r="F1985" s="140">
        <v>48367</v>
      </c>
    </row>
    <row r="1986" spans="1:6" x14ac:dyDescent="0.2">
      <c r="A1986" s="143">
        <v>846</v>
      </c>
      <c r="B1986" s="143">
        <v>846</v>
      </c>
      <c r="C1986" s="141" t="s">
        <v>384</v>
      </c>
      <c r="D1986" s="140">
        <v>2025</v>
      </c>
      <c r="E1986" s="140"/>
      <c r="F1986" s="140">
        <v>102245</v>
      </c>
    </row>
    <row r="1987" spans="1:6" x14ac:dyDescent="0.2">
      <c r="A1987" s="143">
        <v>882</v>
      </c>
      <c r="B1987" s="143">
        <v>882</v>
      </c>
      <c r="C1987" s="141" t="s">
        <v>43</v>
      </c>
      <c r="D1987" s="140">
        <v>2025</v>
      </c>
      <c r="E1987" s="140"/>
      <c r="F1987" s="140">
        <v>0</v>
      </c>
    </row>
    <row r="1988" spans="1:6" x14ac:dyDescent="0.2">
      <c r="A1988" s="143">
        <v>916</v>
      </c>
      <c r="B1988" s="143">
        <v>916</v>
      </c>
      <c r="C1988" s="141" t="s">
        <v>45</v>
      </c>
      <c r="D1988" s="140">
        <v>2025</v>
      </c>
      <c r="E1988" s="140"/>
      <c r="F1988" s="140">
        <v>60591</v>
      </c>
    </row>
    <row r="1989" spans="1:6" x14ac:dyDescent="0.2">
      <c r="A1989" s="143">
        <v>914</v>
      </c>
      <c r="B1989" s="143">
        <v>914</v>
      </c>
      <c r="C1989" s="141" t="s">
        <v>44</v>
      </c>
      <c r="D1989" s="140">
        <v>2025</v>
      </c>
      <c r="E1989" s="140"/>
      <c r="F1989" s="140">
        <v>88391</v>
      </c>
    </row>
    <row r="1990" spans="1:6" x14ac:dyDescent="0.2">
      <c r="A1990" s="143">
        <v>918</v>
      </c>
      <c r="B1990" s="143">
        <v>918</v>
      </c>
      <c r="C1990" s="141" t="s">
        <v>46</v>
      </c>
      <c r="D1990" s="140">
        <v>2025</v>
      </c>
      <c r="E1990" s="140"/>
      <c r="F1990" s="140">
        <v>98066</v>
      </c>
    </row>
    <row r="1991" spans="1:6" x14ac:dyDescent="0.2">
      <c r="A1991" s="143">
        <v>936</v>
      </c>
      <c r="B1991" s="143">
        <v>936</v>
      </c>
      <c r="C1991" s="141" t="s">
        <v>47</v>
      </c>
      <c r="D1991" s="140">
        <v>2025</v>
      </c>
      <c r="E1991" s="140"/>
      <c r="F1991" s="140">
        <v>0</v>
      </c>
    </row>
    <row r="1992" spans="1:6" x14ac:dyDescent="0.2">
      <c r="A1992" s="143">
        <v>977</v>
      </c>
      <c r="B1992" s="143">
        <v>977</v>
      </c>
      <c r="C1992" s="141" t="s">
        <v>48</v>
      </c>
      <c r="D1992" s="140">
        <v>2025</v>
      </c>
      <c r="E1992" s="140"/>
      <c r="F1992" s="140">
        <v>331735</v>
      </c>
    </row>
    <row r="1993" spans="1:6" x14ac:dyDescent="0.2">
      <c r="A1993" s="143">
        <v>981</v>
      </c>
      <c r="B1993" s="143">
        <v>981</v>
      </c>
      <c r="C1993" s="141" t="s">
        <v>49</v>
      </c>
      <c r="D1993" s="140">
        <v>2025</v>
      </c>
      <c r="E1993" s="140"/>
      <c r="F1993" s="140">
        <v>16248</v>
      </c>
    </row>
    <row r="1994" spans="1:6" x14ac:dyDescent="0.2">
      <c r="A1994" s="143">
        <v>999</v>
      </c>
      <c r="B1994" s="143">
        <v>999</v>
      </c>
      <c r="C1994" s="141" t="s">
        <v>50</v>
      </c>
      <c r="D1994" s="140">
        <v>2025</v>
      </c>
      <c r="E1994" s="140"/>
      <c r="F1994" s="140">
        <v>109798</v>
      </c>
    </row>
    <row r="1995" spans="1:6" x14ac:dyDescent="0.2">
      <c r="A1995" s="143">
        <v>1044</v>
      </c>
      <c r="B1995" s="143">
        <v>1044</v>
      </c>
      <c r="C1995" s="141" t="s">
        <v>51</v>
      </c>
      <c r="D1995" s="140">
        <v>2025</v>
      </c>
      <c r="E1995" s="140"/>
      <c r="F1995" s="140">
        <v>0</v>
      </c>
    </row>
    <row r="1996" spans="1:6" x14ac:dyDescent="0.2">
      <c r="A1996" s="143">
        <v>1053</v>
      </c>
      <c r="B1996" s="143">
        <v>1053</v>
      </c>
      <c r="C1996" s="141" t="s">
        <v>52</v>
      </c>
      <c r="D1996" s="140">
        <v>2025</v>
      </c>
      <c r="E1996" s="140"/>
      <c r="F1996" s="140">
        <v>0</v>
      </c>
    </row>
    <row r="1997" spans="1:6" x14ac:dyDescent="0.2">
      <c r="A1997" s="143">
        <v>1062</v>
      </c>
      <c r="B1997" s="143">
        <v>1062</v>
      </c>
      <c r="C1997" s="141" t="s">
        <v>53</v>
      </c>
      <c r="D1997" s="140">
        <v>2025</v>
      </c>
      <c r="E1997" s="140"/>
      <c r="F1997" s="140">
        <v>0</v>
      </c>
    </row>
    <row r="1998" spans="1:6" x14ac:dyDescent="0.2">
      <c r="A1998" s="143">
        <v>1071</v>
      </c>
      <c r="B1998" s="143">
        <v>1071</v>
      </c>
      <c r="C1998" s="141" t="s">
        <v>54</v>
      </c>
      <c r="D1998" s="140">
        <v>2025</v>
      </c>
      <c r="E1998" s="140"/>
      <c r="F1998" s="140">
        <v>0</v>
      </c>
    </row>
    <row r="1999" spans="1:6" x14ac:dyDescent="0.2">
      <c r="A1999" s="143">
        <v>1089</v>
      </c>
      <c r="B1999" s="143">
        <v>1089</v>
      </c>
      <c r="C1999" s="141" t="s">
        <v>56</v>
      </c>
      <c r="D1999" s="140">
        <v>2025</v>
      </c>
      <c r="E1999" s="140"/>
      <c r="F1999" s="140">
        <v>20686</v>
      </c>
    </row>
    <row r="2000" spans="1:6" x14ac:dyDescent="0.2">
      <c r="A2000" s="143">
        <v>1080</v>
      </c>
      <c r="B2000" s="143">
        <v>1080</v>
      </c>
      <c r="C2000" s="141" t="s">
        <v>319</v>
      </c>
      <c r="D2000" s="140">
        <v>2025</v>
      </c>
      <c r="E2000" s="140"/>
      <c r="F2000" s="140">
        <v>197962</v>
      </c>
    </row>
    <row r="2001" spans="1:6" x14ac:dyDescent="0.2">
      <c r="A2001" s="143">
        <v>1082</v>
      </c>
      <c r="B2001" s="143">
        <v>1082</v>
      </c>
      <c r="C2001" s="141" t="s">
        <v>320</v>
      </c>
      <c r="D2001" s="140">
        <v>2025</v>
      </c>
      <c r="E2001" s="140"/>
      <c r="F2001" s="140">
        <v>0</v>
      </c>
    </row>
    <row r="2002" spans="1:6" x14ac:dyDescent="0.2">
      <c r="A2002" s="143">
        <v>1093</v>
      </c>
      <c r="B2002" s="143">
        <v>1093</v>
      </c>
      <c r="C2002" s="141" t="s">
        <v>57</v>
      </c>
      <c r="D2002" s="140">
        <v>2025</v>
      </c>
      <c r="E2002" s="140"/>
      <c r="F2002" s="140">
        <v>250685</v>
      </c>
    </row>
    <row r="2003" spans="1:6" x14ac:dyDescent="0.2">
      <c r="A2003" s="143">
        <v>1079</v>
      </c>
      <c r="B2003" s="143">
        <v>1079</v>
      </c>
      <c r="C2003" s="141" t="s">
        <v>55</v>
      </c>
      <c r="D2003" s="140">
        <v>2025</v>
      </c>
      <c r="E2003" s="140"/>
      <c r="F2003" s="140">
        <v>277784</v>
      </c>
    </row>
    <row r="2004" spans="1:6" x14ac:dyDescent="0.2">
      <c r="A2004" s="143">
        <v>1095</v>
      </c>
      <c r="B2004" s="143">
        <v>1095</v>
      </c>
      <c r="C2004" s="141" t="s">
        <v>58</v>
      </c>
      <c r="D2004" s="140">
        <v>2025</v>
      </c>
      <c r="E2004" s="140"/>
      <c r="F2004" s="140">
        <v>0</v>
      </c>
    </row>
    <row r="2005" spans="1:6" x14ac:dyDescent="0.2">
      <c r="A2005" s="143">
        <v>4772</v>
      </c>
      <c r="B2005" s="143">
        <v>4772</v>
      </c>
      <c r="C2005" s="141" t="s">
        <v>192</v>
      </c>
      <c r="D2005" s="140">
        <v>2025</v>
      </c>
      <c r="E2005" s="140"/>
      <c r="F2005" s="140">
        <v>199464</v>
      </c>
    </row>
    <row r="2006" spans="1:6" x14ac:dyDescent="0.2">
      <c r="A2006" s="143">
        <v>1107</v>
      </c>
      <c r="B2006" s="143">
        <v>1107</v>
      </c>
      <c r="C2006" s="141" t="s">
        <v>59</v>
      </c>
      <c r="D2006" s="140">
        <v>2025</v>
      </c>
      <c r="E2006" s="140"/>
      <c r="F2006" s="140">
        <v>0</v>
      </c>
    </row>
    <row r="2007" spans="1:6" x14ac:dyDescent="0.2">
      <c r="A2007" s="143">
        <v>1116</v>
      </c>
      <c r="B2007" s="143">
        <v>1116</v>
      </c>
      <c r="C2007" s="141" t="s">
        <v>60</v>
      </c>
      <c r="D2007" s="140">
        <v>2025</v>
      </c>
      <c r="E2007" s="140"/>
      <c r="F2007" s="140">
        <v>0</v>
      </c>
    </row>
    <row r="2008" spans="1:6" x14ac:dyDescent="0.2">
      <c r="A2008" s="143">
        <v>1134</v>
      </c>
      <c r="B2008" s="143">
        <v>1134</v>
      </c>
      <c r="C2008" s="141" t="s">
        <v>61</v>
      </c>
      <c r="D2008" s="140">
        <v>2025</v>
      </c>
      <c r="E2008" s="140"/>
      <c r="F2008" s="140">
        <v>153617</v>
      </c>
    </row>
    <row r="2009" spans="1:6" x14ac:dyDescent="0.2">
      <c r="A2009" s="143">
        <v>1152</v>
      </c>
      <c r="B2009" s="143">
        <v>1152</v>
      </c>
      <c r="C2009" s="141" t="s">
        <v>62</v>
      </c>
      <c r="D2009" s="140">
        <v>2025</v>
      </c>
      <c r="E2009" s="140"/>
      <c r="F2009" s="140">
        <v>0</v>
      </c>
    </row>
    <row r="2010" spans="1:6" x14ac:dyDescent="0.2">
      <c r="A2010" s="143">
        <v>1197</v>
      </c>
      <c r="B2010" s="143">
        <v>1197</v>
      </c>
      <c r="C2010" s="141" t="s">
        <v>63</v>
      </c>
      <c r="D2010" s="140">
        <v>2025</v>
      </c>
      <c r="E2010" s="140"/>
      <c r="F2010" s="140">
        <v>0</v>
      </c>
    </row>
    <row r="2011" spans="1:6" x14ac:dyDescent="0.2">
      <c r="A2011" s="143">
        <v>1206</v>
      </c>
      <c r="B2011" s="143">
        <v>1206</v>
      </c>
      <c r="C2011" s="141" t="s">
        <v>64</v>
      </c>
      <c r="D2011" s="140">
        <v>2025</v>
      </c>
      <c r="E2011" s="140"/>
      <c r="F2011" s="140">
        <v>203574</v>
      </c>
    </row>
    <row r="2012" spans="1:6" x14ac:dyDescent="0.2">
      <c r="A2012" s="143">
        <v>1211</v>
      </c>
      <c r="B2012" s="143">
        <v>1211</v>
      </c>
      <c r="C2012" s="141" t="s">
        <v>65</v>
      </c>
      <c r="D2012" s="140">
        <v>2025</v>
      </c>
      <c r="E2012" s="140"/>
      <c r="F2012" s="140">
        <v>49015</v>
      </c>
    </row>
    <row r="2013" spans="1:6" x14ac:dyDescent="0.2">
      <c r="A2013" s="143">
        <v>1215</v>
      </c>
      <c r="B2013" s="143">
        <v>1215</v>
      </c>
      <c r="C2013" s="141" t="s">
        <v>66</v>
      </c>
      <c r="D2013" s="140">
        <v>2025</v>
      </c>
      <c r="E2013" s="140"/>
      <c r="F2013" s="140">
        <v>0</v>
      </c>
    </row>
    <row r="2014" spans="1:6" x14ac:dyDescent="0.2">
      <c r="A2014" s="143">
        <v>1218</v>
      </c>
      <c r="B2014" s="143">
        <v>1218</v>
      </c>
      <c r="C2014" s="141" t="s">
        <v>67</v>
      </c>
      <c r="D2014" s="140">
        <v>2025</v>
      </c>
      <c r="E2014" s="140"/>
      <c r="F2014" s="140">
        <v>40884</v>
      </c>
    </row>
    <row r="2015" spans="1:6" x14ac:dyDescent="0.2">
      <c r="A2015" s="143">
        <v>2763</v>
      </c>
      <c r="B2015" s="143">
        <v>2763</v>
      </c>
      <c r="C2015" s="141" t="s">
        <v>123</v>
      </c>
      <c r="D2015" s="140">
        <v>2025</v>
      </c>
      <c r="E2015" s="140"/>
      <c r="F2015" s="140">
        <v>182331</v>
      </c>
    </row>
    <row r="2016" spans="1:6" x14ac:dyDescent="0.2">
      <c r="A2016" s="143">
        <v>1221</v>
      </c>
      <c r="B2016" s="143">
        <v>1221</v>
      </c>
      <c r="C2016" s="141" t="s">
        <v>321</v>
      </c>
      <c r="D2016" s="140">
        <v>2025</v>
      </c>
      <c r="E2016" s="140"/>
      <c r="F2016" s="140">
        <v>416593</v>
      </c>
    </row>
    <row r="2017" spans="1:6" x14ac:dyDescent="0.2">
      <c r="A2017" s="143">
        <v>1233</v>
      </c>
      <c r="B2017" s="143">
        <v>1233</v>
      </c>
      <c r="C2017" s="141" t="s">
        <v>68</v>
      </c>
      <c r="D2017" s="140">
        <v>2025</v>
      </c>
      <c r="E2017" s="140"/>
      <c r="F2017" s="140">
        <v>0</v>
      </c>
    </row>
    <row r="2018" spans="1:6" x14ac:dyDescent="0.2">
      <c r="A2018" s="143">
        <v>1278</v>
      </c>
      <c r="B2018" s="143">
        <v>1278</v>
      </c>
      <c r="C2018" s="141" t="s">
        <v>69</v>
      </c>
      <c r="D2018" s="140">
        <v>2025</v>
      </c>
      <c r="E2018" s="140"/>
      <c r="F2018" s="140">
        <v>0</v>
      </c>
    </row>
    <row r="2019" spans="1:6" x14ac:dyDescent="0.2">
      <c r="A2019" s="143">
        <v>1332</v>
      </c>
      <c r="B2019" s="143">
        <v>1332</v>
      </c>
      <c r="C2019" s="141" t="s">
        <v>70</v>
      </c>
      <c r="D2019" s="140">
        <v>2025</v>
      </c>
      <c r="E2019" s="140"/>
      <c r="F2019" s="140">
        <v>138823</v>
      </c>
    </row>
    <row r="2020" spans="1:6" x14ac:dyDescent="0.2">
      <c r="A2020" s="143">
        <v>1337</v>
      </c>
      <c r="B2020" s="143">
        <v>1337</v>
      </c>
      <c r="C2020" s="141" t="s">
        <v>322</v>
      </c>
      <c r="D2020" s="140">
        <v>2025</v>
      </c>
      <c r="E2020" s="140"/>
      <c r="F2020" s="140">
        <v>506139</v>
      </c>
    </row>
    <row r="2021" spans="1:6" x14ac:dyDescent="0.2">
      <c r="A2021" s="143">
        <v>1350</v>
      </c>
      <c r="B2021" s="143">
        <v>1350</v>
      </c>
      <c r="C2021" s="141" t="s">
        <v>71</v>
      </c>
      <c r="D2021" s="140">
        <v>2025</v>
      </c>
      <c r="E2021" s="140"/>
      <c r="F2021" s="140">
        <v>0</v>
      </c>
    </row>
    <row r="2022" spans="1:6" x14ac:dyDescent="0.2">
      <c r="A2022" s="143">
        <v>1359</v>
      </c>
      <c r="B2022" s="143">
        <v>1359</v>
      </c>
      <c r="C2022" s="141" t="s">
        <v>72</v>
      </c>
      <c r="D2022" s="140">
        <v>2025</v>
      </c>
      <c r="E2022" s="140"/>
      <c r="F2022" s="140">
        <v>188497</v>
      </c>
    </row>
    <row r="2023" spans="1:6" x14ac:dyDescent="0.2">
      <c r="A2023" s="143">
        <v>1368</v>
      </c>
      <c r="B2023" s="143">
        <v>1368</v>
      </c>
      <c r="C2023" s="141" t="s">
        <v>73</v>
      </c>
      <c r="D2023" s="140">
        <v>2025</v>
      </c>
      <c r="E2023" s="140"/>
      <c r="F2023" s="140">
        <v>0</v>
      </c>
    </row>
    <row r="2024" spans="1:6" x14ac:dyDescent="0.2">
      <c r="A2024" s="143">
        <v>1413</v>
      </c>
      <c r="B2024" s="143">
        <v>1413</v>
      </c>
      <c r="C2024" s="141" t="s">
        <v>74</v>
      </c>
      <c r="D2024" s="140">
        <v>2025</v>
      </c>
      <c r="E2024" s="140"/>
      <c r="F2024" s="140">
        <v>69347</v>
      </c>
    </row>
    <row r="2025" spans="1:6" x14ac:dyDescent="0.2">
      <c r="A2025" s="143">
        <v>1431</v>
      </c>
      <c r="B2025" s="143">
        <v>1431</v>
      </c>
      <c r="C2025" s="141" t="s">
        <v>75</v>
      </c>
      <c r="D2025" s="140">
        <v>2025</v>
      </c>
      <c r="E2025" s="140"/>
      <c r="F2025" s="140">
        <v>67165</v>
      </c>
    </row>
    <row r="2026" spans="1:6" x14ac:dyDescent="0.2">
      <c r="A2026" s="143">
        <v>1476</v>
      </c>
      <c r="B2026" s="143">
        <v>1476</v>
      </c>
      <c r="C2026" s="141" t="s">
        <v>76</v>
      </c>
      <c r="D2026" s="140">
        <v>2025</v>
      </c>
      <c r="E2026" s="140"/>
      <c r="F2026" s="140">
        <v>1591796</v>
      </c>
    </row>
    <row r="2027" spans="1:6" x14ac:dyDescent="0.2">
      <c r="A2027" s="143">
        <v>1503</v>
      </c>
      <c r="B2027" s="143">
        <v>1503</v>
      </c>
      <c r="C2027" s="141" t="s">
        <v>77</v>
      </c>
      <c r="D2027" s="140">
        <v>2025</v>
      </c>
      <c r="E2027" s="140"/>
      <c r="F2027" s="140">
        <v>0</v>
      </c>
    </row>
    <row r="2028" spans="1:6" x14ac:dyDescent="0.2">
      <c r="A2028" s="143">
        <v>1576</v>
      </c>
      <c r="B2028" s="143">
        <v>1576</v>
      </c>
      <c r="C2028" s="141" t="s">
        <v>78</v>
      </c>
      <c r="D2028" s="140">
        <v>2025</v>
      </c>
      <c r="E2028" s="140"/>
      <c r="F2028" s="140">
        <v>0</v>
      </c>
    </row>
    <row r="2029" spans="1:6" x14ac:dyDescent="0.2">
      <c r="A2029" s="143">
        <v>1602</v>
      </c>
      <c r="B2029" s="143">
        <v>1602</v>
      </c>
      <c r="C2029" s="141" t="s">
        <v>79</v>
      </c>
      <c r="D2029" s="140">
        <v>2025</v>
      </c>
      <c r="E2029" s="140"/>
      <c r="F2029" s="140">
        <v>85066</v>
      </c>
    </row>
    <row r="2030" spans="1:6" x14ac:dyDescent="0.2">
      <c r="A2030" s="143">
        <v>1611</v>
      </c>
      <c r="B2030" s="143">
        <v>1611</v>
      </c>
      <c r="C2030" s="141" t="s">
        <v>80</v>
      </c>
      <c r="D2030" s="140">
        <v>2025</v>
      </c>
      <c r="E2030" s="140"/>
      <c r="F2030" s="140">
        <v>352350</v>
      </c>
    </row>
    <row r="2031" spans="1:6" x14ac:dyDescent="0.2">
      <c r="A2031" s="143">
        <v>1619</v>
      </c>
      <c r="B2031" s="143">
        <v>1619</v>
      </c>
      <c r="C2031" s="141" t="s">
        <v>81</v>
      </c>
      <c r="D2031" s="140">
        <v>2025</v>
      </c>
      <c r="E2031" s="140"/>
      <c r="F2031" s="140">
        <v>943450</v>
      </c>
    </row>
    <row r="2032" spans="1:6" x14ac:dyDescent="0.2">
      <c r="A2032" s="143">
        <v>1638</v>
      </c>
      <c r="B2032" s="143">
        <v>1638</v>
      </c>
      <c r="C2032" s="141" t="s">
        <v>323</v>
      </c>
      <c r="D2032" s="140">
        <v>2025</v>
      </c>
      <c r="E2032" s="140"/>
      <c r="F2032" s="140">
        <v>526673</v>
      </c>
    </row>
    <row r="2033" spans="1:6" x14ac:dyDescent="0.2">
      <c r="A2033" s="143">
        <v>1675</v>
      </c>
      <c r="B2033" s="143">
        <v>1675</v>
      </c>
      <c r="C2033" s="141" t="s">
        <v>82</v>
      </c>
      <c r="D2033" s="140">
        <v>2025</v>
      </c>
      <c r="E2033" s="140"/>
      <c r="F2033" s="140">
        <v>112334</v>
      </c>
    </row>
    <row r="2034" spans="1:6" x14ac:dyDescent="0.2">
      <c r="A2034" s="143">
        <v>1701</v>
      </c>
      <c r="B2034" s="143">
        <v>1701</v>
      </c>
      <c r="C2034" s="141" t="s">
        <v>83</v>
      </c>
      <c r="D2034" s="140">
        <v>2025</v>
      </c>
      <c r="E2034" s="140"/>
      <c r="F2034" s="140">
        <v>75945</v>
      </c>
    </row>
    <row r="2035" spans="1:6" x14ac:dyDescent="0.2">
      <c r="A2035" s="143">
        <v>1719</v>
      </c>
      <c r="B2035" s="143">
        <v>1719</v>
      </c>
      <c r="C2035" s="141" t="s">
        <v>84</v>
      </c>
      <c r="D2035" s="140">
        <v>2025</v>
      </c>
      <c r="E2035" s="140"/>
      <c r="F2035" s="140">
        <v>0</v>
      </c>
    </row>
    <row r="2036" spans="1:6" x14ac:dyDescent="0.2">
      <c r="A2036" s="143">
        <v>1737</v>
      </c>
      <c r="B2036" s="143">
        <v>1737</v>
      </c>
      <c r="C2036" s="141" t="s">
        <v>324</v>
      </c>
      <c r="D2036" s="140">
        <v>2025</v>
      </c>
      <c r="E2036" s="140"/>
      <c r="F2036" s="140">
        <v>0</v>
      </c>
    </row>
    <row r="2037" spans="1:6" x14ac:dyDescent="0.2">
      <c r="A2037" s="143">
        <v>1782</v>
      </c>
      <c r="B2037" s="143">
        <v>1782</v>
      </c>
      <c r="C2037" s="141" t="s">
        <v>85</v>
      </c>
      <c r="D2037" s="140">
        <v>2025</v>
      </c>
      <c r="E2037" s="140"/>
      <c r="F2037" s="140">
        <v>83514</v>
      </c>
    </row>
    <row r="2038" spans="1:6" x14ac:dyDescent="0.2">
      <c r="A2038" s="143">
        <v>1791</v>
      </c>
      <c r="B2038" s="143">
        <v>1791</v>
      </c>
      <c r="C2038" s="141" t="s">
        <v>86</v>
      </c>
      <c r="D2038" s="140">
        <v>2025</v>
      </c>
      <c r="E2038" s="140"/>
      <c r="F2038" s="140">
        <v>70139</v>
      </c>
    </row>
    <row r="2039" spans="1:6" x14ac:dyDescent="0.2">
      <c r="A2039" s="143">
        <v>1863</v>
      </c>
      <c r="B2039" s="143">
        <v>1863</v>
      </c>
      <c r="C2039" s="141" t="s">
        <v>87</v>
      </c>
      <c r="D2039" s="140">
        <v>2025</v>
      </c>
      <c r="E2039" s="140"/>
      <c r="F2039" s="140">
        <v>0</v>
      </c>
    </row>
    <row r="2040" spans="1:6" x14ac:dyDescent="0.2">
      <c r="A2040" s="143">
        <v>1908</v>
      </c>
      <c r="B2040" s="143">
        <v>1908</v>
      </c>
      <c r="C2040" s="141" t="s">
        <v>88</v>
      </c>
      <c r="D2040" s="140">
        <v>2025</v>
      </c>
      <c r="E2040" s="140"/>
      <c r="F2040" s="140">
        <v>4082</v>
      </c>
    </row>
    <row r="2041" spans="1:6" x14ac:dyDescent="0.2">
      <c r="A2041" s="143">
        <v>1926</v>
      </c>
      <c r="B2041" s="143">
        <v>1926</v>
      </c>
      <c r="C2041" s="141" t="s">
        <v>90</v>
      </c>
      <c r="D2041" s="140">
        <v>2025</v>
      </c>
      <c r="E2041" s="140"/>
      <c r="F2041" s="140">
        <v>79165</v>
      </c>
    </row>
    <row r="2042" spans="1:6" x14ac:dyDescent="0.2">
      <c r="A2042" s="143">
        <v>1944</v>
      </c>
      <c r="B2042" s="143">
        <v>1944</v>
      </c>
      <c r="C2042" s="141" t="s">
        <v>91</v>
      </c>
      <c r="D2042" s="140">
        <v>2025</v>
      </c>
      <c r="E2042" s="140"/>
      <c r="F2042" s="140">
        <v>0</v>
      </c>
    </row>
    <row r="2043" spans="1:6" x14ac:dyDescent="0.2">
      <c r="A2043" s="143">
        <v>1953</v>
      </c>
      <c r="B2043" s="143">
        <v>1953</v>
      </c>
      <c r="C2043" s="141" t="s">
        <v>92</v>
      </c>
      <c r="D2043" s="140">
        <v>2025</v>
      </c>
      <c r="E2043" s="140"/>
      <c r="F2043" s="140">
        <v>0</v>
      </c>
    </row>
    <row r="2044" spans="1:6" x14ac:dyDescent="0.2">
      <c r="A2044" s="143">
        <v>1963</v>
      </c>
      <c r="B2044" s="143">
        <v>1963</v>
      </c>
      <c r="C2044" s="141" t="s">
        <v>93</v>
      </c>
      <c r="D2044" s="140">
        <v>2025</v>
      </c>
      <c r="E2044" s="140"/>
      <c r="F2044" s="140">
        <v>81046</v>
      </c>
    </row>
    <row r="2045" spans="1:6" x14ac:dyDescent="0.2">
      <c r="A2045" s="143">
        <v>3582</v>
      </c>
      <c r="B2045" s="143">
        <v>1968</v>
      </c>
      <c r="C2045" s="141" t="s">
        <v>95</v>
      </c>
      <c r="D2045" s="140">
        <v>2025</v>
      </c>
      <c r="E2045" s="140"/>
      <c r="F2045" s="140">
        <v>279674</v>
      </c>
    </row>
    <row r="2046" spans="1:6" x14ac:dyDescent="0.2">
      <c r="A2046" s="143">
        <v>3978</v>
      </c>
      <c r="B2046" s="143">
        <v>3978</v>
      </c>
      <c r="C2046" s="141" t="s">
        <v>164</v>
      </c>
      <c r="D2046" s="140">
        <v>2025</v>
      </c>
      <c r="E2046" s="140"/>
      <c r="F2046" s="140">
        <v>292514</v>
      </c>
    </row>
    <row r="2047" spans="1:6" x14ac:dyDescent="0.2">
      <c r="A2047" s="143">
        <v>6741</v>
      </c>
      <c r="B2047" s="143">
        <v>6741</v>
      </c>
      <c r="C2047" s="141" t="s">
        <v>272</v>
      </c>
      <c r="D2047" s="140">
        <v>2025</v>
      </c>
      <c r="E2047" s="140"/>
      <c r="F2047" s="140">
        <v>154258</v>
      </c>
    </row>
    <row r="2048" spans="1:6" x14ac:dyDescent="0.2">
      <c r="A2048" s="143">
        <v>1970</v>
      </c>
      <c r="B2048" s="143">
        <v>1970</v>
      </c>
      <c r="C2048" s="141" t="s">
        <v>96</v>
      </c>
      <c r="D2048" s="140">
        <v>2025</v>
      </c>
      <c r="E2048" s="140"/>
      <c r="F2048" s="140">
        <v>179838</v>
      </c>
    </row>
    <row r="2049" spans="1:6" x14ac:dyDescent="0.2">
      <c r="A2049" s="143">
        <v>1972</v>
      </c>
      <c r="B2049" s="143">
        <v>1972</v>
      </c>
      <c r="C2049" s="141" t="s">
        <v>97</v>
      </c>
      <c r="D2049" s="140">
        <v>2025</v>
      </c>
      <c r="E2049" s="140"/>
      <c r="F2049" s="140">
        <v>126500</v>
      </c>
    </row>
    <row r="2050" spans="1:6" x14ac:dyDescent="0.2">
      <c r="A2050" s="143">
        <v>1965</v>
      </c>
      <c r="B2050" s="143">
        <v>1965</v>
      </c>
      <c r="C2050" s="141" t="s">
        <v>94</v>
      </c>
      <c r="D2050" s="140">
        <v>2025</v>
      </c>
      <c r="E2050" s="140"/>
      <c r="F2050" s="140">
        <v>83680</v>
      </c>
    </row>
    <row r="2051" spans="1:6" x14ac:dyDescent="0.2">
      <c r="A2051" s="143">
        <v>657</v>
      </c>
      <c r="B2051" s="143">
        <v>657</v>
      </c>
      <c r="C2051" s="141" t="s">
        <v>341</v>
      </c>
      <c r="D2051" s="140">
        <v>2025</v>
      </c>
      <c r="E2051" s="140"/>
      <c r="F2051" s="140">
        <v>425813</v>
      </c>
    </row>
    <row r="2052" spans="1:6" x14ac:dyDescent="0.2">
      <c r="A2052" s="143">
        <v>1989</v>
      </c>
      <c r="B2052" s="143">
        <v>1989</v>
      </c>
      <c r="C2052" s="141" t="s">
        <v>99</v>
      </c>
      <c r="D2052" s="140">
        <v>2025</v>
      </c>
      <c r="E2052" s="140"/>
      <c r="F2052" s="140">
        <v>279513</v>
      </c>
    </row>
    <row r="2053" spans="1:6" x14ac:dyDescent="0.2">
      <c r="A2053" s="143">
        <v>2007</v>
      </c>
      <c r="B2053" s="143">
        <v>2007</v>
      </c>
      <c r="C2053" s="141" t="s">
        <v>100</v>
      </c>
      <c r="D2053" s="140">
        <v>2025</v>
      </c>
      <c r="E2053" s="140"/>
      <c r="F2053" s="140">
        <v>40247</v>
      </c>
    </row>
    <row r="2054" spans="1:6" x14ac:dyDescent="0.2">
      <c r="A2054" s="143">
        <v>2088</v>
      </c>
      <c r="B2054" s="143">
        <v>2088</v>
      </c>
      <c r="C2054" s="141" t="s">
        <v>101</v>
      </c>
      <c r="D2054" s="140">
        <v>2025</v>
      </c>
      <c r="E2054" s="140"/>
      <c r="F2054" s="140">
        <v>49282</v>
      </c>
    </row>
    <row r="2055" spans="1:6" x14ac:dyDescent="0.2">
      <c r="A2055" s="143">
        <v>2097</v>
      </c>
      <c r="B2055" s="143">
        <v>2097</v>
      </c>
      <c r="C2055" s="141" t="s">
        <v>102</v>
      </c>
      <c r="D2055" s="140">
        <v>2025</v>
      </c>
      <c r="E2055" s="140"/>
      <c r="F2055" s="140">
        <v>112548</v>
      </c>
    </row>
    <row r="2056" spans="1:6" x14ac:dyDescent="0.2">
      <c r="A2056" s="143">
        <v>2113</v>
      </c>
      <c r="B2056" s="143">
        <v>2113</v>
      </c>
      <c r="C2056" s="141" t="s">
        <v>103</v>
      </c>
      <c r="D2056" s="140">
        <v>2025</v>
      </c>
      <c r="E2056" s="140"/>
      <c r="F2056" s="140">
        <v>3869</v>
      </c>
    </row>
    <row r="2057" spans="1:6" x14ac:dyDescent="0.2">
      <c r="A2057" s="143">
        <v>2124</v>
      </c>
      <c r="B2057" s="143">
        <v>2124</v>
      </c>
      <c r="C2057" s="141" t="s">
        <v>385</v>
      </c>
      <c r="D2057" s="140">
        <v>2025</v>
      </c>
      <c r="E2057" s="140"/>
      <c r="F2057" s="140">
        <v>0</v>
      </c>
    </row>
    <row r="2058" spans="1:6" x14ac:dyDescent="0.2">
      <c r="A2058" s="143">
        <v>2151</v>
      </c>
      <c r="B2058" s="143">
        <v>2151</v>
      </c>
      <c r="C2058" s="141" t="s">
        <v>449</v>
      </c>
      <c r="D2058" s="140">
        <v>2025</v>
      </c>
      <c r="E2058" s="140"/>
      <c r="F2058" s="140">
        <v>132918</v>
      </c>
    </row>
    <row r="2059" spans="1:6" x14ac:dyDescent="0.2">
      <c r="A2059" s="143">
        <v>2169</v>
      </c>
      <c r="B2059" s="143">
        <v>2169</v>
      </c>
      <c r="C2059" s="141" t="s">
        <v>104</v>
      </c>
      <c r="D2059" s="140">
        <v>2025</v>
      </c>
      <c r="E2059" s="140"/>
      <c r="F2059" s="140">
        <v>0</v>
      </c>
    </row>
    <row r="2060" spans="1:6" x14ac:dyDescent="0.2">
      <c r="A2060" s="143">
        <v>2295</v>
      </c>
      <c r="B2060" s="143">
        <v>2295</v>
      </c>
      <c r="C2060" s="141" t="s">
        <v>105</v>
      </c>
      <c r="D2060" s="140">
        <v>2025</v>
      </c>
      <c r="E2060" s="140"/>
      <c r="F2060" s="140">
        <v>36189</v>
      </c>
    </row>
    <row r="2061" spans="1:6" x14ac:dyDescent="0.2">
      <c r="A2061" s="143">
        <v>2313</v>
      </c>
      <c r="B2061" s="143">
        <v>2313</v>
      </c>
      <c r="C2061" s="141" t="s">
        <v>106</v>
      </c>
      <c r="D2061" s="140">
        <v>2025</v>
      </c>
      <c r="E2061" s="140"/>
      <c r="F2061" s="140">
        <v>0</v>
      </c>
    </row>
    <row r="2062" spans="1:6" x14ac:dyDescent="0.2">
      <c r="A2062" s="143">
        <v>2322</v>
      </c>
      <c r="B2062" s="143">
        <v>2322</v>
      </c>
      <c r="C2062" s="141" t="s">
        <v>107</v>
      </c>
      <c r="D2062" s="140">
        <v>2025</v>
      </c>
      <c r="E2062" s="140"/>
      <c r="F2062" s="140">
        <v>0</v>
      </c>
    </row>
    <row r="2063" spans="1:6" x14ac:dyDescent="0.2">
      <c r="A2063" s="143">
        <v>2369</v>
      </c>
      <c r="B2063" s="143">
        <v>2369</v>
      </c>
      <c r="C2063" s="141" t="s">
        <v>108</v>
      </c>
      <c r="D2063" s="140">
        <v>2025</v>
      </c>
      <c r="E2063" s="140"/>
      <c r="F2063" s="140">
        <v>19282</v>
      </c>
    </row>
    <row r="2064" spans="1:6" x14ac:dyDescent="0.2">
      <c r="A2064" s="143">
        <v>2682</v>
      </c>
      <c r="B2064" s="143">
        <v>2682</v>
      </c>
      <c r="C2064" s="141" t="s">
        <v>118</v>
      </c>
      <c r="D2064" s="140">
        <v>2025</v>
      </c>
      <c r="E2064" s="140"/>
      <c r="F2064" s="140">
        <v>136761</v>
      </c>
    </row>
    <row r="2065" spans="1:6" x14ac:dyDescent="0.2">
      <c r="A2065" s="143">
        <v>2376</v>
      </c>
      <c r="B2065" s="143">
        <v>2376</v>
      </c>
      <c r="C2065" s="141" t="s">
        <v>109</v>
      </c>
      <c r="D2065" s="140">
        <v>2025</v>
      </c>
      <c r="E2065" s="140"/>
      <c r="F2065" s="140">
        <v>107026</v>
      </c>
    </row>
    <row r="2066" spans="1:6" x14ac:dyDescent="0.2">
      <c r="A2066" s="143">
        <v>2403</v>
      </c>
      <c r="B2066" s="143">
        <v>2403</v>
      </c>
      <c r="C2066" s="141" t="s">
        <v>387</v>
      </c>
      <c r="D2066" s="140">
        <v>2025</v>
      </c>
      <c r="E2066" s="140"/>
      <c r="F2066" s="140">
        <v>117759</v>
      </c>
    </row>
    <row r="2067" spans="1:6" x14ac:dyDescent="0.2">
      <c r="A2067" s="143">
        <v>2457</v>
      </c>
      <c r="B2067" s="143">
        <v>2457</v>
      </c>
      <c r="C2067" s="141" t="s">
        <v>110</v>
      </c>
      <c r="D2067" s="140">
        <v>2025</v>
      </c>
      <c r="E2067" s="140"/>
      <c r="F2067" s="140">
        <v>85783</v>
      </c>
    </row>
    <row r="2068" spans="1:6" x14ac:dyDescent="0.2">
      <c r="A2068" s="143">
        <v>2466</v>
      </c>
      <c r="B2068" s="143">
        <v>2466</v>
      </c>
      <c r="C2068" s="141" t="s">
        <v>111</v>
      </c>
      <c r="D2068" s="140">
        <v>2025</v>
      </c>
      <c r="E2068" s="140"/>
      <c r="F2068" s="140">
        <v>0</v>
      </c>
    </row>
    <row r="2069" spans="1:6" x14ac:dyDescent="0.2">
      <c r="A2069" s="143">
        <v>2493</v>
      </c>
      <c r="B2069" s="143">
        <v>2493</v>
      </c>
      <c r="C2069" s="141" t="s">
        <v>112</v>
      </c>
      <c r="D2069" s="140">
        <v>2025</v>
      </c>
      <c r="E2069" s="140"/>
      <c r="F2069" s="140">
        <v>6534</v>
      </c>
    </row>
    <row r="2070" spans="1:6" x14ac:dyDescent="0.2">
      <c r="A2070" s="143">
        <v>2502</v>
      </c>
      <c r="B2070" s="143">
        <v>2502</v>
      </c>
      <c r="C2070" s="141" t="s">
        <v>113</v>
      </c>
      <c r="D2070" s="140">
        <v>2025</v>
      </c>
      <c r="E2070" s="140"/>
      <c r="F2070" s="140">
        <v>0</v>
      </c>
    </row>
    <row r="2071" spans="1:6" x14ac:dyDescent="0.2">
      <c r="A2071" s="143">
        <v>2511</v>
      </c>
      <c r="B2071" s="143">
        <v>2511</v>
      </c>
      <c r="C2071" s="141" t="s">
        <v>114</v>
      </c>
      <c r="D2071" s="140">
        <v>2025</v>
      </c>
      <c r="E2071" s="140"/>
      <c r="F2071" s="140">
        <v>177478</v>
      </c>
    </row>
    <row r="2072" spans="1:6" x14ac:dyDescent="0.2">
      <c r="A2072" s="143">
        <v>2520</v>
      </c>
      <c r="B2072" s="143">
        <v>2520</v>
      </c>
      <c r="C2072" s="141" t="s">
        <v>115</v>
      </c>
      <c r="D2072" s="140">
        <v>2025</v>
      </c>
      <c r="E2072" s="140"/>
      <c r="F2072" s="140">
        <v>33424</v>
      </c>
    </row>
    <row r="2073" spans="1:6" x14ac:dyDescent="0.2">
      <c r="A2073" s="143">
        <v>2556</v>
      </c>
      <c r="B2073" s="143">
        <v>2556</v>
      </c>
      <c r="C2073" s="141" t="s">
        <v>116</v>
      </c>
      <c r="D2073" s="140">
        <v>2025</v>
      </c>
      <c r="E2073" s="140"/>
      <c r="F2073" s="140">
        <v>11873</v>
      </c>
    </row>
    <row r="2074" spans="1:6" x14ac:dyDescent="0.2">
      <c r="A2074" s="143">
        <v>3195</v>
      </c>
      <c r="B2074" s="143">
        <v>3195</v>
      </c>
      <c r="C2074" s="141" t="s">
        <v>142</v>
      </c>
      <c r="D2074" s="140">
        <v>2025</v>
      </c>
      <c r="E2074" s="140"/>
      <c r="F2074" s="140">
        <v>279837</v>
      </c>
    </row>
    <row r="2075" spans="1:6" x14ac:dyDescent="0.2">
      <c r="A2075" s="143">
        <v>2709</v>
      </c>
      <c r="B2075" s="143">
        <v>2709</v>
      </c>
      <c r="C2075" s="141" t="s">
        <v>119</v>
      </c>
      <c r="D2075" s="140">
        <v>2025</v>
      </c>
      <c r="E2075" s="140"/>
      <c r="F2075" s="140">
        <v>11625</v>
      </c>
    </row>
    <row r="2076" spans="1:6" x14ac:dyDescent="0.2">
      <c r="A2076" s="143">
        <v>2718</v>
      </c>
      <c r="B2076" s="143">
        <v>2718</v>
      </c>
      <c r="C2076" s="141" t="s">
        <v>120</v>
      </c>
      <c r="D2076" s="140">
        <v>2025</v>
      </c>
      <c r="E2076" s="140"/>
      <c r="F2076" s="140">
        <v>260001</v>
      </c>
    </row>
    <row r="2077" spans="1:6" x14ac:dyDescent="0.2">
      <c r="A2077" s="143">
        <v>2727</v>
      </c>
      <c r="B2077" s="143">
        <v>2727</v>
      </c>
      <c r="C2077" s="141" t="s">
        <v>121</v>
      </c>
      <c r="D2077" s="140">
        <v>2025</v>
      </c>
      <c r="E2077" s="140"/>
      <c r="F2077" s="140">
        <v>0</v>
      </c>
    </row>
    <row r="2078" spans="1:6" x14ac:dyDescent="0.2">
      <c r="A2078" s="143">
        <v>2754</v>
      </c>
      <c r="B2078" s="143">
        <v>2754</v>
      </c>
      <c r="C2078" s="141" t="s">
        <v>122</v>
      </c>
      <c r="D2078" s="140">
        <v>2025</v>
      </c>
      <c r="E2078" s="140"/>
      <c r="F2078" s="140">
        <v>122678</v>
      </c>
    </row>
    <row r="2079" spans="1:6" x14ac:dyDescent="0.2">
      <c r="A2079" s="143">
        <v>2766</v>
      </c>
      <c r="B2079" s="143">
        <v>2766</v>
      </c>
      <c r="C2079" s="141" t="s">
        <v>325</v>
      </c>
      <c r="D2079" s="140">
        <v>2025</v>
      </c>
      <c r="E2079" s="140"/>
      <c r="F2079" s="140">
        <v>34231</v>
      </c>
    </row>
    <row r="2080" spans="1:6" x14ac:dyDescent="0.2">
      <c r="A2080" s="143">
        <v>2772</v>
      </c>
      <c r="B2080" s="143">
        <v>2772</v>
      </c>
      <c r="C2080" s="141" t="s">
        <v>124</v>
      </c>
      <c r="D2080" s="140">
        <v>2025</v>
      </c>
      <c r="E2080" s="140"/>
      <c r="F2080" s="140">
        <v>20674</v>
      </c>
    </row>
    <row r="2081" spans="1:6" x14ac:dyDescent="0.2">
      <c r="A2081" s="143">
        <v>2781</v>
      </c>
      <c r="B2081" s="143">
        <v>2781</v>
      </c>
      <c r="C2081" s="141" t="s">
        <v>125</v>
      </c>
      <c r="D2081" s="140">
        <v>2025</v>
      </c>
      <c r="E2081" s="140"/>
      <c r="F2081" s="140">
        <v>0</v>
      </c>
    </row>
    <row r="2082" spans="1:6" x14ac:dyDescent="0.2">
      <c r="A2082" s="143">
        <v>2826</v>
      </c>
      <c r="B2082" s="143">
        <v>2826</v>
      </c>
      <c r="C2082" s="141" t="s">
        <v>126</v>
      </c>
      <c r="D2082" s="140">
        <v>2025</v>
      </c>
      <c r="E2082" s="140"/>
      <c r="F2082" s="140">
        <v>19354</v>
      </c>
    </row>
    <row r="2083" spans="1:6" x14ac:dyDescent="0.2">
      <c r="A2083" s="143">
        <v>2846</v>
      </c>
      <c r="B2083" s="143">
        <v>2846</v>
      </c>
      <c r="C2083" s="141" t="s">
        <v>127</v>
      </c>
      <c r="D2083" s="140">
        <v>2025</v>
      </c>
      <c r="E2083" s="140"/>
      <c r="F2083" s="140">
        <v>0</v>
      </c>
    </row>
    <row r="2084" spans="1:6" x14ac:dyDescent="0.2">
      <c r="A2084" s="143">
        <v>2862</v>
      </c>
      <c r="B2084" s="143">
        <v>2862</v>
      </c>
      <c r="C2084" s="141" t="s">
        <v>128</v>
      </c>
      <c r="D2084" s="140">
        <v>2025</v>
      </c>
      <c r="E2084" s="140"/>
      <c r="F2084" s="140">
        <v>0</v>
      </c>
    </row>
    <row r="2085" spans="1:6" x14ac:dyDescent="0.2">
      <c r="A2085" s="143">
        <v>2977</v>
      </c>
      <c r="B2085" s="143">
        <v>2977</v>
      </c>
      <c r="C2085" s="141" t="s">
        <v>129</v>
      </c>
      <c r="D2085" s="140">
        <v>2025</v>
      </c>
      <c r="E2085" s="140"/>
      <c r="F2085" s="140">
        <v>77335</v>
      </c>
    </row>
    <row r="2086" spans="1:6" x14ac:dyDescent="0.2">
      <c r="A2086" s="143">
        <v>2988</v>
      </c>
      <c r="B2086" s="143">
        <v>2988</v>
      </c>
      <c r="C2086" s="141" t="s">
        <v>130</v>
      </c>
      <c r="D2086" s="140">
        <v>2025</v>
      </c>
      <c r="E2086" s="140"/>
      <c r="F2086" s="140">
        <v>160322</v>
      </c>
    </row>
    <row r="2087" spans="1:6" x14ac:dyDescent="0.2">
      <c r="A2087" s="143">
        <v>3029</v>
      </c>
      <c r="B2087" s="143">
        <v>3029</v>
      </c>
      <c r="C2087" s="141" t="s">
        <v>131</v>
      </c>
      <c r="D2087" s="140">
        <v>2025</v>
      </c>
      <c r="E2087" s="140"/>
      <c r="F2087" s="140">
        <v>216974</v>
      </c>
    </row>
    <row r="2088" spans="1:6" x14ac:dyDescent="0.2">
      <c r="A2088" s="143">
        <v>3033</v>
      </c>
      <c r="B2088" s="143">
        <v>3033</v>
      </c>
      <c r="C2088" s="141" t="s">
        <v>132</v>
      </c>
      <c r="D2088" s="140">
        <v>2025</v>
      </c>
      <c r="E2088" s="140"/>
      <c r="F2088" s="140">
        <v>63458</v>
      </c>
    </row>
    <row r="2089" spans="1:6" x14ac:dyDescent="0.2">
      <c r="A2089" s="143">
        <v>3042</v>
      </c>
      <c r="B2089" s="143">
        <v>3042</v>
      </c>
      <c r="C2089" s="141" t="s">
        <v>133</v>
      </c>
      <c r="D2089" s="140">
        <v>2025</v>
      </c>
      <c r="E2089" s="140"/>
      <c r="F2089" s="140">
        <v>0</v>
      </c>
    </row>
    <row r="2090" spans="1:6" x14ac:dyDescent="0.2">
      <c r="A2090" s="143">
        <v>3060</v>
      </c>
      <c r="B2090" s="143">
        <v>3060</v>
      </c>
      <c r="C2090" s="141" t="s">
        <v>134</v>
      </c>
      <c r="D2090" s="140">
        <v>2025</v>
      </c>
      <c r="E2090" s="140"/>
      <c r="F2090" s="140">
        <v>0</v>
      </c>
    </row>
    <row r="2091" spans="1:6" x14ac:dyDescent="0.2">
      <c r="A2091" s="143">
        <v>3168</v>
      </c>
      <c r="B2091" s="143">
        <v>3168</v>
      </c>
      <c r="C2091" s="141" t="s">
        <v>141</v>
      </c>
      <c r="D2091" s="140">
        <v>2025</v>
      </c>
      <c r="E2091" s="140"/>
      <c r="F2091" s="140">
        <v>331617</v>
      </c>
    </row>
    <row r="2092" spans="1:6" x14ac:dyDescent="0.2">
      <c r="A2092" s="143">
        <v>3105</v>
      </c>
      <c r="B2092" s="143">
        <v>3105</v>
      </c>
      <c r="C2092" s="141" t="s">
        <v>135</v>
      </c>
      <c r="D2092" s="140">
        <v>2025</v>
      </c>
      <c r="E2092" s="140"/>
      <c r="F2092" s="140">
        <v>0</v>
      </c>
    </row>
    <row r="2093" spans="1:6" x14ac:dyDescent="0.2">
      <c r="A2093" s="143">
        <v>3114</v>
      </c>
      <c r="B2093" s="143">
        <v>3114</v>
      </c>
      <c r="C2093" s="141" t="s">
        <v>136</v>
      </c>
      <c r="D2093" s="140">
        <v>2025</v>
      </c>
      <c r="E2093" s="140"/>
      <c r="F2093" s="140">
        <v>0</v>
      </c>
    </row>
    <row r="2094" spans="1:6" x14ac:dyDescent="0.2">
      <c r="A2094" s="143">
        <v>3119</v>
      </c>
      <c r="B2094" s="143">
        <v>3119</v>
      </c>
      <c r="C2094" s="141" t="s">
        <v>137</v>
      </c>
      <c r="D2094" s="140">
        <v>2025</v>
      </c>
      <c r="E2094" s="140"/>
      <c r="F2094" s="140">
        <v>316328</v>
      </c>
    </row>
    <row r="2095" spans="1:6" x14ac:dyDescent="0.2">
      <c r="A2095" s="143">
        <v>3141</v>
      </c>
      <c r="B2095" s="143">
        <v>3141</v>
      </c>
      <c r="C2095" s="141" t="s">
        <v>138</v>
      </c>
      <c r="D2095" s="140">
        <v>2025</v>
      </c>
      <c r="E2095" s="140"/>
      <c r="F2095" s="140">
        <v>0</v>
      </c>
    </row>
    <row r="2096" spans="1:6" x14ac:dyDescent="0.2">
      <c r="A2096" s="143">
        <v>3150</v>
      </c>
      <c r="B2096" s="143">
        <v>3150</v>
      </c>
      <c r="C2096" s="141" t="s">
        <v>139</v>
      </c>
      <c r="D2096" s="140">
        <v>2025</v>
      </c>
      <c r="E2096" s="140"/>
      <c r="F2096" s="140">
        <v>0</v>
      </c>
    </row>
    <row r="2097" spans="1:6" x14ac:dyDescent="0.2">
      <c r="A2097" s="143">
        <v>3154</v>
      </c>
      <c r="B2097" s="143">
        <v>3154</v>
      </c>
      <c r="C2097" s="141" t="s">
        <v>140</v>
      </c>
      <c r="D2097" s="140">
        <v>2025</v>
      </c>
      <c r="E2097" s="140"/>
      <c r="F2097" s="140">
        <v>0</v>
      </c>
    </row>
    <row r="2098" spans="1:6" x14ac:dyDescent="0.2">
      <c r="A2098" s="143">
        <v>3186</v>
      </c>
      <c r="B2098" s="143">
        <v>3186</v>
      </c>
      <c r="C2098" s="141" t="s">
        <v>326</v>
      </c>
      <c r="D2098" s="140">
        <v>2025</v>
      </c>
      <c r="E2098" s="140"/>
      <c r="F2098" s="140">
        <v>3039</v>
      </c>
    </row>
    <row r="2099" spans="1:6" x14ac:dyDescent="0.2">
      <c r="A2099" s="143">
        <v>3204</v>
      </c>
      <c r="B2099" s="143">
        <v>3204</v>
      </c>
      <c r="C2099" s="141" t="s">
        <v>143</v>
      </c>
      <c r="D2099" s="140">
        <v>2025</v>
      </c>
      <c r="E2099" s="140"/>
      <c r="F2099" s="140">
        <v>0</v>
      </c>
    </row>
    <row r="2100" spans="1:6" x14ac:dyDescent="0.2">
      <c r="A2100" s="143">
        <v>3231</v>
      </c>
      <c r="B2100" s="143">
        <v>3231</v>
      </c>
      <c r="C2100" s="141" t="s">
        <v>144</v>
      </c>
      <c r="D2100" s="140">
        <v>2025</v>
      </c>
      <c r="E2100" s="140"/>
      <c r="F2100" s="140">
        <v>107702</v>
      </c>
    </row>
    <row r="2101" spans="1:6" x14ac:dyDescent="0.2">
      <c r="A2101" s="143">
        <v>3312</v>
      </c>
      <c r="B2101" s="143">
        <v>3312</v>
      </c>
      <c r="C2101" s="141" t="s">
        <v>145</v>
      </c>
      <c r="D2101" s="140">
        <v>2025</v>
      </c>
      <c r="E2101" s="140"/>
      <c r="F2101" s="140">
        <v>0</v>
      </c>
    </row>
    <row r="2102" spans="1:6" x14ac:dyDescent="0.2">
      <c r="A2102" s="143">
        <v>3330</v>
      </c>
      <c r="B2102" s="143">
        <v>3330</v>
      </c>
      <c r="C2102" s="141" t="s">
        <v>146</v>
      </c>
      <c r="D2102" s="140">
        <v>2025</v>
      </c>
      <c r="E2102" s="140"/>
      <c r="F2102" s="140">
        <v>27875</v>
      </c>
    </row>
    <row r="2103" spans="1:6" x14ac:dyDescent="0.2">
      <c r="A2103" s="143">
        <v>3348</v>
      </c>
      <c r="B2103" s="143">
        <v>3348</v>
      </c>
      <c r="C2103" s="141" t="s">
        <v>147</v>
      </c>
      <c r="D2103" s="140">
        <v>2025</v>
      </c>
      <c r="E2103" s="140"/>
      <c r="F2103" s="140">
        <v>0</v>
      </c>
    </row>
    <row r="2104" spans="1:6" x14ac:dyDescent="0.2">
      <c r="A2104" s="143">
        <v>3375</v>
      </c>
      <c r="B2104" s="143">
        <v>3375</v>
      </c>
      <c r="C2104" s="141" t="s">
        <v>148</v>
      </c>
      <c r="D2104" s="140">
        <v>2025</v>
      </c>
      <c r="E2104" s="140"/>
      <c r="F2104" s="140">
        <v>0</v>
      </c>
    </row>
    <row r="2105" spans="1:6" x14ac:dyDescent="0.2">
      <c r="A2105" s="143">
        <v>3420</v>
      </c>
      <c r="B2105" s="143">
        <v>3420</v>
      </c>
      <c r="C2105" s="141" t="s">
        <v>149</v>
      </c>
      <c r="D2105" s="140">
        <v>2025</v>
      </c>
      <c r="E2105" s="140"/>
      <c r="F2105" s="140">
        <v>172982</v>
      </c>
    </row>
    <row r="2106" spans="1:6" x14ac:dyDescent="0.2">
      <c r="A2106" s="143">
        <v>3465</v>
      </c>
      <c r="B2106" s="143">
        <v>3465</v>
      </c>
      <c r="C2106" s="141" t="s">
        <v>150</v>
      </c>
      <c r="D2106" s="140">
        <v>2025</v>
      </c>
      <c r="E2106" s="140"/>
      <c r="F2106" s="140">
        <v>0</v>
      </c>
    </row>
    <row r="2107" spans="1:6" x14ac:dyDescent="0.2">
      <c r="A2107" s="143">
        <v>3537</v>
      </c>
      <c r="B2107" s="143">
        <v>3537</v>
      </c>
      <c r="C2107" s="141" t="s">
        <v>151</v>
      </c>
      <c r="D2107" s="140">
        <v>2025</v>
      </c>
      <c r="E2107" s="140"/>
      <c r="F2107" s="140">
        <v>0</v>
      </c>
    </row>
    <row r="2108" spans="1:6" x14ac:dyDescent="0.2">
      <c r="A2108" s="143">
        <v>3555</v>
      </c>
      <c r="B2108" s="143">
        <v>3555</v>
      </c>
      <c r="C2108" s="141" t="s">
        <v>152</v>
      </c>
      <c r="D2108" s="140">
        <v>2025</v>
      </c>
      <c r="E2108" s="140"/>
      <c r="F2108" s="140">
        <v>199269</v>
      </c>
    </row>
    <row r="2109" spans="1:6" x14ac:dyDescent="0.2">
      <c r="A2109" s="143">
        <v>3600</v>
      </c>
      <c r="B2109" s="143">
        <v>3600</v>
      </c>
      <c r="C2109" s="141" t="s">
        <v>153</v>
      </c>
      <c r="D2109" s="140">
        <v>2025</v>
      </c>
      <c r="E2109" s="140"/>
      <c r="F2109" s="140">
        <v>0</v>
      </c>
    </row>
    <row r="2110" spans="1:6" x14ac:dyDescent="0.2">
      <c r="A2110" s="143">
        <v>3609</v>
      </c>
      <c r="B2110" s="143">
        <v>3609</v>
      </c>
      <c r="C2110" s="141" t="s">
        <v>154</v>
      </c>
      <c r="D2110" s="140">
        <v>2025</v>
      </c>
      <c r="E2110" s="140"/>
      <c r="F2110" s="140">
        <v>0</v>
      </c>
    </row>
    <row r="2111" spans="1:6" x14ac:dyDescent="0.2">
      <c r="A2111" s="143">
        <v>3645</v>
      </c>
      <c r="B2111" s="143">
        <v>3645</v>
      </c>
      <c r="C2111" s="141" t="s">
        <v>155</v>
      </c>
      <c r="D2111" s="140">
        <v>2025</v>
      </c>
      <c r="E2111" s="140"/>
      <c r="F2111" s="140">
        <v>130087</v>
      </c>
    </row>
    <row r="2112" spans="1:6" x14ac:dyDescent="0.2">
      <c r="A2112" s="143">
        <v>3715</v>
      </c>
      <c r="B2112" s="143">
        <v>3715</v>
      </c>
      <c r="C2112" s="141" t="s">
        <v>157</v>
      </c>
      <c r="D2112" s="140">
        <v>2025</v>
      </c>
      <c r="E2112" s="140"/>
      <c r="F2112" s="140">
        <v>0</v>
      </c>
    </row>
    <row r="2113" spans="1:6" x14ac:dyDescent="0.2">
      <c r="A2113" s="143">
        <v>3744</v>
      </c>
      <c r="B2113" s="143">
        <v>3744</v>
      </c>
      <c r="C2113" s="141" t="s">
        <v>158</v>
      </c>
      <c r="D2113" s="140">
        <v>2025</v>
      </c>
      <c r="E2113" s="140"/>
      <c r="F2113" s="140">
        <v>0</v>
      </c>
    </row>
    <row r="2114" spans="1:6" x14ac:dyDescent="0.2">
      <c r="A2114" s="143">
        <v>3798</v>
      </c>
      <c r="B2114" s="143">
        <v>3798</v>
      </c>
      <c r="C2114" s="141" t="s">
        <v>159</v>
      </c>
      <c r="D2114" s="140">
        <v>2025</v>
      </c>
      <c r="E2114" s="140"/>
      <c r="F2114" s="140">
        <v>0</v>
      </c>
    </row>
    <row r="2115" spans="1:6" x14ac:dyDescent="0.2">
      <c r="A2115" s="143">
        <v>3816</v>
      </c>
      <c r="B2115" s="143">
        <v>3816</v>
      </c>
      <c r="C2115" s="141" t="s">
        <v>160</v>
      </c>
      <c r="D2115" s="140">
        <v>2025</v>
      </c>
      <c r="E2115" s="140"/>
      <c r="F2115" s="140">
        <v>0</v>
      </c>
    </row>
    <row r="2116" spans="1:6" x14ac:dyDescent="0.2">
      <c r="A2116" s="143">
        <v>3841</v>
      </c>
      <c r="B2116" s="143">
        <v>3841</v>
      </c>
      <c r="C2116" s="141" t="s">
        <v>161</v>
      </c>
      <c r="D2116" s="140">
        <v>2025</v>
      </c>
      <c r="E2116" s="140"/>
      <c r="F2116" s="140">
        <v>248292</v>
      </c>
    </row>
    <row r="2117" spans="1:6" x14ac:dyDescent="0.2">
      <c r="A2117" s="143">
        <v>3906</v>
      </c>
      <c r="B2117" s="143">
        <v>3906</v>
      </c>
      <c r="C2117" s="141" t="s">
        <v>162</v>
      </c>
      <c r="D2117" s="140">
        <v>2025</v>
      </c>
      <c r="E2117" s="140"/>
      <c r="F2117" s="140">
        <v>37138</v>
      </c>
    </row>
    <row r="2118" spans="1:6" x14ac:dyDescent="0.2">
      <c r="A2118" s="143">
        <v>4419</v>
      </c>
      <c r="B2118" s="143">
        <v>4419</v>
      </c>
      <c r="C2118" s="141" t="s">
        <v>327</v>
      </c>
      <c r="D2118" s="140">
        <v>2025</v>
      </c>
      <c r="E2118" s="140"/>
      <c r="F2118" s="140">
        <v>110821</v>
      </c>
    </row>
    <row r="2119" spans="1:6" x14ac:dyDescent="0.2">
      <c r="A2119" s="143">
        <v>3942</v>
      </c>
      <c r="B2119" s="143">
        <v>3942</v>
      </c>
      <c r="C2119" s="141" t="s">
        <v>163</v>
      </c>
      <c r="D2119" s="140">
        <v>2025</v>
      </c>
      <c r="E2119" s="140"/>
      <c r="F2119" s="140">
        <v>0</v>
      </c>
    </row>
    <row r="2120" spans="1:6" x14ac:dyDescent="0.2">
      <c r="A2120" s="143">
        <v>4023</v>
      </c>
      <c r="B2120" s="143">
        <v>4023</v>
      </c>
      <c r="C2120" s="141" t="s">
        <v>342</v>
      </c>
      <c r="D2120" s="140">
        <v>2025</v>
      </c>
      <c r="E2120" s="140"/>
      <c r="F2120" s="140">
        <v>376045</v>
      </c>
    </row>
    <row r="2121" spans="1:6" x14ac:dyDescent="0.2">
      <c r="A2121" s="143">
        <v>4033</v>
      </c>
      <c r="B2121" s="143">
        <v>4033</v>
      </c>
      <c r="C2121" s="141" t="s">
        <v>343</v>
      </c>
      <c r="D2121" s="140">
        <v>2025</v>
      </c>
      <c r="E2121" s="140"/>
      <c r="F2121" s="140">
        <v>83658</v>
      </c>
    </row>
    <row r="2122" spans="1:6" x14ac:dyDescent="0.2">
      <c r="A2122" s="143">
        <v>4041</v>
      </c>
      <c r="B2122" s="143">
        <v>4041</v>
      </c>
      <c r="C2122" s="141" t="s">
        <v>165</v>
      </c>
      <c r="D2122" s="140">
        <v>2025</v>
      </c>
      <c r="E2122" s="140"/>
      <c r="F2122" s="140">
        <v>0</v>
      </c>
    </row>
    <row r="2123" spans="1:6" x14ac:dyDescent="0.2">
      <c r="A2123" s="143">
        <v>4043</v>
      </c>
      <c r="B2123" s="143">
        <v>4043</v>
      </c>
      <c r="C2123" s="141" t="s">
        <v>166</v>
      </c>
      <c r="D2123" s="140">
        <v>2025</v>
      </c>
      <c r="E2123" s="140"/>
      <c r="F2123" s="140">
        <v>121811</v>
      </c>
    </row>
    <row r="2124" spans="1:6" x14ac:dyDescent="0.2">
      <c r="A2124" s="143">
        <v>4068</v>
      </c>
      <c r="B2124" s="143">
        <v>4068</v>
      </c>
      <c r="C2124" s="141" t="s">
        <v>344</v>
      </c>
      <c r="D2124" s="140">
        <v>2025</v>
      </c>
      <c r="E2124" s="140"/>
      <c r="F2124" s="140">
        <v>46194</v>
      </c>
    </row>
    <row r="2125" spans="1:6" x14ac:dyDescent="0.2">
      <c r="A2125" s="143">
        <v>4086</v>
      </c>
      <c r="B2125" s="143">
        <v>4086</v>
      </c>
      <c r="C2125" s="141" t="s">
        <v>328</v>
      </c>
      <c r="D2125" s="140">
        <v>2025</v>
      </c>
      <c r="E2125" s="140"/>
      <c r="F2125" s="140">
        <v>0</v>
      </c>
    </row>
    <row r="2126" spans="1:6" x14ac:dyDescent="0.2">
      <c r="A2126" s="143">
        <v>4104</v>
      </c>
      <c r="B2126" s="143">
        <v>4104</v>
      </c>
      <c r="C2126" s="141" t="s">
        <v>167</v>
      </c>
      <c r="D2126" s="140">
        <v>2025</v>
      </c>
      <c r="E2126" s="140"/>
      <c r="F2126" s="140">
        <v>0</v>
      </c>
    </row>
    <row r="2127" spans="1:6" x14ac:dyDescent="0.2">
      <c r="A2127" s="143">
        <v>4122</v>
      </c>
      <c r="B2127" s="143">
        <v>4122</v>
      </c>
      <c r="C2127" s="141" t="s">
        <v>168</v>
      </c>
      <c r="D2127" s="140">
        <v>2025</v>
      </c>
      <c r="E2127" s="140"/>
      <c r="F2127" s="140">
        <v>45550</v>
      </c>
    </row>
    <row r="2128" spans="1:6" x14ac:dyDescent="0.2">
      <c r="A2128" s="143">
        <v>4131</v>
      </c>
      <c r="B2128" s="143">
        <v>4131</v>
      </c>
      <c r="C2128" s="141" t="s">
        <v>169</v>
      </c>
      <c r="D2128" s="140">
        <v>2025</v>
      </c>
      <c r="E2128" s="140"/>
      <c r="F2128" s="140">
        <v>53466</v>
      </c>
    </row>
    <row r="2129" spans="1:6" x14ac:dyDescent="0.2">
      <c r="A2129" s="143">
        <v>4203</v>
      </c>
      <c r="B2129" s="143">
        <v>4203</v>
      </c>
      <c r="C2129" s="141" t="s">
        <v>170</v>
      </c>
      <c r="D2129" s="140">
        <v>2025</v>
      </c>
      <c r="E2129" s="140"/>
      <c r="F2129" s="140">
        <v>165886</v>
      </c>
    </row>
    <row r="2130" spans="1:6" x14ac:dyDescent="0.2">
      <c r="A2130" s="143">
        <v>4212</v>
      </c>
      <c r="B2130" s="143">
        <v>4212</v>
      </c>
      <c r="C2130" s="141" t="s">
        <v>171</v>
      </c>
      <c r="D2130" s="140">
        <v>2025</v>
      </c>
      <c r="E2130" s="140"/>
      <c r="F2130" s="140">
        <v>0</v>
      </c>
    </row>
    <row r="2131" spans="1:6" x14ac:dyDescent="0.2">
      <c r="A2131" s="143">
        <v>4271</v>
      </c>
      <c r="B2131" s="143">
        <v>4271</v>
      </c>
      <c r="C2131" s="141" t="s">
        <v>173</v>
      </c>
      <c r="D2131" s="140">
        <v>2025</v>
      </c>
      <c r="E2131" s="140"/>
      <c r="F2131" s="140">
        <v>415489</v>
      </c>
    </row>
    <row r="2132" spans="1:6" x14ac:dyDescent="0.2">
      <c r="A2132" s="143">
        <v>4269</v>
      </c>
      <c r="B2132" s="143">
        <v>4269</v>
      </c>
      <c r="C2132" s="141" t="s">
        <v>172</v>
      </c>
      <c r="D2132" s="140">
        <v>2025</v>
      </c>
      <c r="E2132" s="140"/>
      <c r="F2132" s="140">
        <v>334244</v>
      </c>
    </row>
    <row r="2133" spans="1:6" x14ac:dyDescent="0.2">
      <c r="A2133" s="143">
        <v>4356</v>
      </c>
      <c r="B2133" s="143">
        <v>4356</v>
      </c>
      <c r="C2133" s="141" t="s">
        <v>174</v>
      </c>
      <c r="D2133" s="140">
        <v>2025</v>
      </c>
      <c r="E2133" s="140"/>
      <c r="F2133" s="140">
        <v>0</v>
      </c>
    </row>
    <row r="2134" spans="1:6" x14ac:dyDescent="0.2">
      <c r="A2134" s="143">
        <v>4149</v>
      </c>
      <c r="B2134" s="143">
        <v>4149</v>
      </c>
      <c r="C2134" s="141" t="s">
        <v>329</v>
      </c>
      <c r="D2134" s="140">
        <v>2025</v>
      </c>
      <c r="E2134" s="140"/>
      <c r="F2134" s="140">
        <v>0</v>
      </c>
    </row>
    <row r="2135" spans="1:6" x14ac:dyDescent="0.2">
      <c r="A2135" s="143">
        <v>4437</v>
      </c>
      <c r="B2135" s="143">
        <v>4437</v>
      </c>
      <c r="C2135" s="141" t="s">
        <v>175</v>
      </c>
      <c r="D2135" s="140">
        <v>2025</v>
      </c>
      <c r="E2135" s="140"/>
      <c r="F2135" s="140">
        <v>19922</v>
      </c>
    </row>
    <row r="2136" spans="1:6" x14ac:dyDescent="0.2">
      <c r="A2136" s="143">
        <v>4446</v>
      </c>
      <c r="B2136" s="143">
        <v>4446</v>
      </c>
      <c r="C2136" s="141" t="s">
        <v>176</v>
      </c>
      <c r="D2136" s="140">
        <v>2025</v>
      </c>
      <c r="E2136" s="140"/>
      <c r="F2136" s="140">
        <v>0</v>
      </c>
    </row>
    <row r="2137" spans="1:6" x14ac:dyDescent="0.2">
      <c r="A2137" s="143">
        <v>4491</v>
      </c>
      <c r="B2137" s="143">
        <v>4491</v>
      </c>
      <c r="C2137" s="141" t="s">
        <v>177</v>
      </c>
      <c r="D2137" s="140">
        <v>2025</v>
      </c>
      <c r="E2137" s="140"/>
      <c r="F2137" s="140">
        <v>51137</v>
      </c>
    </row>
    <row r="2138" spans="1:6" x14ac:dyDescent="0.2">
      <c r="A2138" s="143">
        <v>4505</v>
      </c>
      <c r="B2138" s="143">
        <v>4505</v>
      </c>
      <c r="C2138" s="141" t="s">
        <v>178</v>
      </c>
      <c r="D2138" s="140">
        <v>2025</v>
      </c>
      <c r="E2138" s="140"/>
      <c r="F2138" s="140">
        <v>4534</v>
      </c>
    </row>
    <row r="2139" spans="1:6" x14ac:dyDescent="0.2">
      <c r="A2139" s="143">
        <v>4509</v>
      </c>
      <c r="B2139" s="143">
        <v>4509</v>
      </c>
      <c r="C2139" s="141" t="s">
        <v>179</v>
      </c>
      <c r="D2139" s="140">
        <v>2025</v>
      </c>
      <c r="E2139" s="140"/>
      <c r="F2139" s="140">
        <v>0</v>
      </c>
    </row>
    <row r="2140" spans="1:6" x14ac:dyDescent="0.2">
      <c r="A2140" s="143">
        <v>4518</v>
      </c>
      <c r="B2140" s="143">
        <v>4518</v>
      </c>
      <c r="C2140" s="141" t="s">
        <v>180</v>
      </c>
      <c r="D2140" s="140">
        <v>2025</v>
      </c>
      <c r="E2140" s="140"/>
      <c r="F2140" s="140">
        <v>45918</v>
      </c>
    </row>
    <row r="2141" spans="1:6" x14ac:dyDescent="0.2">
      <c r="A2141" s="143">
        <v>4527</v>
      </c>
      <c r="B2141" s="143">
        <v>4527</v>
      </c>
      <c r="C2141" s="141" t="s">
        <v>181</v>
      </c>
      <c r="D2141" s="140">
        <v>2025</v>
      </c>
      <c r="E2141" s="140"/>
      <c r="F2141" s="140">
        <v>146601</v>
      </c>
    </row>
    <row r="2142" spans="1:6" x14ac:dyDescent="0.2">
      <c r="A2142" s="143">
        <v>4536</v>
      </c>
      <c r="B2142" s="143">
        <v>4536</v>
      </c>
      <c r="C2142" s="141" t="s">
        <v>182</v>
      </c>
      <c r="D2142" s="140">
        <v>2025</v>
      </c>
      <c r="E2142" s="140"/>
      <c r="F2142" s="140">
        <v>0</v>
      </c>
    </row>
    <row r="2143" spans="1:6" x14ac:dyDescent="0.2">
      <c r="A2143" s="143">
        <v>4554</v>
      </c>
      <c r="B2143" s="143">
        <v>4554</v>
      </c>
      <c r="C2143" s="141" t="s">
        <v>183</v>
      </c>
      <c r="D2143" s="140">
        <v>2025</v>
      </c>
      <c r="E2143" s="140"/>
      <c r="F2143" s="140">
        <v>0</v>
      </c>
    </row>
    <row r="2144" spans="1:6" x14ac:dyDescent="0.2">
      <c r="A2144" s="143">
        <v>4572</v>
      </c>
      <c r="B2144" s="143">
        <v>4572</v>
      </c>
      <c r="C2144" s="141" t="s">
        <v>184</v>
      </c>
      <c r="D2144" s="140">
        <v>2025</v>
      </c>
      <c r="E2144" s="140"/>
      <c r="F2144" s="140">
        <v>17187</v>
      </c>
    </row>
    <row r="2145" spans="1:6" x14ac:dyDescent="0.2">
      <c r="A2145" s="143">
        <v>4581</v>
      </c>
      <c r="B2145" s="143">
        <v>4581</v>
      </c>
      <c r="C2145" s="141" t="s">
        <v>185</v>
      </c>
      <c r="D2145" s="140">
        <v>2025</v>
      </c>
      <c r="E2145" s="140"/>
      <c r="F2145" s="140">
        <v>0</v>
      </c>
    </row>
    <row r="2146" spans="1:6" x14ac:dyDescent="0.2">
      <c r="A2146" s="143">
        <v>4599</v>
      </c>
      <c r="B2146" s="143">
        <v>4599</v>
      </c>
      <c r="C2146" s="141" t="s">
        <v>186</v>
      </c>
      <c r="D2146" s="140">
        <v>2025</v>
      </c>
      <c r="E2146" s="140"/>
      <c r="F2146" s="140">
        <v>40439</v>
      </c>
    </row>
    <row r="2147" spans="1:6" x14ac:dyDescent="0.2">
      <c r="A2147" s="143">
        <v>4617</v>
      </c>
      <c r="B2147" s="143">
        <v>4617</v>
      </c>
      <c r="C2147" s="141" t="s">
        <v>187</v>
      </c>
      <c r="D2147" s="140">
        <v>2025</v>
      </c>
      <c r="E2147" s="140"/>
      <c r="F2147" s="140">
        <v>0</v>
      </c>
    </row>
    <row r="2148" spans="1:6" x14ac:dyDescent="0.2">
      <c r="A2148" s="143">
        <v>4662</v>
      </c>
      <c r="B2148" s="143">
        <v>4662</v>
      </c>
      <c r="C2148" s="141" t="s">
        <v>189</v>
      </c>
      <c r="D2148" s="140">
        <v>2025</v>
      </c>
      <c r="E2148" s="140"/>
      <c r="F2148" s="140">
        <v>98101</v>
      </c>
    </row>
    <row r="2149" spans="1:6" x14ac:dyDescent="0.2">
      <c r="A2149" s="143">
        <v>4689</v>
      </c>
      <c r="B2149" s="143">
        <v>4689</v>
      </c>
      <c r="C2149" s="141" t="s">
        <v>190</v>
      </c>
      <c r="D2149" s="140">
        <v>2025</v>
      </c>
      <c r="E2149" s="140"/>
      <c r="F2149" s="140">
        <v>0</v>
      </c>
    </row>
    <row r="2150" spans="1:6" x14ac:dyDescent="0.2">
      <c r="A2150" s="143">
        <v>4644</v>
      </c>
      <c r="B2150" s="143">
        <v>4644</v>
      </c>
      <c r="C2150" s="141" t="s">
        <v>188</v>
      </c>
      <c r="D2150" s="140">
        <v>2025</v>
      </c>
      <c r="E2150" s="140"/>
      <c r="F2150" s="140">
        <v>75872</v>
      </c>
    </row>
    <row r="2151" spans="1:6" x14ac:dyDescent="0.2">
      <c r="A2151" s="143">
        <v>4725</v>
      </c>
      <c r="B2151" s="143">
        <v>4725</v>
      </c>
      <c r="C2151" s="141" t="s">
        <v>191</v>
      </c>
      <c r="D2151" s="140">
        <v>2025</v>
      </c>
      <c r="E2151" s="140"/>
      <c r="F2151" s="140">
        <v>17210</v>
      </c>
    </row>
    <row r="2152" spans="1:6" x14ac:dyDescent="0.2">
      <c r="A2152" s="143">
        <v>2673</v>
      </c>
      <c r="B2152" s="143">
        <v>2673</v>
      </c>
      <c r="C2152" s="141" t="s">
        <v>117</v>
      </c>
      <c r="D2152" s="140">
        <v>2025</v>
      </c>
      <c r="E2152" s="140"/>
      <c r="F2152" s="140">
        <v>192605</v>
      </c>
    </row>
    <row r="2153" spans="1:6" x14ac:dyDescent="0.2">
      <c r="A2153" s="143">
        <v>153</v>
      </c>
      <c r="B2153" s="143">
        <v>153</v>
      </c>
      <c r="C2153" s="141" t="s">
        <v>18</v>
      </c>
      <c r="D2153" s="140">
        <v>2025</v>
      </c>
      <c r="E2153" s="140"/>
      <c r="F2153" s="140">
        <v>229895</v>
      </c>
    </row>
    <row r="2154" spans="1:6" x14ac:dyDescent="0.2">
      <c r="A2154" s="143">
        <v>3691</v>
      </c>
      <c r="B2154" s="143">
        <v>3691</v>
      </c>
      <c r="C2154" s="141" t="s">
        <v>156</v>
      </c>
      <c r="D2154" s="140">
        <v>2025</v>
      </c>
      <c r="E2154" s="140"/>
      <c r="F2154" s="140">
        <v>183518</v>
      </c>
    </row>
    <row r="2155" spans="1:6" x14ac:dyDescent="0.2">
      <c r="A2155" s="143">
        <v>4774</v>
      </c>
      <c r="B2155" s="143">
        <v>4774</v>
      </c>
      <c r="C2155" s="141" t="s">
        <v>330</v>
      </c>
      <c r="D2155" s="140">
        <v>2025</v>
      </c>
      <c r="E2155" s="140"/>
      <c r="F2155" s="140">
        <v>193653</v>
      </c>
    </row>
    <row r="2156" spans="1:6" x14ac:dyDescent="0.2">
      <c r="A2156" s="143">
        <v>873</v>
      </c>
      <c r="B2156" s="143">
        <v>873</v>
      </c>
      <c r="C2156" s="141" t="s">
        <v>42</v>
      </c>
      <c r="D2156" s="140">
        <v>2025</v>
      </c>
      <c r="E2156" s="140"/>
      <c r="F2156" s="140">
        <v>109541</v>
      </c>
    </row>
    <row r="2157" spans="1:6" x14ac:dyDescent="0.2">
      <c r="A2157" s="143">
        <v>4778</v>
      </c>
      <c r="B2157" s="143">
        <v>4778</v>
      </c>
      <c r="C2157" s="141" t="s">
        <v>196</v>
      </c>
      <c r="D2157" s="140">
        <v>2025</v>
      </c>
      <c r="E2157" s="140"/>
      <c r="F2157" s="140">
        <v>63672</v>
      </c>
    </row>
    <row r="2158" spans="1:6" x14ac:dyDescent="0.2">
      <c r="A2158" s="143">
        <v>4777</v>
      </c>
      <c r="B2158" s="143">
        <v>4777</v>
      </c>
      <c r="C2158" s="141" t="s">
        <v>195</v>
      </c>
      <c r="D2158" s="140">
        <v>2025</v>
      </c>
      <c r="E2158" s="140"/>
      <c r="F2158" s="140">
        <v>80009</v>
      </c>
    </row>
    <row r="2159" spans="1:6" x14ac:dyDescent="0.2">
      <c r="A2159" s="143">
        <v>4776</v>
      </c>
      <c r="B2159" s="143">
        <v>4776</v>
      </c>
      <c r="C2159" s="141" t="s">
        <v>194</v>
      </c>
      <c r="D2159" s="140">
        <v>2025</v>
      </c>
      <c r="E2159" s="140"/>
      <c r="F2159" s="140">
        <v>8143</v>
      </c>
    </row>
    <row r="2160" spans="1:6" x14ac:dyDescent="0.2">
      <c r="A2160" s="143">
        <v>4779</v>
      </c>
      <c r="B2160" s="143">
        <v>4779</v>
      </c>
      <c r="C2160" s="141" t="s">
        <v>197</v>
      </c>
      <c r="D2160" s="140">
        <v>2025</v>
      </c>
      <c r="E2160" s="140"/>
      <c r="F2160" s="140">
        <v>0</v>
      </c>
    </row>
    <row r="2161" spans="1:6" x14ac:dyDescent="0.2">
      <c r="A2161" s="143">
        <v>4784</v>
      </c>
      <c r="B2161" s="143">
        <v>4784</v>
      </c>
      <c r="C2161" s="141" t="s">
        <v>198</v>
      </c>
      <c r="D2161" s="140">
        <v>2025</v>
      </c>
      <c r="E2161" s="140"/>
      <c r="F2161" s="140">
        <v>0</v>
      </c>
    </row>
    <row r="2162" spans="1:6" x14ac:dyDescent="0.2">
      <c r="A2162" s="143">
        <v>4785</v>
      </c>
      <c r="B2162" s="143">
        <v>4785</v>
      </c>
      <c r="C2162" s="141" t="s">
        <v>331</v>
      </c>
      <c r="D2162" s="140">
        <v>2025</v>
      </c>
      <c r="E2162" s="140"/>
      <c r="F2162" s="140">
        <v>47533</v>
      </c>
    </row>
    <row r="2163" spans="1:6" x14ac:dyDescent="0.2">
      <c r="A2163" s="143">
        <v>333</v>
      </c>
      <c r="B2163" s="143">
        <v>333</v>
      </c>
      <c r="C2163" s="141" t="s">
        <v>24</v>
      </c>
      <c r="D2163" s="140">
        <v>2025</v>
      </c>
      <c r="E2163" s="140"/>
      <c r="F2163" s="140">
        <v>118353</v>
      </c>
    </row>
    <row r="2164" spans="1:6" x14ac:dyDescent="0.2">
      <c r="A2164" s="143">
        <v>4773</v>
      </c>
      <c r="B2164" s="143">
        <v>4773</v>
      </c>
      <c r="C2164" s="141" t="s">
        <v>193</v>
      </c>
      <c r="D2164" s="140">
        <v>2025</v>
      </c>
      <c r="E2164" s="140"/>
      <c r="F2164" s="140">
        <v>211501</v>
      </c>
    </row>
    <row r="2165" spans="1:6" x14ac:dyDescent="0.2">
      <c r="A2165" s="143">
        <v>4788</v>
      </c>
      <c r="B2165" s="143">
        <v>4788</v>
      </c>
      <c r="C2165" s="141" t="s">
        <v>199</v>
      </c>
      <c r="D2165" s="140">
        <v>2025</v>
      </c>
      <c r="E2165" s="140"/>
      <c r="F2165" s="140">
        <v>40496</v>
      </c>
    </row>
    <row r="2166" spans="1:6" x14ac:dyDescent="0.2">
      <c r="A2166" s="143">
        <v>4797</v>
      </c>
      <c r="B2166" s="143">
        <v>4797</v>
      </c>
      <c r="C2166" s="141" t="s">
        <v>200</v>
      </c>
      <c r="D2166" s="140">
        <v>2025</v>
      </c>
      <c r="E2166" s="140"/>
      <c r="F2166" s="140">
        <v>0</v>
      </c>
    </row>
    <row r="2167" spans="1:6" x14ac:dyDescent="0.2">
      <c r="A2167" s="143">
        <v>4860</v>
      </c>
      <c r="B2167" s="143">
        <v>4860</v>
      </c>
      <c r="C2167" s="141" t="s">
        <v>345</v>
      </c>
      <c r="D2167" s="140">
        <v>2025</v>
      </c>
      <c r="E2167" s="140"/>
      <c r="F2167" s="140">
        <v>226673</v>
      </c>
    </row>
    <row r="2168" spans="1:6" x14ac:dyDescent="0.2">
      <c r="A2168" s="143">
        <v>4869</v>
      </c>
      <c r="B2168" s="143">
        <v>4869</v>
      </c>
      <c r="C2168" s="141" t="s">
        <v>201</v>
      </c>
      <c r="D2168" s="140">
        <v>2025</v>
      </c>
      <c r="E2168" s="140"/>
      <c r="F2168" s="140">
        <v>0</v>
      </c>
    </row>
    <row r="2169" spans="1:6" x14ac:dyDescent="0.2">
      <c r="A2169" s="143">
        <v>4878</v>
      </c>
      <c r="B2169" s="143">
        <v>4878</v>
      </c>
      <c r="C2169" s="141" t="s">
        <v>202</v>
      </c>
      <c r="D2169" s="140">
        <v>2025</v>
      </c>
      <c r="E2169" s="140"/>
      <c r="F2169" s="140">
        <v>12875</v>
      </c>
    </row>
    <row r="2170" spans="1:6" x14ac:dyDescent="0.2">
      <c r="A2170" s="143">
        <v>4890</v>
      </c>
      <c r="B2170" s="143">
        <v>4890</v>
      </c>
      <c r="C2170" s="141" t="s">
        <v>203</v>
      </c>
      <c r="D2170" s="140">
        <v>2025</v>
      </c>
      <c r="E2170" s="140"/>
      <c r="F2170" s="140">
        <v>0</v>
      </c>
    </row>
    <row r="2171" spans="1:6" x14ac:dyDescent="0.2">
      <c r="A2171" s="143">
        <v>4905</v>
      </c>
      <c r="B2171" s="143">
        <v>4905</v>
      </c>
      <c r="C2171" s="141" t="s">
        <v>332</v>
      </c>
      <c r="D2171" s="140">
        <v>2025</v>
      </c>
      <c r="E2171" s="140"/>
      <c r="F2171" s="140">
        <v>73227</v>
      </c>
    </row>
    <row r="2172" spans="1:6" x14ac:dyDescent="0.2">
      <c r="A2172" s="143">
        <v>4978</v>
      </c>
      <c r="B2172" s="143">
        <v>4978</v>
      </c>
      <c r="C2172" s="141" t="s">
        <v>204</v>
      </c>
      <c r="D2172" s="140">
        <v>2025</v>
      </c>
      <c r="E2172" s="140"/>
      <c r="F2172" s="140">
        <v>99814</v>
      </c>
    </row>
    <row r="2173" spans="1:6" x14ac:dyDescent="0.2">
      <c r="A2173" s="143">
        <v>4995</v>
      </c>
      <c r="B2173" s="143">
        <v>4995</v>
      </c>
      <c r="C2173" s="141" t="s">
        <v>205</v>
      </c>
      <c r="D2173" s="140">
        <v>2025</v>
      </c>
      <c r="E2173" s="140"/>
      <c r="F2173" s="140">
        <v>76763</v>
      </c>
    </row>
    <row r="2174" spans="1:6" x14ac:dyDescent="0.2">
      <c r="A2174" s="143">
        <v>5013</v>
      </c>
      <c r="B2174" s="143">
        <v>5013</v>
      </c>
      <c r="C2174" s="141" t="s">
        <v>206</v>
      </c>
      <c r="D2174" s="140">
        <v>2025</v>
      </c>
      <c r="E2174" s="140"/>
      <c r="F2174" s="140">
        <v>40875</v>
      </c>
    </row>
    <row r="2175" spans="1:6" x14ac:dyDescent="0.2">
      <c r="A2175" s="143">
        <v>5049</v>
      </c>
      <c r="B2175" s="143">
        <v>5049</v>
      </c>
      <c r="C2175" s="141" t="s">
        <v>207</v>
      </c>
      <c r="D2175" s="140">
        <v>2025</v>
      </c>
      <c r="E2175" s="140"/>
      <c r="F2175" s="140">
        <v>0</v>
      </c>
    </row>
    <row r="2176" spans="1:6" x14ac:dyDescent="0.2">
      <c r="A2176" s="143">
        <v>5319</v>
      </c>
      <c r="B2176" s="143">
        <v>5160</v>
      </c>
      <c r="C2176" s="141" t="s">
        <v>210</v>
      </c>
      <c r="D2176" s="140">
        <v>2025</v>
      </c>
      <c r="E2176" s="140"/>
      <c r="F2176" s="140">
        <v>33512</v>
      </c>
    </row>
    <row r="2177" spans="1:6" x14ac:dyDescent="0.2">
      <c r="A2177" s="143">
        <v>5121</v>
      </c>
      <c r="B2177" s="143">
        <v>5121</v>
      </c>
      <c r="C2177" s="141" t="s">
        <v>208</v>
      </c>
      <c r="D2177" s="140">
        <v>2025</v>
      </c>
      <c r="E2177" s="140"/>
      <c r="F2177" s="140">
        <v>167617</v>
      </c>
    </row>
    <row r="2178" spans="1:6" x14ac:dyDescent="0.2">
      <c r="A2178" s="143">
        <v>5139</v>
      </c>
      <c r="B2178" s="143">
        <v>5139</v>
      </c>
      <c r="C2178" s="141" t="s">
        <v>209</v>
      </c>
      <c r="D2178" s="140">
        <v>2025</v>
      </c>
      <c r="E2178" s="140"/>
      <c r="F2178" s="140">
        <v>83716</v>
      </c>
    </row>
    <row r="2179" spans="1:6" x14ac:dyDescent="0.2">
      <c r="A2179" s="143">
        <v>5163</v>
      </c>
      <c r="B2179" s="143">
        <v>5163</v>
      </c>
      <c r="C2179" s="141" t="s">
        <v>211</v>
      </c>
      <c r="D2179" s="140">
        <v>2025</v>
      </c>
      <c r="E2179" s="140"/>
      <c r="F2179" s="140">
        <v>470897</v>
      </c>
    </row>
    <row r="2180" spans="1:6" x14ac:dyDescent="0.2">
      <c r="A2180" s="143">
        <v>5166</v>
      </c>
      <c r="B2180" s="143">
        <v>5166</v>
      </c>
      <c r="C2180" s="141" t="s">
        <v>212</v>
      </c>
      <c r="D2180" s="140">
        <v>2025</v>
      </c>
      <c r="E2180" s="140"/>
      <c r="F2180" s="140">
        <v>0</v>
      </c>
    </row>
    <row r="2181" spans="1:6" x14ac:dyDescent="0.2">
      <c r="A2181" s="143">
        <v>5184</v>
      </c>
      <c r="B2181" s="143">
        <v>5184</v>
      </c>
      <c r="C2181" s="141" t="s">
        <v>213</v>
      </c>
      <c r="D2181" s="140">
        <v>2025</v>
      </c>
      <c r="E2181" s="140"/>
      <c r="F2181" s="140">
        <v>0</v>
      </c>
    </row>
    <row r="2182" spans="1:6" x14ac:dyDescent="0.2">
      <c r="A2182" s="143">
        <v>5250</v>
      </c>
      <c r="B2182" s="143">
        <v>5250</v>
      </c>
      <c r="C2182" s="141" t="s">
        <v>214</v>
      </c>
      <c r="D2182" s="140">
        <v>2025</v>
      </c>
      <c r="E2182" s="140"/>
      <c r="F2182" s="140">
        <v>0</v>
      </c>
    </row>
    <row r="2183" spans="1:6" x14ac:dyDescent="0.2">
      <c r="A2183" s="143">
        <v>5256</v>
      </c>
      <c r="B2183" s="143">
        <v>5256</v>
      </c>
      <c r="C2183" s="141" t="s">
        <v>215</v>
      </c>
      <c r="D2183" s="140">
        <v>2025</v>
      </c>
      <c r="E2183" s="140"/>
      <c r="F2183" s="140">
        <v>0</v>
      </c>
    </row>
    <row r="2184" spans="1:6" x14ac:dyDescent="0.2">
      <c r="A2184" s="143">
        <v>5283</v>
      </c>
      <c r="B2184" s="143">
        <v>5283</v>
      </c>
      <c r="C2184" s="141" t="s">
        <v>216</v>
      </c>
      <c r="D2184" s="140">
        <v>2025</v>
      </c>
      <c r="E2184" s="140"/>
      <c r="F2184" s="140">
        <v>189350</v>
      </c>
    </row>
    <row r="2185" spans="1:6" x14ac:dyDescent="0.2">
      <c r="A2185" s="143">
        <v>5310</v>
      </c>
      <c r="B2185" s="143">
        <v>5310</v>
      </c>
      <c r="C2185" s="141" t="s">
        <v>217</v>
      </c>
      <c r="D2185" s="140">
        <v>2025</v>
      </c>
      <c r="E2185" s="140"/>
      <c r="F2185" s="140">
        <v>0</v>
      </c>
    </row>
    <row r="2186" spans="1:6" x14ac:dyDescent="0.2">
      <c r="A2186" s="143">
        <v>5463</v>
      </c>
      <c r="B2186" s="143">
        <v>5463</v>
      </c>
      <c r="C2186" s="141" t="s">
        <v>218</v>
      </c>
      <c r="D2186" s="140">
        <v>2025</v>
      </c>
      <c r="E2186" s="140"/>
      <c r="F2186" s="140">
        <v>0</v>
      </c>
    </row>
    <row r="2187" spans="1:6" x14ac:dyDescent="0.2">
      <c r="A2187" s="143">
        <v>5486</v>
      </c>
      <c r="B2187" s="143">
        <v>5486</v>
      </c>
      <c r="C2187" s="141" t="s">
        <v>219</v>
      </c>
      <c r="D2187" s="140">
        <v>2025</v>
      </c>
      <c r="E2187" s="140"/>
      <c r="F2187" s="140">
        <v>30488</v>
      </c>
    </row>
    <row r="2188" spans="1:6" x14ac:dyDescent="0.2">
      <c r="A2188" s="143">
        <v>5508</v>
      </c>
      <c r="B2188" s="143">
        <v>5508</v>
      </c>
      <c r="C2188" s="141" t="s">
        <v>220</v>
      </c>
      <c r="D2188" s="140">
        <v>2025</v>
      </c>
      <c r="E2188" s="140"/>
      <c r="F2188" s="140">
        <v>57184</v>
      </c>
    </row>
    <row r="2189" spans="1:6" x14ac:dyDescent="0.2">
      <c r="A2189" s="143">
        <v>1975</v>
      </c>
      <c r="B2189" s="143">
        <v>1975</v>
      </c>
      <c r="C2189" s="141" t="s">
        <v>98</v>
      </c>
      <c r="D2189" s="140">
        <v>2025</v>
      </c>
      <c r="E2189" s="140"/>
      <c r="F2189" s="140">
        <v>179173</v>
      </c>
    </row>
    <row r="2190" spans="1:6" x14ac:dyDescent="0.2">
      <c r="A2190" s="143">
        <v>4824</v>
      </c>
      <c r="B2190" s="143">
        <v>5510</v>
      </c>
      <c r="C2190" s="141" t="s">
        <v>221</v>
      </c>
      <c r="D2190" s="140">
        <v>2025</v>
      </c>
      <c r="E2190" s="140"/>
      <c r="F2190" s="140">
        <v>163472</v>
      </c>
    </row>
    <row r="2191" spans="1:6" x14ac:dyDescent="0.2">
      <c r="A2191" s="143">
        <v>5607</v>
      </c>
      <c r="B2191" s="143">
        <v>5607</v>
      </c>
      <c r="C2191" s="141" t="s">
        <v>222</v>
      </c>
      <c r="D2191" s="140">
        <v>2025</v>
      </c>
      <c r="E2191" s="140"/>
      <c r="F2191" s="140">
        <v>0</v>
      </c>
    </row>
    <row r="2192" spans="1:6" x14ac:dyDescent="0.2">
      <c r="A2192" s="143">
        <v>5643</v>
      </c>
      <c r="B2192" s="143">
        <v>5643</v>
      </c>
      <c r="C2192" s="141" t="s">
        <v>223</v>
      </c>
      <c r="D2192" s="140">
        <v>2025</v>
      </c>
      <c r="E2192" s="140"/>
      <c r="F2192" s="140">
        <v>0</v>
      </c>
    </row>
    <row r="2193" spans="1:6" x14ac:dyDescent="0.2">
      <c r="A2193" s="143">
        <v>5697</v>
      </c>
      <c r="B2193" s="143">
        <v>5697</v>
      </c>
      <c r="C2193" s="141" t="s">
        <v>346</v>
      </c>
      <c r="D2193" s="140">
        <v>2025</v>
      </c>
      <c r="E2193" s="140"/>
      <c r="F2193" s="140">
        <v>63614</v>
      </c>
    </row>
    <row r="2194" spans="1:6" x14ac:dyDescent="0.2">
      <c r="A2194" s="143">
        <v>5724</v>
      </c>
      <c r="B2194" s="143">
        <v>5724</v>
      </c>
      <c r="C2194" s="141" t="s">
        <v>224</v>
      </c>
      <c r="D2194" s="140">
        <v>2025</v>
      </c>
      <c r="E2194" s="140"/>
      <c r="F2194" s="140">
        <v>88168</v>
      </c>
    </row>
    <row r="2195" spans="1:6" x14ac:dyDescent="0.2">
      <c r="A2195" s="143">
        <v>5805</v>
      </c>
      <c r="B2195" s="143">
        <v>5805</v>
      </c>
      <c r="C2195" s="141" t="s">
        <v>226</v>
      </c>
      <c r="D2195" s="140">
        <v>2025</v>
      </c>
      <c r="E2195" s="140"/>
      <c r="F2195" s="140">
        <v>281144</v>
      </c>
    </row>
    <row r="2196" spans="1:6" x14ac:dyDescent="0.2">
      <c r="A2196" s="143">
        <v>5823</v>
      </c>
      <c r="B2196" s="143">
        <v>5823</v>
      </c>
      <c r="C2196" s="141" t="s">
        <v>227</v>
      </c>
      <c r="D2196" s="140">
        <v>2025</v>
      </c>
      <c r="E2196" s="140"/>
      <c r="F2196" s="140">
        <v>168548</v>
      </c>
    </row>
    <row r="2197" spans="1:6" x14ac:dyDescent="0.2">
      <c r="A2197" s="143">
        <v>5832</v>
      </c>
      <c r="B2197" s="143">
        <v>5832</v>
      </c>
      <c r="C2197" s="141" t="s">
        <v>228</v>
      </c>
      <c r="D2197" s="140">
        <v>2025</v>
      </c>
      <c r="E2197" s="140"/>
      <c r="F2197" s="140">
        <v>152651</v>
      </c>
    </row>
    <row r="2198" spans="1:6" x14ac:dyDescent="0.2">
      <c r="A2198" s="143">
        <v>5877</v>
      </c>
      <c r="B2198" s="143">
        <v>5877</v>
      </c>
      <c r="C2198" s="141" t="s">
        <v>229</v>
      </c>
      <c r="D2198" s="140">
        <v>2025</v>
      </c>
      <c r="E2198" s="140"/>
      <c r="F2198" s="140">
        <v>0</v>
      </c>
    </row>
    <row r="2199" spans="1:6" x14ac:dyDescent="0.2">
      <c r="A2199" s="143">
        <v>5895</v>
      </c>
      <c r="B2199" s="143">
        <v>5895</v>
      </c>
      <c r="C2199" s="141" t="s">
        <v>230</v>
      </c>
      <c r="D2199" s="140">
        <v>2025</v>
      </c>
      <c r="E2199" s="140"/>
      <c r="F2199" s="140">
        <v>25404</v>
      </c>
    </row>
    <row r="2200" spans="1:6" x14ac:dyDescent="0.2">
      <c r="A2200" s="143">
        <v>5949</v>
      </c>
      <c r="B2200" s="143">
        <v>5949</v>
      </c>
      <c r="C2200" s="141" t="s">
        <v>231</v>
      </c>
      <c r="D2200" s="140">
        <v>2025</v>
      </c>
      <c r="E2200" s="140"/>
      <c r="F2200" s="140">
        <v>0</v>
      </c>
    </row>
    <row r="2201" spans="1:6" x14ac:dyDescent="0.2">
      <c r="A2201" s="143">
        <v>5976</v>
      </c>
      <c r="B2201" s="143">
        <v>5976</v>
      </c>
      <c r="C2201" s="141" t="s">
        <v>232</v>
      </c>
      <c r="D2201" s="140">
        <v>2025</v>
      </c>
      <c r="E2201" s="140"/>
      <c r="F2201" s="140">
        <v>0</v>
      </c>
    </row>
    <row r="2202" spans="1:6" x14ac:dyDescent="0.2">
      <c r="A2202" s="143">
        <v>5994</v>
      </c>
      <c r="B2202" s="143">
        <v>5994</v>
      </c>
      <c r="C2202" s="141" t="s">
        <v>233</v>
      </c>
      <c r="D2202" s="140">
        <v>2025</v>
      </c>
      <c r="E2202" s="140"/>
      <c r="F2202" s="140">
        <v>175708</v>
      </c>
    </row>
    <row r="2203" spans="1:6" x14ac:dyDescent="0.2">
      <c r="A2203" s="143">
        <v>6003</v>
      </c>
      <c r="B2203" s="143">
        <v>6003</v>
      </c>
      <c r="C2203" s="141" t="s">
        <v>234</v>
      </c>
      <c r="D2203" s="140">
        <v>2025</v>
      </c>
      <c r="E2203" s="140"/>
      <c r="F2203" s="140">
        <v>109307</v>
      </c>
    </row>
    <row r="2204" spans="1:6" x14ac:dyDescent="0.2">
      <c r="A2204" s="143">
        <v>6012</v>
      </c>
      <c r="B2204" s="143">
        <v>6012</v>
      </c>
      <c r="C2204" s="141" t="s">
        <v>235</v>
      </c>
      <c r="D2204" s="140">
        <v>2025</v>
      </c>
      <c r="E2204" s="140"/>
      <c r="F2204" s="140">
        <v>15884</v>
      </c>
    </row>
    <row r="2205" spans="1:6" x14ac:dyDescent="0.2">
      <c r="A2205" s="143">
        <v>6030</v>
      </c>
      <c r="B2205" s="143">
        <v>6030</v>
      </c>
      <c r="C2205" s="141" t="s">
        <v>236</v>
      </c>
      <c r="D2205" s="140">
        <v>2025</v>
      </c>
      <c r="E2205" s="140"/>
      <c r="F2205" s="140">
        <v>0</v>
      </c>
    </row>
    <row r="2206" spans="1:6" x14ac:dyDescent="0.2">
      <c r="A2206" s="143">
        <v>6048</v>
      </c>
      <c r="B2206" s="143">
        <v>6035</v>
      </c>
      <c r="C2206" s="141" t="s">
        <v>237</v>
      </c>
      <c r="D2206" s="140">
        <v>2025</v>
      </c>
      <c r="E2206" s="140"/>
      <c r="F2206" s="140">
        <v>204653</v>
      </c>
    </row>
    <row r="2207" spans="1:6" x14ac:dyDescent="0.2">
      <c r="A2207" s="143">
        <v>6039</v>
      </c>
      <c r="B2207" s="143">
        <v>6039</v>
      </c>
      <c r="C2207" s="141" t="s">
        <v>238</v>
      </c>
      <c r="D2207" s="140">
        <v>2025</v>
      </c>
      <c r="E2207" s="140"/>
      <c r="F2207" s="140">
        <v>0</v>
      </c>
    </row>
    <row r="2208" spans="1:6" x14ac:dyDescent="0.2">
      <c r="A2208" s="143">
        <v>6093</v>
      </c>
      <c r="B2208" s="143">
        <v>6093</v>
      </c>
      <c r="C2208" s="141" t="s">
        <v>240</v>
      </c>
      <c r="D2208" s="140">
        <v>2025</v>
      </c>
      <c r="E2208" s="140"/>
      <c r="F2208" s="140">
        <v>0</v>
      </c>
    </row>
    <row r="2209" spans="1:6" x14ac:dyDescent="0.2">
      <c r="A2209" s="143">
        <v>6091</v>
      </c>
      <c r="B2209" s="143">
        <v>6091</v>
      </c>
      <c r="C2209" s="141" t="s">
        <v>239</v>
      </c>
      <c r="D2209" s="140">
        <v>2025</v>
      </c>
      <c r="E2209" s="140"/>
      <c r="F2209" s="140">
        <v>171057</v>
      </c>
    </row>
    <row r="2210" spans="1:6" x14ac:dyDescent="0.2">
      <c r="A2210" s="143">
        <v>6095</v>
      </c>
      <c r="B2210" s="143">
        <v>6095</v>
      </c>
      <c r="C2210" s="141" t="s">
        <v>242</v>
      </c>
      <c r="D2210" s="140">
        <v>2025</v>
      </c>
      <c r="E2210" s="140"/>
      <c r="F2210" s="140">
        <v>117055</v>
      </c>
    </row>
    <row r="2211" spans="1:6" x14ac:dyDescent="0.2">
      <c r="A2211" s="143">
        <v>5157</v>
      </c>
      <c r="B2211" s="143">
        <v>6099</v>
      </c>
      <c r="C2211" s="141" t="s">
        <v>244</v>
      </c>
      <c r="D2211" s="140">
        <v>2025</v>
      </c>
      <c r="E2211" s="140"/>
      <c r="F2211" s="140">
        <v>88530</v>
      </c>
    </row>
    <row r="2212" spans="1:6" x14ac:dyDescent="0.2">
      <c r="A2212" s="143">
        <v>6097</v>
      </c>
      <c r="B2212" s="143">
        <v>6097</v>
      </c>
      <c r="C2212" s="141" t="s">
        <v>243</v>
      </c>
      <c r="D2212" s="140">
        <v>2025</v>
      </c>
      <c r="E2212" s="140"/>
      <c r="F2212" s="140">
        <v>53231</v>
      </c>
    </row>
    <row r="2213" spans="1:6" x14ac:dyDescent="0.2">
      <c r="A2213" s="143">
        <v>6098</v>
      </c>
      <c r="B2213" s="143">
        <v>6098</v>
      </c>
      <c r="C2213" s="141" t="s">
        <v>333</v>
      </c>
      <c r="D2213" s="140">
        <v>2025</v>
      </c>
      <c r="E2213" s="140"/>
      <c r="F2213" s="140">
        <v>201130</v>
      </c>
    </row>
    <row r="2214" spans="1:6" x14ac:dyDescent="0.2">
      <c r="A2214" s="143">
        <v>6100</v>
      </c>
      <c r="B2214" s="143">
        <v>6100</v>
      </c>
      <c r="C2214" s="141" t="s">
        <v>245</v>
      </c>
      <c r="D2214" s="140">
        <v>2025</v>
      </c>
      <c r="E2214" s="140"/>
      <c r="F2214" s="140">
        <v>78704</v>
      </c>
    </row>
    <row r="2215" spans="1:6" x14ac:dyDescent="0.2">
      <c r="A2215" s="143">
        <v>6101</v>
      </c>
      <c r="B2215" s="143">
        <v>6101</v>
      </c>
      <c r="C2215" s="141" t="s">
        <v>246</v>
      </c>
      <c r="D2215" s="140">
        <v>2025</v>
      </c>
      <c r="E2215" s="140"/>
      <c r="F2215" s="140">
        <v>126549</v>
      </c>
    </row>
    <row r="2216" spans="1:6" x14ac:dyDescent="0.2">
      <c r="A2216" s="143">
        <v>6096</v>
      </c>
      <c r="B2216" s="143">
        <v>6096</v>
      </c>
      <c r="C2216" s="141" t="s">
        <v>442</v>
      </c>
      <c r="D2216" s="140">
        <v>2025</v>
      </c>
      <c r="E2216" s="140"/>
      <c r="F2216" s="140">
        <f>298416+171008</f>
        <v>469424</v>
      </c>
    </row>
    <row r="2217" spans="1:6" x14ac:dyDescent="0.2">
      <c r="A2217" s="143">
        <v>6094</v>
      </c>
      <c r="B2217" s="143">
        <v>6094</v>
      </c>
      <c r="C2217" s="141" t="s">
        <v>241</v>
      </c>
      <c r="D2217" s="140">
        <v>2025</v>
      </c>
      <c r="E2217" s="140"/>
      <c r="F2217" s="140">
        <v>116270</v>
      </c>
    </row>
    <row r="2218" spans="1:6" x14ac:dyDescent="0.2">
      <c r="A2218" s="143">
        <v>6102</v>
      </c>
      <c r="B2218" s="143">
        <v>6102</v>
      </c>
      <c r="C2218" s="141" t="s">
        <v>247</v>
      </c>
      <c r="D2218" s="140">
        <v>2025</v>
      </c>
      <c r="E2218" s="140"/>
      <c r="F2218" s="140">
        <v>0</v>
      </c>
    </row>
    <row r="2219" spans="1:6" x14ac:dyDescent="0.2">
      <c r="A2219" s="143">
        <v>6120</v>
      </c>
      <c r="B2219" s="143">
        <v>6120</v>
      </c>
      <c r="C2219" s="141" t="s">
        <v>248</v>
      </c>
      <c r="D2219" s="140">
        <v>2025</v>
      </c>
      <c r="E2219" s="140"/>
      <c r="F2219" s="140">
        <v>0</v>
      </c>
    </row>
    <row r="2220" spans="1:6" x14ac:dyDescent="0.2">
      <c r="A2220" s="143">
        <v>6138</v>
      </c>
      <c r="B2220" s="143">
        <v>6138</v>
      </c>
      <c r="C2220" s="141" t="s">
        <v>249</v>
      </c>
      <c r="D2220" s="140">
        <v>2025</v>
      </c>
      <c r="E2220" s="140"/>
      <c r="F2220" s="140">
        <v>0</v>
      </c>
    </row>
    <row r="2221" spans="1:6" x14ac:dyDescent="0.2">
      <c r="A2221" s="143">
        <v>5751</v>
      </c>
      <c r="B2221" s="143">
        <v>5751</v>
      </c>
      <c r="C2221" s="141" t="s">
        <v>225</v>
      </c>
      <c r="D2221" s="140">
        <v>2025</v>
      </c>
      <c r="E2221" s="140"/>
      <c r="F2221" s="140">
        <v>219907</v>
      </c>
    </row>
    <row r="2222" spans="1:6" x14ac:dyDescent="0.2">
      <c r="A2222" s="143">
        <v>6165</v>
      </c>
      <c r="B2222" s="143">
        <v>6165</v>
      </c>
      <c r="C2222" s="141" t="s">
        <v>250</v>
      </c>
      <c r="D2222" s="140">
        <v>2025</v>
      </c>
      <c r="E2222" s="140"/>
      <c r="F2222" s="140">
        <v>0</v>
      </c>
    </row>
    <row r="2223" spans="1:6" x14ac:dyDescent="0.2">
      <c r="A2223" s="143">
        <v>6175</v>
      </c>
      <c r="B2223" s="143">
        <v>6175</v>
      </c>
      <c r="C2223" s="141" t="s">
        <v>251</v>
      </c>
      <c r="D2223" s="140">
        <v>2025</v>
      </c>
      <c r="E2223" s="140"/>
      <c r="F2223" s="140">
        <v>69263</v>
      </c>
    </row>
    <row r="2224" spans="1:6" x14ac:dyDescent="0.2">
      <c r="A2224" s="143">
        <v>6219</v>
      </c>
      <c r="B2224" s="143">
        <v>6219</v>
      </c>
      <c r="C2224" s="141" t="s">
        <v>252</v>
      </c>
      <c r="D2224" s="140">
        <v>2025</v>
      </c>
      <c r="E2224" s="140"/>
      <c r="F2224" s="140">
        <v>0</v>
      </c>
    </row>
    <row r="2225" spans="1:6" x14ac:dyDescent="0.2">
      <c r="A2225" s="143">
        <v>6246</v>
      </c>
      <c r="B2225" s="143">
        <v>6246</v>
      </c>
      <c r="C2225" s="141" t="s">
        <v>253</v>
      </c>
      <c r="D2225" s="140">
        <v>2025</v>
      </c>
      <c r="E2225" s="140"/>
      <c r="F2225" s="140">
        <v>53145</v>
      </c>
    </row>
    <row r="2226" spans="1:6" x14ac:dyDescent="0.2">
      <c r="A2226" s="143">
        <v>6273</v>
      </c>
      <c r="B2226" s="143">
        <v>6273</v>
      </c>
      <c r="C2226" s="141" t="s">
        <v>255</v>
      </c>
      <c r="D2226" s="140">
        <v>2025</v>
      </c>
      <c r="E2226" s="140"/>
      <c r="F2226" s="140">
        <v>119411</v>
      </c>
    </row>
    <row r="2227" spans="1:6" x14ac:dyDescent="0.2">
      <c r="A2227" s="143">
        <v>6408</v>
      </c>
      <c r="B2227" s="143">
        <v>6408</v>
      </c>
      <c r="C2227" s="141" t="s">
        <v>256</v>
      </c>
      <c r="D2227" s="140">
        <v>2025</v>
      </c>
      <c r="E2227" s="140"/>
      <c r="F2227" s="140">
        <v>0</v>
      </c>
    </row>
    <row r="2228" spans="1:6" x14ac:dyDescent="0.2">
      <c r="A2228" s="143">
        <v>6453</v>
      </c>
      <c r="B2228" s="143">
        <v>6453</v>
      </c>
      <c r="C2228" s="141" t="s">
        <v>257</v>
      </c>
      <c r="D2228" s="140">
        <v>2025</v>
      </c>
      <c r="E2228" s="140"/>
      <c r="F2228" s="140">
        <v>191760</v>
      </c>
    </row>
    <row r="2229" spans="1:6" x14ac:dyDescent="0.2">
      <c r="A2229" s="143">
        <v>6460</v>
      </c>
      <c r="B2229" s="143">
        <v>6460</v>
      </c>
      <c r="C2229" s="141" t="s">
        <v>258</v>
      </c>
      <c r="D2229" s="140">
        <v>2025</v>
      </c>
      <c r="E2229" s="140"/>
      <c r="F2229" s="140">
        <v>230579</v>
      </c>
    </row>
    <row r="2230" spans="1:6" x14ac:dyDescent="0.2">
      <c r="A2230" s="143">
        <v>6462</v>
      </c>
      <c r="B2230" s="143">
        <v>6462</v>
      </c>
      <c r="C2230" s="141" t="s">
        <v>259</v>
      </c>
      <c r="D2230" s="140">
        <v>2025</v>
      </c>
      <c r="E2230" s="140"/>
      <c r="F2230" s="140">
        <v>117406</v>
      </c>
    </row>
    <row r="2231" spans="1:6" x14ac:dyDescent="0.2">
      <c r="A2231" s="143">
        <v>6471</v>
      </c>
      <c r="B2231" s="143">
        <v>6471</v>
      </c>
      <c r="C2231" s="141" t="s">
        <v>260</v>
      </c>
      <c r="D2231" s="140">
        <v>2025</v>
      </c>
      <c r="E2231" s="140"/>
      <c r="F2231" s="140">
        <v>0</v>
      </c>
    </row>
    <row r="2232" spans="1:6" x14ac:dyDescent="0.2">
      <c r="A2232" s="143">
        <v>6509</v>
      </c>
      <c r="B2232" s="143">
        <v>6509</v>
      </c>
      <c r="C2232" s="141" t="s">
        <v>261</v>
      </c>
      <c r="D2232" s="140">
        <v>2025</v>
      </c>
      <c r="E2232" s="140"/>
      <c r="F2232" s="140">
        <v>115229</v>
      </c>
    </row>
    <row r="2233" spans="1:6" x14ac:dyDescent="0.2">
      <c r="A2233" s="143">
        <v>6512</v>
      </c>
      <c r="B2233" s="143">
        <v>6512</v>
      </c>
      <c r="C2233" s="141" t="s">
        <v>262</v>
      </c>
      <c r="D2233" s="140">
        <v>2025</v>
      </c>
      <c r="E2233" s="140"/>
      <c r="F2233" s="140">
        <v>122691</v>
      </c>
    </row>
    <row r="2234" spans="1:6" x14ac:dyDescent="0.2">
      <c r="A2234" s="143">
        <v>6516</v>
      </c>
      <c r="B2234" s="143">
        <v>6516</v>
      </c>
      <c r="C2234" s="141" t="s">
        <v>263</v>
      </c>
      <c r="D2234" s="140">
        <v>2025</v>
      </c>
      <c r="E2234" s="140"/>
      <c r="F2234" s="140">
        <v>99314</v>
      </c>
    </row>
    <row r="2235" spans="1:6" x14ac:dyDescent="0.2">
      <c r="A2235" s="143">
        <v>6534</v>
      </c>
      <c r="B2235" s="143">
        <v>6534</v>
      </c>
      <c r="C2235" s="141" t="s">
        <v>264</v>
      </c>
      <c r="D2235" s="140">
        <v>2025</v>
      </c>
      <c r="E2235" s="140"/>
      <c r="F2235" s="140">
        <v>81410</v>
      </c>
    </row>
    <row r="2236" spans="1:6" x14ac:dyDescent="0.2">
      <c r="A2236" s="143">
        <v>1935</v>
      </c>
      <c r="B2236" s="143">
        <v>6536</v>
      </c>
      <c r="C2236" s="141" t="s">
        <v>265</v>
      </c>
      <c r="D2236" s="140">
        <v>2025</v>
      </c>
      <c r="E2236" s="140"/>
      <c r="F2236" s="140">
        <v>162812</v>
      </c>
    </row>
    <row r="2237" spans="1:6" x14ac:dyDescent="0.2">
      <c r="A2237" s="143">
        <v>6561</v>
      </c>
      <c r="B2237" s="143">
        <v>6561</v>
      </c>
      <c r="C2237" s="141" t="s">
        <v>266</v>
      </c>
      <c r="D2237" s="140">
        <v>2025</v>
      </c>
      <c r="E2237" s="140"/>
      <c r="F2237" s="140">
        <v>112250</v>
      </c>
    </row>
    <row r="2238" spans="1:6" x14ac:dyDescent="0.2">
      <c r="A2238" s="143">
        <v>6579</v>
      </c>
      <c r="B2238" s="143">
        <v>6579</v>
      </c>
      <c r="C2238" s="141" t="s">
        <v>267</v>
      </c>
      <c r="D2238" s="140">
        <v>2025</v>
      </c>
      <c r="E2238" s="140"/>
      <c r="F2238" s="140">
        <v>0</v>
      </c>
    </row>
    <row r="2239" spans="1:6" x14ac:dyDescent="0.2">
      <c r="A2239" s="143">
        <v>6592</v>
      </c>
      <c r="B2239" s="143">
        <v>6592</v>
      </c>
      <c r="C2239" s="141" t="s">
        <v>388</v>
      </c>
      <c r="D2239" s="140">
        <v>2025</v>
      </c>
      <c r="E2239" s="140"/>
      <c r="F2239" s="140">
        <v>421568</v>
      </c>
    </row>
    <row r="2240" spans="1:6" x14ac:dyDescent="0.2">
      <c r="A2240" s="143">
        <v>6615</v>
      </c>
      <c r="B2240" s="143">
        <v>6615</v>
      </c>
      <c r="C2240" s="141" t="s">
        <v>268</v>
      </c>
      <c r="D2240" s="140">
        <v>2025</v>
      </c>
      <c r="E2240" s="140"/>
      <c r="F2240" s="140">
        <v>0</v>
      </c>
    </row>
    <row r="2241" spans="1:6" x14ac:dyDescent="0.2">
      <c r="A2241" s="143">
        <v>6651</v>
      </c>
      <c r="B2241" s="143">
        <v>6651</v>
      </c>
      <c r="C2241" s="141" t="s">
        <v>269</v>
      </c>
      <c r="D2241" s="140">
        <v>2025</v>
      </c>
      <c r="E2241" s="140"/>
      <c r="F2241" s="140">
        <v>36772</v>
      </c>
    </row>
    <row r="2242" spans="1:6" x14ac:dyDescent="0.2">
      <c r="A2242" s="143">
        <v>6660</v>
      </c>
      <c r="B2242" s="143">
        <v>6660</v>
      </c>
      <c r="C2242" s="141" t="s">
        <v>270</v>
      </c>
      <c r="D2242" s="140">
        <v>2025</v>
      </c>
      <c r="E2242" s="140"/>
      <c r="F2242" s="140">
        <v>0</v>
      </c>
    </row>
    <row r="2243" spans="1:6" x14ac:dyDescent="0.2">
      <c r="A2243" s="143">
        <v>6700</v>
      </c>
      <c r="B2243" s="143">
        <v>6700</v>
      </c>
      <c r="C2243" s="141" t="s">
        <v>271</v>
      </c>
      <c r="D2243" s="140">
        <v>2025</v>
      </c>
      <c r="E2243" s="140"/>
      <c r="F2243" s="140">
        <v>0</v>
      </c>
    </row>
    <row r="2244" spans="1:6" x14ac:dyDescent="0.2">
      <c r="A2244" s="143">
        <v>6759</v>
      </c>
      <c r="B2244" s="143">
        <v>6759</v>
      </c>
      <c r="C2244" s="141" t="s">
        <v>273</v>
      </c>
      <c r="D2244" s="140">
        <v>2025</v>
      </c>
      <c r="E2244" s="140"/>
      <c r="F2244" s="140">
        <v>0</v>
      </c>
    </row>
    <row r="2245" spans="1:6" x14ac:dyDescent="0.2">
      <c r="A2245" s="143">
        <v>6762</v>
      </c>
      <c r="B2245" s="143">
        <v>6762</v>
      </c>
      <c r="C2245" s="141" t="s">
        <v>274</v>
      </c>
      <c r="D2245" s="140">
        <v>2025</v>
      </c>
      <c r="E2245" s="140"/>
      <c r="F2245" s="140">
        <v>0</v>
      </c>
    </row>
    <row r="2246" spans="1:6" x14ac:dyDescent="0.2">
      <c r="A2246" s="143">
        <v>6768</v>
      </c>
      <c r="B2246" s="143">
        <v>6768</v>
      </c>
      <c r="C2246" s="141" t="s">
        <v>275</v>
      </c>
      <c r="D2246" s="140">
        <v>2025</v>
      </c>
      <c r="E2246" s="140"/>
      <c r="F2246" s="140">
        <v>12988</v>
      </c>
    </row>
    <row r="2247" spans="1:6" x14ac:dyDescent="0.2">
      <c r="A2247" s="143">
        <v>6795</v>
      </c>
      <c r="B2247" s="143">
        <v>6795</v>
      </c>
      <c r="C2247" s="141" t="s">
        <v>276</v>
      </c>
      <c r="D2247" s="140">
        <v>2025</v>
      </c>
      <c r="E2247" s="140"/>
      <c r="F2247" s="140">
        <v>705879</v>
      </c>
    </row>
    <row r="2248" spans="1:6" x14ac:dyDescent="0.2">
      <c r="A2248" s="143">
        <v>6822</v>
      </c>
      <c r="B2248" s="143">
        <v>6822</v>
      </c>
      <c r="C2248" s="141" t="s">
        <v>277</v>
      </c>
      <c r="D2248" s="140">
        <v>2025</v>
      </c>
      <c r="E2248" s="140"/>
      <c r="F2248" s="140">
        <v>0</v>
      </c>
    </row>
    <row r="2249" spans="1:6" x14ac:dyDescent="0.2">
      <c r="A2249" s="143">
        <v>6840</v>
      </c>
      <c r="B2249" s="143">
        <v>6840</v>
      </c>
      <c r="C2249" s="141" t="s">
        <v>278</v>
      </c>
      <c r="D2249" s="140">
        <v>2025</v>
      </c>
      <c r="E2249" s="140"/>
      <c r="F2249" s="140">
        <v>0</v>
      </c>
    </row>
    <row r="2250" spans="1:6" x14ac:dyDescent="0.2">
      <c r="A2250" s="143">
        <v>6854</v>
      </c>
      <c r="B2250" s="143">
        <v>6854</v>
      </c>
      <c r="C2250" s="141" t="s">
        <v>279</v>
      </c>
      <c r="D2250" s="140">
        <v>2025</v>
      </c>
      <c r="E2250" s="140"/>
      <c r="F2250" s="140">
        <v>274967</v>
      </c>
    </row>
    <row r="2251" spans="1:6" x14ac:dyDescent="0.2">
      <c r="A2251" s="143">
        <v>6867</v>
      </c>
      <c r="B2251" s="143">
        <v>6867</v>
      </c>
      <c r="C2251" s="141" t="s">
        <v>280</v>
      </c>
      <c r="D2251" s="140">
        <v>2025</v>
      </c>
      <c r="E2251" s="140"/>
      <c r="F2251" s="140">
        <v>48207</v>
      </c>
    </row>
    <row r="2252" spans="1:6" x14ac:dyDescent="0.2">
      <c r="A2252" s="143">
        <v>6921</v>
      </c>
      <c r="B2252" s="143">
        <v>6921</v>
      </c>
      <c r="C2252" s="141" t="s">
        <v>281</v>
      </c>
      <c r="D2252" s="140">
        <v>2025</v>
      </c>
      <c r="E2252" s="140"/>
      <c r="F2252" s="140">
        <v>19249</v>
      </c>
    </row>
    <row r="2253" spans="1:6" x14ac:dyDescent="0.2">
      <c r="A2253" s="143">
        <v>6930</v>
      </c>
      <c r="B2253" s="143">
        <v>6930</v>
      </c>
      <c r="C2253" s="141" t="s">
        <v>282</v>
      </c>
      <c r="D2253" s="140">
        <v>2025</v>
      </c>
      <c r="E2253" s="140"/>
      <c r="F2253" s="140">
        <v>0</v>
      </c>
    </row>
    <row r="2254" spans="1:6" x14ac:dyDescent="0.2">
      <c r="A2254" s="143">
        <v>6937</v>
      </c>
      <c r="B2254" s="143">
        <v>6937</v>
      </c>
      <c r="C2254" s="141" t="s">
        <v>334</v>
      </c>
      <c r="D2254" s="140">
        <v>2025</v>
      </c>
      <c r="E2254" s="140"/>
      <c r="F2254" s="140">
        <v>0</v>
      </c>
    </row>
    <row r="2255" spans="1:6" x14ac:dyDescent="0.2">
      <c r="A2255" s="143">
        <v>6943</v>
      </c>
      <c r="B2255" s="143">
        <v>6943</v>
      </c>
      <c r="C2255" s="141" t="s">
        <v>283</v>
      </c>
      <c r="D2255" s="140">
        <v>2025</v>
      </c>
      <c r="E2255" s="140"/>
      <c r="F2255" s="140">
        <v>42550</v>
      </c>
    </row>
    <row r="2256" spans="1:6" x14ac:dyDescent="0.2">
      <c r="A2256" s="143">
        <v>6264</v>
      </c>
      <c r="B2256" s="143">
        <v>6264</v>
      </c>
      <c r="C2256" s="141" t="s">
        <v>254</v>
      </c>
      <c r="D2256" s="140">
        <v>2025</v>
      </c>
      <c r="E2256" s="140"/>
      <c r="F2256" s="140">
        <v>168904</v>
      </c>
    </row>
    <row r="2257" spans="1:6" x14ac:dyDescent="0.2">
      <c r="A2257" s="143">
        <v>6950</v>
      </c>
      <c r="B2257" s="143">
        <v>6950</v>
      </c>
      <c r="C2257" s="141" t="s">
        <v>335</v>
      </c>
      <c r="D2257" s="140">
        <v>2025</v>
      </c>
      <c r="E2257" s="140"/>
      <c r="F2257" s="140">
        <v>0</v>
      </c>
    </row>
    <row r="2258" spans="1:6" x14ac:dyDescent="0.2">
      <c r="A2258" s="143">
        <v>6957</v>
      </c>
      <c r="B2258" s="143">
        <v>6957</v>
      </c>
      <c r="C2258" s="141" t="s">
        <v>284</v>
      </c>
      <c r="D2258" s="140">
        <v>2025</v>
      </c>
      <c r="E2258" s="140"/>
      <c r="F2258" s="140">
        <v>0</v>
      </c>
    </row>
    <row r="2259" spans="1:6" x14ac:dyDescent="0.2">
      <c r="A2259" s="143">
        <v>5922</v>
      </c>
      <c r="B2259" s="143">
        <v>5922</v>
      </c>
      <c r="C2259" s="141" t="s">
        <v>336</v>
      </c>
      <c r="D2259" s="140">
        <v>2025</v>
      </c>
      <c r="E2259" s="140"/>
      <c r="F2259" s="140">
        <v>194012</v>
      </c>
    </row>
    <row r="2260" spans="1:6" x14ac:dyDescent="0.2">
      <c r="A2260" s="143">
        <v>819</v>
      </c>
      <c r="B2260" s="143">
        <v>819</v>
      </c>
      <c r="C2260" s="141" t="s">
        <v>41</v>
      </c>
      <c r="D2260" s="140">
        <v>2025</v>
      </c>
      <c r="E2260" s="140"/>
      <c r="F2260" s="140">
        <v>55040</v>
      </c>
    </row>
    <row r="2261" spans="1:6" x14ac:dyDescent="0.2">
      <c r="A2261" s="143">
        <v>6969</v>
      </c>
      <c r="B2261" s="143">
        <v>6969</v>
      </c>
      <c r="C2261" s="141" t="s">
        <v>285</v>
      </c>
      <c r="D2261" s="140">
        <v>2025</v>
      </c>
      <c r="E2261" s="140"/>
      <c r="F2261" s="140">
        <v>153569</v>
      </c>
    </row>
    <row r="2262" spans="1:6" x14ac:dyDescent="0.2">
      <c r="A2262" s="143">
        <v>6975</v>
      </c>
      <c r="B2262" s="143">
        <v>6975</v>
      </c>
      <c r="C2262" s="141" t="s">
        <v>286</v>
      </c>
      <c r="D2262" s="140">
        <v>2025</v>
      </c>
      <c r="E2262" s="140"/>
      <c r="F2262" s="140">
        <v>0</v>
      </c>
    </row>
    <row r="2263" spans="1:6" x14ac:dyDescent="0.2">
      <c r="A2263" s="143">
        <v>6983</v>
      </c>
      <c r="B2263" s="143">
        <v>6983</v>
      </c>
      <c r="C2263" s="141" t="s">
        <v>287</v>
      </c>
      <c r="D2263" s="140">
        <v>2025</v>
      </c>
      <c r="E2263" s="140"/>
      <c r="F2263" s="140">
        <v>235547</v>
      </c>
    </row>
    <row r="2264" spans="1:6" x14ac:dyDescent="0.2">
      <c r="A2264" s="143">
        <v>6985</v>
      </c>
      <c r="B2264" s="143">
        <v>6985</v>
      </c>
      <c r="C2264" s="141" t="s">
        <v>288</v>
      </c>
      <c r="D2264" s="140">
        <v>2025</v>
      </c>
      <c r="E2264" s="140"/>
      <c r="F2264" s="140">
        <v>180075</v>
      </c>
    </row>
    <row r="2265" spans="1:6" x14ac:dyDescent="0.2">
      <c r="A2265" s="143">
        <v>6987</v>
      </c>
      <c r="B2265" s="143">
        <v>6987</v>
      </c>
      <c r="C2265" s="141" t="s">
        <v>289</v>
      </c>
      <c r="D2265" s="140">
        <v>2025</v>
      </c>
      <c r="E2265" s="140"/>
      <c r="F2265" s="140">
        <v>64657</v>
      </c>
    </row>
    <row r="2266" spans="1:6" x14ac:dyDescent="0.2">
      <c r="A2266" s="143">
        <v>6990</v>
      </c>
      <c r="B2266" s="143">
        <v>6990</v>
      </c>
      <c r="C2266" s="141" t="s">
        <v>290</v>
      </c>
      <c r="D2266" s="140">
        <v>2025</v>
      </c>
      <c r="E2266" s="140"/>
      <c r="F2266" s="140">
        <v>0</v>
      </c>
    </row>
    <row r="2267" spans="1:6" x14ac:dyDescent="0.2">
      <c r="A2267" s="143">
        <v>6961</v>
      </c>
      <c r="B2267" s="143">
        <v>6961</v>
      </c>
      <c r="C2267" s="141" t="s">
        <v>337</v>
      </c>
      <c r="D2267" s="140">
        <v>2025</v>
      </c>
      <c r="E2267" s="140"/>
      <c r="F2267" s="140">
        <v>462043</v>
      </c>
    </row>
    <row r="2268" spans="1:6" x14ac:dyDescent="0.2">
      <c r="A2268" s="143">
        <v>6992</v>
      </c>
      <c r="B2268" s="143">
        <v>6992</v>
      </c>
      <c r="C2268" s="141" t="s">
        <v>291</v>
      </c>
      <c r="D2268" s="140">
        <v>2025</v>
      </c>
      <c r="E2268" s="140"/>
      <c r="F2268" s="140">
        <v>203524</v>
      </c>
    </row>
    <row r="2269" spans="1:6" x14ac:dyDescent="0.2">
      <c r="A2269" s="143">
        <v>7002</v>
      </c>
      <c r="B2269" s="143">
        <v>7002</v>
      </c>
      <c r="C2269" s="141" t="s">
        <v>292</v>
      </c>
      <c r="D2269" s="140">
        <v>2025</v>
      </c>
      <c r="E2269" s="140"/>
      <c r="F2269" s="140">
        <v>0</v>
      </c>
    </row>
    <row r="2270" spans="1:6" x14ac:dyDescent="0.2">
      <c r="A2270" s="143">
        <v>7029</v>
      </c>
      <c r="B2270" s="143">
        <v>7029</v>
      </c>
      <c r="C2270" s="141" t="s">
        <v>293</v>
      </c>
      <c r="D2270" s="140">
        <v>2025</v>
      </c>
      <c r="E2270" s="140"/>
      <c r="F2270" s="140">
        <v>92190</v>
      </c>
    </row>
    <row r="2271" spans="1:6" x14ac:dyDescent="0.2">
      <c r="A2271" s="143">
        <v>7038</v>
      </c>
      <c r="B2271" s="143">
        <v>7038</v>
      </c>
      <c r="C2271" s="141" t="s">
        <v>294</v>
      </c>
      <c r="D2271" s="140">
        <v>2025</v>
      </c>
      <c r="E2271" s="140"/>
      <c r="F2271" s="140">
        <v>0</v>
      </c>
    </row>
    <row r="2272" spans="1:6" x14ac:dyDescent="0.2">
      <c r="A2272" s="143">
        <v>7047</v>
      </c>
      <c r="B2272" s="143">
        <v>7047</v>
      </c>
      <c r="C2272" s="141" t="s">
        <v>295</v>
      </c>
      <c r="D2272" s="140">
        <v>2025</v>
      </c>
      <c r="E2272" s="140"/>
      <c r="F2272" s="140">
        <v>4691</v>
      </c>
    </row>
    <row r="2273" spans="1:6" x14ac:dyDescent="0.2">
      <c r="A2273" s="143">
        <v>7056</v>
      </c>
      <c r="B2273" s="143">
        <v>7056</v>
      </c>
      <c r="C2273" s="141" t="s">
        <v>296</v>
      </c>
      <c r="D2273" s="140">
        <v>2025</v>
      </c>
      <c r="E2273" s="140"/>
      <c r="F2273" s="140">
        <v>104322</v>
      </c>
    </row>
    <row r="2274" spans="1:6" x14ac:dyDescent="0.2">
      <c r="A2274" s="143">
        <v>7092</v>
      </c>
      <c r="B2274" s="143">
        <v>7092</v>
      </c>
      <c r="C2274" s="141" t="s">
        <v>297</v>
      </c>
      <c r="D2274" s="140">
        <v>2025</v>
      </c>
      <c r="E2274" s="140"/>
      <c r="F2274" s="140">
        <v>0</v>
      </c>
    </row>
    <row r="2275" spans="1:6" x14ac:dyDescent="0.2">
      <c r="A2275" s="143">
        <v>7098</v>
      </c>
      <c r="B2275" s="143">
        <v>7098</v>
      </c>
      <c r="C2275" s="141" t="s">
        <v>298</v>
      </c>
      <c r="D2275" s="140">
        <v>2025</v>
      </c>
      <c r="E2275" s="140"/>
      <c r="F2275" s="140">
        <v>110433</v>
      </c>
    </row>
    <row r="2276" spans="1:6" ht="15" thickBot="1" x14ac:dyDescent="0.25">
      <c r="A2276" s="143">
        <v>7110</v>
      </c>
      <c r="B2276" s="143">
        <v>7110</v>
      </c>
      <c r="C2276" s="141" t="s">
        <v>299</v>
      </c>
      <c r="D2276" s="140">
        <v>2025</v>
      </c>
      <c r="E2276" s="140"/>
      <c r="F2276" s="140">
        <v>7546</v>
      </c>
    </row>
    <row r="2277" spans="1:6" ht="15" thickTop="1" x14ac:dyDescent="0.2">
      <c r="A2277" s="231">
        <v>18</v>
      </c>
      <c r="B2277" s="231">
        <v>18</v>
      </c>
      <c r="C2277" s="141"/>
      <c r="D2277" s="140">
        <v>2027</v>
      </c>
      <c r="E2277" s="140"/>
      <c r="F2277" s="235">
        <v>139789</v>
      </c>
    </row>
    <row r="2278" spans="1:6" x14ac:dyDescent="0.2">
      <c r="A2278" s="232">
        <v>27</v>
      </c>
      <c r="B2278" s="232">
        <v>27</v>
      </c>
      <c r="C2278" s="141"/>
      <c r="D2278" s="140">
        <v>2027</v>
      </c>
      <c r="E2278" s="140"/>
      <c r="F2278" s="236">
        <v>0</v>
      </c>
    </row>
    <row r="2279" spans="1:6" x14ac:dyDescent="0.2">
      <c r="A2279" s="232">
        <v>9</v>
      </c>
      <c r="B2279" s="232">
        <v>9</v>
      </c>
      <c r="C2279" s="141"/>
      <c r="D2279" s="140">
        <v>2027</v>
      </c>
      <c r="E2279" s="140"/>
      <c r="F2279" s="236">
        <v>270283</v>
      </c>
    </row>
    <row r="2280" spans="1:6" x14ac:dyDescent="0.2">
      <c r="A2280" s="232">
        <v>441</v>
      </c>
      <c r="B2280" s="232">
        <v>441</v>
      </c>
      <c r="C2280" s="141"/>
      <c r="D2280" s="140">
        <v>2027</v>
      </c>
      <c r="E2280" s="140"/>
      <c r="F2280" s="236">
        <v>0</v>
      </c>
    </row>
    <row r="2281" spans="1:6" x14ac:dyDescent="0.2">
      <c r="A2281" s="232">
        <v>63</v>
      </c>
      <c r="B2281" s="232">
        <v>63</v>
      </c>
      <c r="C2281" s="141"/>
      <c r="D2281" s="140">
        <v>2027</v>
      </c>
      <c r="E2281" s="140"/>
      <c r="F2281" s="236">
        <v>145215</v>
      </c>
    </row>
    <row r="2282" spans="1:6" x14ac:dyDescent="0.2">
      <c r="A2282" s="232">
        <v>72</v>
      </c>
      <c r="B2282" s="232">
        <v>72</v>
      </c>
      <c r="C2282" s="141"/>
      <c r="D2282" s="140">
        <v>2027</v>
      </c>
      <c r="E2282" s="140"/>
      <c r="F2282" s="236">
        <v>196724</v>
      </c>
    </row>
    <row r="2283" spans="1:6" x14ac:dyDescent="0.2">
      <c r="A2283" s="232">
        <v>81</v>
      </c>
      <c r="B2283" s="232">
        <v>81</v>
      </c>
      <c r="C2283" s="141"/>
      <c r="D2283" s="140">
        <v>2027</v>
      </c>
      <c r="E2283" s="140"/>
      <c r="F2283" s="236">
        <v>163300</v>
      </c>
    </row>
    <row r="2284" spans="1:6" x14ac:dyDescent="0.2">
      <c r="A2284" s="232">
        <v>99</v>
      </c>
      <c r="B2284" s="232">
        <v>99</v>
      </c>
      <c r="C2284" s="141"/>
      <c r="D2284" s="140">
        <v>2027</v>
      </c>
      <c r="E2284" s="140"/>
      <c r="F2284" s="236">
        <v>263695</v>
      </c>
    </row>
    <row r="2285" spans="1:6" x14ac:dyDescent="0.2">
      <c r="A2285" s="232">
        <v>108</v>
      </c>
      <c r="B2285" s="232">
        <v>108</v>
      </c>
      <c r="C2285" s="141"/>
      <c r="D2285" s="140">
        <v>2027</v>
      </c>
      <c r="E2285" s="140"/>
      <c r="F2285" s="236">
        <v>101530</v>
      </c>
    </row>
    <row r="2286" spans="1:6" x14ac:dyDescent="0.2">
      <c r="A2286" s="232">
        <v>126</v>
      </c>
      <c r="B2286" s="232">
        <v>126</v>
      </c>
      <c r="C2286" s="141"/>
      <c r="D2286" s="140">
        <v>2027</v>
      </c>
      <c r="E2286" s="140"/>
      <c r="F2286" s="236">
        <v>36486</v>
      </c>
    </row>
    <row r="2287" spans="1:6" x14ac:dyDescent="0.2">
      <c r="A2287" s="232">
        <v>135</v>
      </c>
      <c r="B2287" s="232">
        <v>135</v>
      </c>
      <c r="C2287" s="141"/>
      <c r="D2287" s="140">
        <v>2027</v>
      </c>
      <c r="E2287" s="140"/>
      <c r="F2287" s="236">
        <v>304855</v>
      </c>
    </row>
    <row r="2288" spans="1:6" x14ac:dyDescent="0.2">
      <c r="A2288" s="232">
        <v>171</v>
      </c>
      <c r="B2288" s="232">
        <v>171</v>
      </c>
      <c r="C2288" s="141"/>
      <c r="D2288" s="140">
        <v>2027</v>
      </c>
      <c r="E2288" s="140"/>
      <c r="F2288" s="236">
        <v>40728</v>
      </c>
    </row>
    <row r="2289" spans="1:6" x14ac:dyDescent="0.2">
      <c r="A2289" s="232">
        <v>225</v>
      </c>
      <c r="B2289" s="232">
        <v>225</v>
      </c>
      <c r="C2289" s="141"/>
      <c r="D2289" s="140">
        <v>2027</v>
      </c>
      <c r="E2289" s="140"/>
      <c r="F2289" s="236">
        <v>638802</v>
      </c>
    </row>
    <row r="2290" spans="1:6" x14ac:dyDescent="0.2">
      <c r="A2290" s="232">
        <v>234</v>
      </c>
      <c r="B2290" s="232">
        <v>234</v>
      </c>
      <c r="C2290" s="141"/>
      <c r="D2290" s="140">
        <v>2027</v>
      </c>
      <c r="E2290" s="140"/>
      <c r="F2290" s="236">
        <v>0</v>
      </c>
    </row>
    <row r="2291" spans="1:6" x14ac:dyDescent="0.2">
      <c r="A2291" s="232">
        <v>243</v>
      </c>
      <c r="B2291" s="232">
        <v>243</v>
      </c>
      <c r="C2291" s="141"/>
      <c r="D2291" s="140">
        <v>2027</v>
      </c>
      <c r="E2291" s="140"/>
      <c r="F2291" s="236">
        <v>211342</v>
      </c>
    </row>
    <row r="2292" spans="1:6" x14ac:dyDescent="0.2">
      <c r="A2292" s="232">
        <v>261</v>
      </c>
      <c r="B2292" s="232">
        <v>261</v>
      </c>
      <c r="C2292" s="141"/>
      <c r="D2292" s="140">
        <v>2027</v>
      </c>
      <c r="E2292" s="140"/>
      <c r="F2292" s="236">
        <v>533638</v>
      </c>
    </row>
    <row r="2293" spans="1:6" x14ac:dyDescent="0.2">
      <c r="A2293" s="232">
        <v>279</v>
      </c>
      <c r="B2293" s="232">
        <v>279</v>
      </c>
      <c r="C2293" s="141"/>
      <c r="D2293" s="140">
        <v>2027</v>
      </c>
      <c r="E2293" s="140"/>
      <c r="F2293" s="236">
        <v>0</v>
      </c>
    </row>
    <row r="2294" spans="1:6" x14ac:dyDescent="0.2">
      <c r="A2294" s="232">
        <v>355</v>
      </c>
      <c r="B2294" s="232">
        <v>355</v>
      </c>
      <c r="C2294" s="141"/>
      <c r="D2294" s="140">
        <v>2027</v>
      </c>
      <c r="E2294" s="140"/>
      <c r="F2294" s="236">
        <v>89516</v>
      </c>
    </row>
    <row r="2295" spans="1:6" x14ac:dyDescent="0.2">
      <c r="A2295" s="232">
        <v>387</v>
      </c>
      <c r="B2295" s="232">
        <v>387</v>
      </c>
      <c r="C2295" s="141"/>
      <c r="D2295" s="140">
        <v>2027</v>
      </c>
      <c r="E2295" s="140"/>
      <c r="F2295" s="236">
        <v>0</v>
      </c>
    </row>
    <row r="2296" spans="1:6" x14ac:dyDescent="0.2">
      <c r="A2296" s="232">
        <v>414</v>
      </c>
      <c r="B2296" s="232">
        <v>414</v>
      </c>
      <c r="C2296" s="141"/>
      <c r="D2296" s="140">
        <v>2027</v>
      </c>
      <c r="E2296" s="140"/>
      <c r="F2296" s="236">
        <v>85881</v>
      </c>
    </row>
    <row r="2297" spans="1:6" x14ac:dyDescent="0.2">
      <c r="A2297" s="232">
        <v>472</v>
      </c>
      <c r="B2297" s="232">
        <v>472</v>
      </c>
      <c r="C2297" s="141"/>
      <c r="D2297" s="140">
        <v>2027</v>
      </c>
      <c r="E2297" s="140"/>
      <c r="F2297" s="236">
        <v>192419</v>
      </c>
    </row>
    <row r="2298" spans="1:6" x14ac:dyDescent="0.2">
      <c r="A2298" s="232">
        <v>513</v>
      </c>
      <c r="B2298" s="232">
        <v>513</v>
      </c>
      <c r="C2298" s="141"/>
      <c r="D2298" s="140">
        <v>2027</v>
      </c>
      <c r="E2298" s="140"/>
      <c r="F2298" s="236">
        <v>0</v>
      </c>
    </row>
    <row r="2299" spans="1:6" x14ac:dyDescent="0.2">
      <c r="A2299" s="232">
        <v>540</v>
      </c>
      <c r="B2299" s="232">
        <v>540</v>
      </c>
      <c r="C2299" s="141"/>
      <c r="D2299" s="140">
        <v>2027</v>
      </c>
      <c r="E2299" s="140"/>
      <c r="F2299" s="236">
        <v>371806</v>
      </c>
    </row>
    <row r="2300" spans="1:6" x14ac:dyDescent="0.2">
      <c r="A2300" s="232">
        <v>549</v>
      </c>
      <c r="B2300" s="232">
        <v>549</v>
      </c>
      <c r="C2300" s="141"/>
      <c r="D2300" s="140">
        <v>2027</v>
      </c>
      <c r="E2300" s="140"/>
      <c r="F2300" s="236">
        <v>30733</v>
      </c>
    </row>
    <row r="2301" spans="1:6" x14ac:dyDescent="0.2">
      <c r="A2301" s="232">
        <v>576</v>
      </c>
      <c r="B2301" s="232">
        <v>576</v>
      </c>
      <c r="C2301" s="141"/>
      <c r="D2301" s="140">
        <v>2027</v>
      </c>
      <c r="E2301" s="140"/>
      <c r="F2301" s="236">
        <v>0</v>
      </c>
    </row>
    <row r="2302" spans="1:6" x14ac:dyDescent="0.2">
      <c r="A2302" s="232">
        <v>585</v>
      </c>
      <c r="B2302" s="232">
        <v>585</v>
      </c>
      <c r="C2302" s="141"/>
      <c r="D2302" s="140">
        <v>2027</v>
      </c>
      <c r="E2302" s="140"/>
      <c r="F2302" s="236">
        <v>24270</v>
      </c>
    </row>
    <row r="2303" spans="1:6" x14ac:dyDescent="0.2">
      <c r="A2303" s="232">
        <v>594</v>
      </c>
      <c r="B2303" s="232">
        <v>594</v>
      </c>
      <c r="C2303" s="141"/>
      <c r="D2303" s="140">
        <v>2027</v>
      </c>
      <c r="E2303" s="140"/>
      <c r="F2303" s="236">
        <v>0</v>
      </c>
    </row>
    <row r="2304" spans="1:6" x14ac:dyDescent="0.2">
      <c r="A2304" s="232">
        <v>603</v>
      </c>
      <c r="B2304" s="232">
        <v>603</v>
      </c>
      <c r="C2304" s="141"/>
      <c r="D2304" s="140">
        <v>2027</v>
      </c>
      <c r="E2304" s="140"/>
      <c r="F2304" s="236">
        <v>64147</v>
      </c>
    </row>
    <row r="2305" spans="1:6" x14ac:dyDescent="0.2">
      <c r="A2305" s="232">
        <v>609</v>
      </c>
      <c r="B2305" s="232">
        <v>609</v>
      </c>
      <c r="C2305" s="141"/>
      <c r="D2305" s="140">
        <v>2027</v>
      </c>
      <c r="E2305" s="140"/>
      <c r="F2305" s="236">
        <v>546623</v>
      </c>
    </row>
    <row r="2306" spans="1:6" x14ac:dyDescent="0.2">
      <c r="A2306" s="232">
        <v>621</v>
      </c>
      <c r="B2306" s="232">
        <v>621</v>
      </c>
      <c r="C2306" s="141"/>
      <c r="D2306" s="140">
        <v>2027</v>
      </c>
      <c r="E2306" s="140"/>
      <c r="F2306" s="236">
        <v>0</v>
      </c>
    </row>
    <row r="2307" spans="1:6" x14ac:dyDescent="0.2">
      <c r="A2307" s="232">
        <v>720</v>
      </c>
      <c r="B2307" s="232">
        <v>720</v>
      </c>
      <c r="C2307" s="141"/>
      <c r="D2307" s="140">
        <v>2027</v>
      </c>
      <c r="E2307" s="140"/>
      <c r="F2307" s="236">
        <v>0</v>
      </c>
    </row>
    <row r="2308" spans="1:6" x14ac:dyDescent="0.2">
      <c r="A2308" s="232">
        <v>729</v>
      </c>
      <c r="B2308" s="232">
        <v>729</v>
      </c>
      <c r="C2308" s="141"/>
      <c r="D2308" s="140">
        <v>2027</v>
      </c>
      <c r="E2308" s="140"/>
      <c r="F2308" s="236">
        <v>0</v>
      </c>
    </row>
    <row r="2309" spans="1:6" x14ac:dyDescent="0.2">
      <c r="A2309" s="232">
        <v>747</v>
      </c>
      <c r="B2309" s="232">
        <v>747</v>
      </c>
      <c r="C2309" s="141"/>
      <c r="D2309" s="140">
        <v>2027</v>
      </c>
      <c r="E2309" s="140"/>
      <c r="F2309" s="236">
        <v>23230</v>
      </c>
    </row>
    <row r="2310" spans="1:6" x14ac:dyDescent="0.2">
      <c r="A2310" s="232">
        <v>1917</v>
      </c>
      <c r="B2310" s="232">
        <v>1917</v>
      </c>
      <c r="C2310" s="141"/>
      <c r="D2310" s="140">
        <v>2027</v>
      </c>
      <c r="E2310" s="140"/>
      <c r="F2310" s="236">
        <v>44842</v>
      </c>
    </row>
    <row r="2311" spans="1:6" x14ac:dyDescent="0.2">
      <c r="A2311" s="232">
        <v>846</v>
      </c>
      <c r="B2311" s="232">
        <v>846</v>
      </c>
      <c r="C2311" s="141"/>
      <c r="D2311" s="140">
        <v>2027</v>
      </c>
      <c r="E2311" s="140"/>
      <c r="F2311" s="236">
        <v>80788</v>
      </c>
    </row>
    <row r="2312" spans="1:6" x14ac:dyDescent="0.2">
      <c r="A2312" s="232">
        <v>882</v>
      </c>
      <c r="B2312" s="232">
        <v>882</v>
      </c>
      <c r="C2312" s="141"/>
      <c r="D2312" s="140">
        <v>2027</v>
      </c>
      <c r="E2312" s="140"/>
      <c r="F2312" s="236">
        <v>0</v>
      </c>
    </row>
    <row r="2313" spans="1:6" x14ac:dyDescent="0.2">
      <c r="A2313" s="232">
        <v>916</v>
      </c>
      <c r="B2313" s="232">
        <v>916</v>
      </c>
      <c r="C2313" s="141"/>
      <c r="D2313" s="140">
        <v>2027</v>
      </c>
      <c r="E2313" s="140"/>
      <c r="F2313" s="236">
        <v>46171</v>
      </c>
    </row>
    <row r="2314" spans="1:6" x14ac:dyDescent="0.2">
      <c r="A2314" s="232">
        <v>918</v>
      </c>
      <c r="B2314" s="232">
        <v>918</v>
      </c>
      <c r="C2314" s="141"/>
      <c r="D2314" s="140">
        <v>2027</v>
      </c>
      <c r="E2314" s="140"/>
      <c r="F2314" s="236">
        <v>131125</v>
      </c>
    </row>
    <row r="2315" spans="1:6" x14ac:dyDescent="0.2">
      <c r="A2315" s="232">
        <v>914</v>
      </c>
      <c r="B2315" s="232">
        <v>914</v>
      </c>
      <c r="C2315" s="141"/>
      <c r="D2315" s="140">
        <v>2027</v>
      </c>
      <c r="E2315" s="140"/>
      <c r="F2315" s="236">
        <v>99256</v>
      </c>
    </row>
    <row r="2316" spans="1:6" x14ac:dyDescent="0.2">
      <c r="A2316" s="232">
        <v>936</v>
      </c>
      <c r="B2316" s="232">
        <v>936</v>
      </c>
      <c r="C2316" s="141"/>
      <c r="D2316" s="140">
        <v>2027</v>
      </c>
      <c r="E2316" s="140"/>
      <c r="F2316" s="236">
        <v>0</v>
      </c>
    </row>
    <row r="2317" spans="1:6" x14ac:dyDescent="0.2">
      <c r="A2317" s="232">
        <v>977</v>
      </c>
      <c r="B2317" s="232">
        <v>977</v>
      </c>
      <c r="C2317" s="141"/>
      <c r="D2317" s="140">
        <v>2027</v>
      </c>
      <c r="E2317" s="140"/>
      <c r="F2317" s="236">
        <v>375152</v>
      </c>
    </row>
    <row r="2318" spans="1:6" x14ac:dyDescent="0.2">
      <c r="A2318" s="232">
        <v>981</v>
      </c>
      <c r="B2318" s="232">
        <v>981</v>
      </c>
      <c r="C2318" s="141"/>
      <c r="D2318" s="140">
        <v>2027</v>
      </c>
      <c r="E2318" s="140"/>
      <c r="F2318" s="236">
        <v>0</v>
      </c>
    </row>
    <row r="2319" spans="1:6" x14ac:dyDescent="0.2">
      <c r="A2319" s="232">
        <v>999</v>
      </c>
      <c r="B2319" s="232">
        <v>999</v>
      </c>
      <c r="C2319" s="141"/>
      <c r="D2319" s="140">
        <v>2027</v>
      </c>
      <c r="E2319" s="140"/>
      <c r="F2319" s="236">
        <v>215869</v>
      </c>
    </row>
    <row r="2320" spans="1:6" x14ac:dyDescent="0.2">
      <c r="A2320" s="232">
        <v>1044</v>
      </c>
      <c r="B2320" s="232">
        <v>1044</v>
      </c>
      <c r="C2320" s="141"/>
      <c r="D2320" s="140">
        <v>2027</v>
      </c>
      <c r="E2320" s="140"/>
      <c r="F2320" s="236">
        <v>0</v>
      </c>
    </row>
    <row r="2321" spans="1:6" x14ac:dyDescent="0.2">
      <c r="A2321" s="232">
        <v>1053</v>
      </c>
      <c r="B2321" s="232">
        <v>1053</v>
      </c>
      <c r="C2321" s="141"/>
      <c r="D2321" s="140">
        <v>2027</v>
      </c>
      <c r="E2321" s="140"/>
      <c r="F2321" s="236">
        <v>0</v>
      </c>
    </row>
    <row r="2322" spans="1:6" x14ac:dyDescent="0.2">
      <c r="A2322" s="232">
        <v>1062</v>
      </c>
      <c r="B2322" s="232">
        <v>1062</v>
      </c>
      <c r="C2322" s="141"/>
      <c r="D2322" s="140">
        <v>2027</v>
      </c>
      <c r="E2322" s="140"/>
      <c r="F2322" s="236">
        <v>0</v>
      </c>
    </row>
    <row r="2323" spans="1:6" x14ac:dyDescent="0.2">
      <c r="A2323" s="232">
        <v>1071</v>
      </c>
      <c r="B2323" s="232">
        <v>1071</v>
      </c>
      <c r="C2323" s="141"/>
      <c r="D2323" s="140">
        <v>2027</v>
      </c>
      <c r="E2323" s="140"/>
      <c r="F2323" s="236">
        <v>0</v>
      </c>
    </row>
    <row r="2324" spans="1:6" x14ac:dyDescent="0.2">
      <c r="A2324" s="232">
        <v>1089</v>
      </c>
      <c r="B2324" s="232">
        <v>1089</v>
      </c>
      <c r="C2324" s="141"/>
      <c r="D2324" s="140">
        <v>2027</v>
      </c>
      <c r="E2324" s="140"/>
      <c r="F2324" s="236">
        <v>7725</v>
      </c>
    </row>
    <row r="2325" spans="1:6" x14ac:dyDescent="0.2">
      <c r="A2325" s="232">
        <v>1080</v>
      </c>
      <c r="B2325" s="232">
        <v>1080</v>
      </c>
      <c r="C2325" s="141"/>
      <c r="D2325" s="140">
        <v>2027</v>
      </c>
      <c r="E2325" s="140"/>
      <c r="F2325" s="236">
        <v>152092</v>
      </c>
    </row>
    <row r="2326" spans="1:6" x14ac:dyDescent="0.2">
      <c r="A2326" s="232">
        <v>1093</v>
      </c>
      <c r="B2326" s="232">
        <v>1093</v>
      </c>
      <c r="C2326" s="141"/>
      <c r="D2326" s="140">
        <v>2027</v>
      </c>
      <c r="E2326" s="140"/>
      <c r="F2326" s="236">
        <v>212920</v>
      </c>
    </row>
    <row r="2327" spans="1:6" x14ac:dyDescent="0.2">
      <c r="A2327" s="232">
        <v>1082</v>
      </c>
      <c r="B2327" s="232">
        <v>1082</v>
      </c>
      <c r="C2327" s="141"/>
      <c r="D2327" s="140">
        <v>2027</v>
      </c>
      <c r="E2327" s="140"/>
      <c r="F2327" s="236">
        <v>0</v>
      </c>
    </row>
    <row r="2328" spans="1:6" x14ac:dyDescent="0.2">
      <c r="A2328" s="232">
        <v>1079</v>
      </c>
      <c r="B2328" s="232">
        <v>1079</v>
      </c>
      <c r="C2328" s="141"/>
      <c r="D2328" s="140">
        <v>2027</v>
      </c>
      <c r="E2328" s="140"/>
      <c r="F2328" s="236">
        <v>110932</v>
      </c>
    </row>
    <row r="2329" spans="1:6" x14ac:dyDescent="0.2">
      <c r="A2329" s="232">
        <v>1095</v>
      </c>
      <c r="B2329" s="232">
        <v>1095</v>
      </c>
      <c r="C2329" s="141"/>
      <c r="D2329" s="140">
        <v>2027</v>
      </c>
      <c r="E2329" s="140"/>
      <c r="F2329" s="236">
        <v>0</v>
      </c>
    </row>
    <row r="2330" spans="1:6" x14ac:dyDescent="0.2">
      <c r="A2330" s="232">
        <v>4772</v>
      </c>
      <c r="B2330" s="232">
        <v>4772</v>
      </c>
      <c r="C2330" s="141"/>
      <c r="D2330" s="140">
        <v>2027</v>
      </c>
      <c r="E2330" s="140"/>
      <c r="F2330" s="236">
        <v>345577</v>
      </c>
    </row>
    <row r="2331" spans="1:6" x14ac:dyDescent="0.2">
      <c r="A2331" s="232">
        <v>1107</v>
      </c>
      <c r="B2331" s="232">
        <v>1107</v>
      </c>
      <c r="C2331" s="141"/>
      <c r="D2331" s="140">
        <v>2027</v>
      </c>
      <c r="E2331" s="140"/>
      <c r="F2331" s="236">
        <v>149773</v>
      </c>
    </row>
    <row r="2332" spans="1:6" x14ac:dyDescent="0.2">
      <c r="A2332" s="232">
        <v>1116</v>
      </c>
      <c r="B2332" s="232">
        <v>1116</v>
      </c>
      <c r="C2332" s="141"/>
      <c r="D2332" s="140">
        <v>2027</v>
      </c>
      <c r="E2332" s="140"/>
      <c r="F2332" s="236">
        <v>0</v>
      </c>
    </row>
    <row r="2333" spans="1:6" x14ac:dyDescent="0.2">
      <c r="A2333" s="232">
        <v>1134</v>
      </c>
      <c r="B2333" s="232">
        <v>1134</v>
      </c>
      <c r="C2333" s="141"/>
      <c r="D2333" s="140">
        <v>2027</v>
      </c>
      <c r="E2333" s="140"/>
      <c r="F2333" s="236">
        <v>193151</v>
      </c>
    </row>
    <row r="2334" spans="1:6" x14ac:dyDescent="0.2">
      <c r="A2334" s="232">
        <v>1152</v>
      </c>
      <c r="B2334" s="232">
        <v>1152</v>
      </c>
      <c r="C2334" s="141"/>
      <c r="D2334" s="140">
        <v>2027</v>
      </c>
      <c r="E2334" s="140"/>
      <c r="F2334" s="236">
        <v>0</v>
      </c>
    </row>
    <row r="2335" spans="1:6" x14ac:dyDescent="0.2">
      <c r="A2335" s="232">
        <v>1197</v>
      </c>
      <c r="B2335" s="232">
        <v>1197</v>
      </c>
      <c r="C2335" s="141"/>
      <c r="D2335" s="140">
        <v>2027</v>
      </c>
      <c r="E2335" s="140"/>
      <c r="F2335" s="236">
        <v>0</v>
      </c>
    </row>
    <row r="2336" spans="1:6" x14ac:dyDescent="0.2">
      <c r="A2336" s="232">
        <v>1206</v>
      </c>
      <c r="B2336" s="232">
        <v>1206</v>
      </c>
      <c r="C2336" s="141"/>
      <c r="D2336" s="140">
        <v>2027</v>
      </c>
      <c r="E2336" s="140"/>
      <c r="F2336" s="236">
        <v>193274</v>
      </c>
    </row>
    <row r="2337" spans="1:6" x14ac:dyDescent="0.2">
      <c r="A2337" s="232">
        <v>1211</v>
      </c>
      <c r="B2337" s="232">
        <v>1211</v>
      </c>
      <c r="C2337" s="141"/>
      <c r="D2337" s="140">
        <v>2027</v>
      </c>
      <c r="E2337" s="140"/>
      <c r="F2337" s="236">
        <v>186480</v>
      </c>
    </row>
    <row r="2338" spans="1:6" x14ac:dyDescent="0.2">
      <c r="A2338" s="232">
        <v>1215</v>
      </c>
      <c r="B2338" s="232">
        <v>1215</v>
      </c>
      <c r="C2338" s="141"/>
      <c r="D2338" s="140">
        <v>2027</v>
      </c>
      <c r="E2338" s="140"/>
      <c r="F2338" s="236">
        <v>0</v>
      </c>
    </row>
    <row r="2339" spans="1:6" x14ac:dyDescent="0.2">
      <c r="A2339" s="232">
        <v>1218</v>
      </c>
      <c r="B2339" s="232">
        <v>1218</v>
      </c>
      <c r="C2339" s="141"/>
      <c r="D2339" s="140">
        <v>2027</v>
      </c>
      <c r="E2339" s="140"/>
      <c r="F2339" s="236">
        <v>85755</v>
      </c>
    </row>
    <row r="2340" spans="1:6" x14ac:dyDescent="0.2">
      <c r="A2340" s="232">
        <v>2763</v>
      </c>
      <c r="B2340" s="232">
        <v>2763</v>
      </c>
      <c r="C2340" s="141"/>
      <c r="D2340" s="140">
        <v>2027</v>
      </c>
      <c r="E2340" s="140"/>
      <c r="F2340" s="236">
        <v>199153</v>
      </c>
    </row>
    <row r="2341" spans="1:6" x14ac:dyDescent="0.2">
      <c r="A2341" s="232">
        <v>1221</v>
      </c>
      <c r="B2341" s="232">
        <v>1221</v>
      </c>
      <c r="C2341" s="141"/>
      <c r="D2341" s="140">
        <v>2027</v>
      </c>
      <c r="E2341" s="140"/>
      <c r="F2341" s="236">
        <v>536356</v>
      </c>
    </row>
    <row r="2342" spans="1:6" x14ac:dyDescent="0.2">
      <c r="A2342" s="232">
        <v>1233</v>
      </c>
      <c r="B2342" s="232">
        <v>1233</v>
      </c>
      <c r="C2342" s="141"/>
      <c r="D2342" s="140">
        <v>2027</v>
      </c>
      <c r="E2342" s="140"/>
      <c r="F2342" s="236">
        <v>0</v>
      </c>
    </row>
    <row r="2343" spans="1:6" x14ac:dyDescent="0.2">
      <c r="A2343" s="232">
        <v>1278</v>
      </c>
      <c r="B2343" s="232">
        <v>1278</v>
      </c>
      <c r="C2343" s="141"/>
      <c r="D2343" s="140">
        <v>2027</v>
      </c>
      <c r="E2343" s="140"/>
      <c r="F2343" s="236">
        <v>0</v>
      </c>
    </row>
    <row r="2344" spans="1:6" x14ac:dyDescent="0.2">
      <c r="A2344" s="232">
        <v>1332</v>
      </c>
      <c r="B2344" s="232">
        <v>1332</v>
      </c>
      <c r="C2344" s="141"/>
      <c r="D2344" s="140">
        <v>2027</v>
      </c>
      <c r="E2344" s="140"/>
      <c r="F2344" s="236">
        <v>257229</v>
      </c>
    </row>
    <row r="2345" spans="1:6" x14ac:dyDescent="0.2">
      <c r="A2345" s="232">
        <v>1337</v>
      </c>
      <c r="B2345" s="232">
        <v>1337</v>
      </c>
      <c r="C2345" s="141"/>
      <c r="D2345" s="140">
        <v>2027</v>
      </c>
      <c r="E2345" s="140"/>
      <c r="F2345" s="236">
        <v>629209</v>
      </c>
    </row>
    <row r="2346" spans="1:6" x14ac:dyDescent="0.2">
      <c r="A2346" s="232">
        <v>1350</v>
      </c>
      <c r="B2346" s="232">
        <v>1350</v>
      </c>
      <c r="C2346" s="141"/>
      <c r="D2346" s="140">
        <v>2027</v>
      </c>
      <c r="E2346" s="140"/>
      <c r="F2346" s="236">
        <v>32270</v>
      </c>
    </row>
    <row r="2347" spans="1:6" x14ac:dyDescent="0.2">
      <c r="A2347" s="232">
        <v>1359</v>
      </c>
      <c r="B2347" s="232">
        <v>1359</v>
      </c>
      <c r="C2347" s="141"/>
      <c r="D2347" s="140">
        <v>2027</v>
      </c>
      <c r="E2347" s="140"/>
      <c r="F2347" s="236">
        <v>115600</v>
      </c>
    </row>
    <row r="2348" spans="1:6" x14ac:dyDescent="0.2">
      <c r="A2348" s="232">
        <v>1368</v>
      </c>
      <c r="B2348" s="232">
        <v>1368</v>
      </c>
      <c r="C2348" s="141"/>
      <c r="D2348" s="140">
        <v>2027</v>
      </c>
      <c r="E2348" s="140"/>
      <c r="F2348" s="236">
        <v>0</v>
      </c>
    </row>
    <row r="2349" spans="1:6" x14ac:dyDescent="0.2">
      <c r="A2349" s="232">
        <v>1413</v>
      </c>
      <c r="B2349" s="232">
        <v>1413</v>
      </c>
      <c r="C2349" s="141"/>
      <c r="D2349" s="140">
        <v>2027</v>
      </c>
      <c r="E2349" s="140"/>
      <c r="F2349" s="236">
        <v>20964</v>
      </c>
    </row>
    <row r="2350" spans="1:6" x14ac:dyDescent="0.2">
      <c r="A2350" s="232">
        <v>1431</v>
      </c>
      <c r="B2350" s="232">
        <v>1431</v>
      </c>
      <c r="C2350" s="141"/>
      <c r="D2350" s="140">
        <v>2027</v>
      </c>
      <c r="E2350" s="140"/>
      <c r="F2350" s="236">
        <v>121762</v>
      </c>
    </row>
    <row r="2351" spans="1:6" x14ac:dyDescent="0.2">
      <c r="A2351" s="232">
        <v>1476</v>
      </c>
      <c r="B2351" s="232">
        <v>1476</v>
      </c>
      <c r="C2351" s="141"/>
      <c r="D2351" s="140">
        <v>2027</v>
      </c>
      <c r="E2351" s="140"/>
      <c r="F2351" s="236">
        <v>1000000</v>
      </c>
    </row>
    <row r="2352" spans="1:6" x14ac:dyDescent="0.2">
      <c r="A2352" s="232">
        <v>1503</v>
      </c>
      <c r="B2352" s="232">
        <v>1503</v>
      </c>
      <c r="C2352" s="141"/>
      <c r="D2352" s="140">
        <v>2027</v>
      </c>
      <c r="E2352" s="140"/>
      <c r="F2352" s="236">
        <v>0</v>
      </c>
    </row>
    <row r="2353" spans="1:6" x14ac:dyDescent="0.2">
      <c r="A2353" s="232">
        <v>1576</v>
      </c>
      <c r="B2353" s="232">
        <v>1576</v>
      </c>
      <c r="C2353" s="141"/>
      <c r="D2353" s="140">
        <v>2027</v>
      </c>
      <c r="E2353" s="140"/>
      <c r="F2353" s="236">
        <v>0</v>
      </c>
    </row>
    <row r="2354" spans="1:6" x14ac:dyDescent="0.2">
      <c r="A2354" s="232">
        <v>1602</v>
      </c>
      <c r="B2354" s="232">
        <v>1602</v>
      </c>
      <c r="C2354" s="141"/>
      <c r="D2354" s="140">
        <v>2027</v>
      </c>
      <c r="E2354" s="140"/>
      <c r="F2354" s="236">
        <v>69305</v>
      </c>
    </row>
    <row r="2355" spans="1:6" x14ac:dyDescent="0.2">
      <c r="A2355" s="232">
        <v>1611</v>
      </c>
      <c r="B2355" s="232">
        <v>1611</v>
      </c>
      <c r="C2355" s="141"/>
      <c r="D2355" s="140">
        <v>2027</v>
      </c>
      <c r="E2355" s="140"/>
      <c r="F2355" s="236">
        <v>1000000</v>
      </c>
    </row>
    <row r="2356" spans="1:6" x14ac:dyDescent="0.2">
      <c r="A2356" s="232">
        <v>1619</v>
      </c>
      <c r="B2356" s="232">
        <v>1619</v>
      </c>
      <c r="C2356" s="141"/>
      <c r="D2356" s="140">
        <v>2027</v>
      </c>
      <c r="E2356" s="140"/>
      <c r="F2356" s="236">
        <v>915789</v>
      </c>
    </row>
    <row r="2357" spans="1:6" x14ac:dyDescent="0.2">
      <c r="A2357" s="232">
        <v>1638</v>
      </c>
      <c r="B2357" s="232">
        <v>1638</v>
      </c>
      <c r="C2357" s="141"/>
      <c r="D2357" s="140">
        <v>2027</v>
      </c>
      <c r="E2357" s="140"/>
      <c r="F2357" s="236">
        <v>333217</v>
      </c>
    </row>
    <row r="2358" spans="1:6" x14ac:dyDescent="0.2">
      <c r="A2358" s="232">
        <v>1675</v>
      </c>
      <c r="B2358" s="232">
        <v>1675</v>
      </c>
      <c r="C2358" s="141"/>
      <c r="D2358" s="140">
        <v>2027</v>
      </c>
      <c r="E2358" s="140"/>
      <c r="F2358" s="236">
        <v>81926</v>
      </c>
    </row>
    <row r="2359" spans="1:6" x14ac:dyDescent="0.2">
      <c r="A2359" s="232">
        <v>1701</v>
      </c>
      <c r="B2359" s="232">
        <v>1701</v>
      </c>
      <c r="C2359" s="141"/>
      <c r="D2359" s="140">
        <v>2027</v>
      </c>
      <c r="E2359" s="140"/>
      <c r="F2359" s="236">
        <v>0</v>
      </c>
    </row>
    <row r="2360" spans="1:6" x14ac:dyDescent="0.2">
      <c r="A2360" s="232">
        <v>1719</v>
      </c>
      <c r="B2360" s="232">
        <v>1719</v>
      </c>
      <c r="C2360" s="141"/>
      <c r="D2360" s="140">
        <v>2027</v>
      </c>
      <c r="E2360" s="140"/>
      <c r="F2360" s="236">
        <v>0</v>
      </c>
    </row>
    <row r="2361" spans="1:6" x14ac:dyDescent="0.2">
      <c r="A2361" s="232">
        <v>1737</v>
      </c>
      <c r="B2361" s="232">
        <v>1737</v>
      </c>
      <c r="C2361" s="141"/>
      <c r="D2361" s="140">
        <v>2027</v>
      </c>
      <c r="E2361" s="140"/>
      <c r="F2361" s="236">
        <v>0</v>
      </c>
    </row>
    <row r="2362" spans="1:6" x14ac:dyDescent="0.2">
      <c r="A2362" s="232">
        <v>1782</v>
      </c>
      <c r="B2362" s="232">
        <v>1782</v>
      </c>
      <c r="C2362" s="141"/>
      <c r="D2362" s="140">
        <v>2027</v>
      </c>
      <c r="E2362" s="140"/>
      <c r="F2362" s="236">
        <v>10761</v>
      </c>
    </row>
    <row r="2363" spans="1:6" x14ac:dyDescent="0.2">
      <c r="A2363" s="232">
        <v>1791</v>
      </c>
      <c r="B2363" s="232">
        <v>1791</v>
      </c>
      <c r="C2363" s="141"/>
      <c r="D2363" s="140">
        <v>2027</v>
      </c>
      <c r="E2363" s="140"/>
      <c r="F2363" s="236">
        <v>33937</v>
      </c>
    </row>
    <row r="2364" spans="1:6" x14ac:dyDescent="0.2">
      <c r="A2364" s="232">
        <v>1863</v>
      </c>
      <c r="B2364" s="232">
        <v>1863</v>
      </c>
      <c r="C2364" s="141"/>
      <c r="D2364" s="140">
        <v>2027</v>
      </c>
      <c r="E2364" s="140"/>
      <c r="F2364" s="236">
        <v>0</v>
      </c>
    </row>
    <row r="2365" spans="1:6" x14ac:dyDescent="0.2">
      <c r="A2365" s="232">
        <v>1908</v>
      </c>
      <c r="B2365" s="232">
        <v>1908</v>
      </c>
      <c r="C2365" s="141"/>
      <c r="D2365" s="140">
        <v>2027</v>
      </c>
      <c r="E2365" s="140"/>
      <c r="F2365" s="236">
        <v>18524</v>
      </c>
    </row>
    <row r="2366" spans="1:6" x14ac:dyDescent="0.2">
      <c r="A2366" s="232">
        <v>1926</v>
      </c>
      <c r="B2366" s="232">
        <v>1926</v>
      </c>
      <c r="C2366" s="141"/>
      <c r="D2366" s="140">
        <v>2027</v>
      </c>
      <c r="E2366" s="140"/>
      <c r="F2366" s="236">
        <v>114908</v>
      </c>
    </row>
    <row r="2367" spans="1:6" x14ac:dyDescent="0.2">
      <c r="A2367" s="232">
        <v>1944</v>
      </c>
      <c r="B2367" s="232">
        <v>1944</v>
      </c>
      <c r="C2367" s="141"/>
      <c r="D2367" s="140">
        <v>2027</v>
      </c>
      <c r="E2367" s="140"/>
      <c r="F2367" s="236">
        <v>0</v>
      </c>
    </row>
    <row r="2368" spans="1:6" x14ac:dyDescent="0.2">
      <c r="A2368" s="232">
        <v>1953</v>
      </c>
      <c r="B2368" s="232">
        <v>1953</v>
      </c>
      <c r="C2368" s="141"/>
      <c r="D2368" s="140">
        <v>2027</v>
      </c>
      <c r="E2368" s="140"/>
      <c r="F2368" s="236">
        <v>0</v>
      </c>
    </row>
    <row r="2369" spans="1:6" x14ac:dyDescent="0.2">
      <c r="A2369" s="232">
        <v>1963</v>
      </c>
      <c r="B2369" s="232">
        <v>1963</v>
      </c>
      <c r="C2369" s="141"/>
      <c r="D2369" s="140">
        <v>2027</v>
      </c>
      <c r="E2369" s="140"/>
      <c r="F2369" s="236">
        <v>193502</v>
      </c>
    </row>
    <row r="2370" spans="1:6" x14ac:dyDescent="0.2">
      <c r="A2370" s="232">
        <v>3582</v>
      </c>
      <c r="B2370" s="232">
        <v>1968</v>
      </c>
      <c r="C2370" s="141"/>
      <c r="D2370" s="140">
        <v>2027</v>
      </c>
      <c r="E2370" s="140"/>
      <c r="F2370" s="236">
        <v>323293</v>
      </c>
    </row>
    <row r="2371" spans="1:6" x14ac:dyDescent="0.2">
      <c r="A2371" s="232">
        <v>3978</v>
      </c>
      <c r="B2371" s="232">
        <v>3978</v>
      </c>
      <c r="C2371" s="141"/>
      <c r="D2371" s="140">
        <v>2027</v>
      </c>
      <c r="E2371" s="140"/>
      <c r="F2371" s="236">
        <v>317983</v>
      </c>
    </row>
    <row r="2372" spans="1:6" x14ac:dyDescent="0.2">
      <c r="A2372" s="232">
        <v>6741</v>
      </c>
      <c r="B2372" s="232">
        <v>6741</v>
      </c>
      <c r="C2372" s="141"/>
      <c r="D2372" s="140">
        <v>2027</v>
      </c>
      <c r="E2372" s="140"/>
      <c r="F2372" s="236">
        <v>12768</v>
      </c>
    </row>
    <row r="2373" spans="1:6" x14ac:dyDescent="0.2">
      <c r="A2373" s="232">
        <v>1970</v>
      </c>
      <c r="B2373" s="232">
        <v>1970</v>
      </c>
      <c r="C2373" s="141"/>
      <c r="D2373" s="140">
        <v>2027</v>
      </c>
      <c r="E2373" s="140"/>
      <c r="F2373" s="236">
        <v>95413</v>
      </c>
    </row>
    <row r="2374" spans="1:6" x14ac:dyDescent="0.2">
      <c r="A2374" s="232">
        <v>1972</v>
      </c>
      <c r="B2374" s="232">
        <v>1972</v>
      </c>
      <c r="C2374" s="141"/>
      <c r="D2374" s="140">
        <v>2027</v>
      </c>
      <c r="E2374" s="140"/>
      <c r="F2374" s="236">
        <v>157719</v>
      </c>
    </row>
    <row r="2375" spans="1:6" x14ac:dyDescent="0.2">
      <c r="A2375" s="232">
        <v>1965</v>
      </c>
      <c r="B2375" s="232">
        <v>1965</v>
      </c>
      <c r="C2375" s="141"/>
      <c r="D2375" s="140">
        <v>2027</v>
      </c>
      <c r="E2375" s="140"/>
      <c r="F2375" s="236">
        <v>50625</v>
      </c>
    </row>
    <row r="2376" spans="1:6" x14ac:dyDescent="0.2">
      <c r="A2376" s="232">
        <v>657</v>
      </c>
      <c r="B2376" s="232">
        <v>657</v>
      </c>
      <c r="C2376" s="141"/>
      <c r="D2376" s="140">
        <v>2027</v>
      </c>
      <c r="E2376" s="140"/>
      <c r="F2376" s="236">
        <v>369631</v>
      </c>
    </row>
    <row r="2377" spans="1:6" x14ac:dyDescent="0.2">
      <c r="A2377" s="232">
        <v>1989</v>
      </c>
      <c r="B2377" s="232">
        <v>1989</v>
      </c>
      <c r="C2377" s="141"/>
      <c r="D2377" s="140">
        <v>2027</v>
      </c>
      <c r="E2377" s="140"/>
      <c r="F2377" s="236">
        <v>227035</v>
      </c>
    </row>
    <row r="2378" spans="1:6" x14ac:dyDescent="0.2">
      <c r="A2378" s="232">
        <v>2007</v>
      </c>
      <c r="B2378" s="232">
        <v>2007</v>
      </c>
      <c r="C2378" s="141"/>
      <c r="D2378" s="140">
        <v>2027</v>
      </c>
      <c r="E2378" s="140"/>
      <c r="F2378" s="236">
        <v>140852</v>
      </c>
    </row>
    <row r="2379" spans="1:6" x14ac:dyDescent="0.2">
      <c r="A2379" s="232">
        <v>2088</v>
      </c>
      <c r="B2379" s="232">
        <v>2088</v>
      </c>
      <c r="C2379" s="141"/>
      <c r="D2379" s="140">
        <v>2027</v>
      </c>
      <c r="E2379" s="140"/>
      <c r="F2379" s="236">
        <v>96764</v>
      </c>
    </row>
    <row r="2380" spans="1:6" x14ac:dyDescent="0.2">
      <c r="A2380" s="232">
        <v>2097</v>
      </c>
      <c r="B2380" s="232">
        <v>2097</v>
      </c>
      <c r="C2380" s="141"/>
      <c r="D2380" s="140">
        <v>2027</v>
      </c>
      <c r="E2380" s="140"/>
      <c r="F2380" s="236">
        <v>40310</v>
      </c>
    </row>
    <row r="2381" spans="1:6" x14ac:dyDescent="0.2">
      <c r="A2381" s="232">
        <v>2113</v>
      </c>
      <c r="B2381" s="232">
        <v>2113</v>
      </c>
      <c r="C2381" s="141"/>
      <c r="D2381" s="140">
        <v>2027</v>
      </c>
      <c r="E2381" s="140"/>
      <c r="F2381" s="236">
        <v>51158</v>
      </c>
    </row>
    <row r="2382" spans="1:6" x14ac:dyDescent="0.2">
      <c r="A2382" s="232">
        <v>2124</v>
      </c>
      <c r="B2382" s="232">
        <v>2124</v>
      </c>
      <c r="C2382" s="141"/>
      <c r="D2382" s="140">
        <v>2027</v>
      </c>
      <c r="E2382" s="140"/>
      <c r="F2382" s="236">
        <v>0</v>
      </c>
    </row>
    <row r="2383" spans="1:6" x14ac:dyDescent="0.2">
      <c r="A2383" s="232">
        <v>2151</v>
      </c>
      <c r="B2383" s="232">
        <v>2151</v>
      </c>
      <c r="C2383" s="141"/>
      <c r="D2383" s="140">
        <v>2027</v>
      </c>
      <c r="E2383" s="140"/>
      <c r="F2383" s="236">
        <v>161214</v>
      </c>
    </row>
    <row r="2384" spans="1:6" x14ac:dyDescent="0.2">
      <c r="A2384" s="232">
        <v>2169</v>
      </c>
      <c r="B2384" s="232">
        <v>2169</v>
      </c>
      <c r="C2384" s="141"/>
      <c r="D2384" s="140">
        <v>2027</v>
      </c>
      <c r="E2384" s="140"/>
      <c r="F2384" s="236">
        <v>0</v>
      </c>
    </row>
    <row r="2385" spans="1:6" x14ac:dyDescent="0.2">
      <c r="A2385" s="232">
        <v>2295</v>
      </c>
      <c r="B2385" s="232">
        <v>2295</v>
      </c>
      <c r="C2385" s="141"/>
      <c r="D2385" s="140">
        <v>2027</v>
      </c>
      <c r="E2385" s="140"/>
      <c r="F2385" s="236">
        <v>118906</v>
      </c>
    </row>
    <row r="2386" spans="1:6" x14ac:dyDescent="0.2">
      <c r="A2386" s="232">
        <v>2313</v>
      </c>
      <c r="B2386" s="232">
        <v>2313</v>
      </c>
      <c r="C2386" s="141"/>
      <c r="D2386" s="140">
        <v>2027</v>
      </c>
      <c r="E2386" s="140"/>
      <c r="F2386" s="236">
        <v>0</v>
      </c>
    </row>
    <row r="2387" spans="1:6" x14ac:dyDescent="0.2">
      <c r="A2387" s="232">
        <v>2322</v>
      </c>
      <c r="B2387" s="232">
        <v>2322</v>
      </c>
      <c r="C2387" s="141"/>
      <c r="D2387" s="140">
        <v>2027</v>
      </c>
      <c r="E2387" s="140"/>
      <c r="F2387" s="236">
        <v>0</v>
      </c>
    </row>
    <row r="2388" spans="1:6" x14ac:dyDescent="0.2">
      <c r="A2388" s="232">
        <v>2369</v>
      </c>
      <c r="B2388" s="232">
        <v>2369</v>
      </c>
      <c r="C2388" s="141"/>
      <c r="D2388" s="140">
        <v>2027</v>
      </c>
      <c r="E2388" s="140"/>
      <c r="F2388" s="236">
        <v>0</v>
      </c>
    </row>
    <row r="2389" spans="1:6" x14ac:dyDescent="0.2">
      <c r="A2389" s="232">
        <v>2376</v>
      </c>
      <c r="B2389" s="232">
        <v>2376</v>
      </c>
      <c r="C2389" s="141"/>
      <c r="D2389" s="140">
        <v>2027</v>
      </c>
      <c r="E2389" s="140"/>
      <c r="F2389" s="236">
        <v>118636</v>
      </c>
    </row>
    <row r="2390" spans="1:6" x14ac:dyDescent="0.2">
      <c r="A2390" s="232">
        <v>2403</v>
      </c>
      <c r="B2390" s="232">
        <v>2403</v>
      </c>
      <c r="C2390" s="141"/>
      <c r="D2390" s="140">
        <v>2027</v>
      </c>
      <c r="E2390" s="140"/>
      <c r="F2390" s="236">
        <v>101044</v>
      </c>
    </row>
    <row r="2391" spans="1:6" x14ac:dyDescent="0.2">
      <c r="A2391" s="232">
        <v>2457</v>
      </c>
      <c r="B2391" s="232">
        <v>2457</v>
      </c>
      <c r="C2391" s="141"/>
      <c r="D2391" s="140">
        <v>2027</v>
      </c>
      <c r="E2391" s="140"/>
      <c r="F2391" s="236">
        <v>52365</v>
      </c>
    </row>
    <row r="2392" spans="1:6" x14ac:dyDescent="0.2">
      <c r="A2392" s="232">
        <v>2466</v>
      </c>
      <c r="B2392" s="232">
        <v>2466</v>
      </c>
      <c r="C2392" s="141"/>
      <c r="D2392" s="140">
        <v>2027</v>
      </c>
      <c r="E2392" s="140"/>
      <c r="F2392" s="236">
        <v>0</v>
      </c>
    </row>
    <row r="2393" spans="1:6" x14ac:dyDescent="0.2">
      <c r="A2393" s="232">
        <v>2493</v>
      </c>
      <c r="B2393" s="232">
        <v>2493</v>
      </c>
      <c r="C2393" s="141"/>
      <c r="D2393" s="140">
        <v>2027</v>
      </c>
      <c r="E2393" s="140"/>
      <c r="F2393" s="236">
        <v>24420</v>
      </c>
    </row>
    <row r="2394" spans="1:6" x14ac:dyDescent="0.2">
      <c r="A2394" s="232">
        <v>2502</v>
      </c>
      <c r="B2394" s="232">
        <v>2502</v>
      </c>
      <c r="C2394" s="141"/>
      <c r="D2394" s="140">
        <v>2027</v>
      </c>
      <c r="E2394" s="140"/>
      <c r="F2394" s="236">
        <v>0</v>
      </c>
    </row>
    <row r="2395" spans="1:6" x14ac:dyDescent="0.2">
      <c r="A2395" s="232">
        <v>2511</v>
      </c>
      <c r="B2395" s="232">
        <v>2511</v>
      </c>
      <c r="C2395" s="141"/>
      <c r="D2395" s="140">
        <v>2027</v>
      </c>
      <c r="E2395" s="140"/>
      <c r="F2395" s="236">
        <v>237359</v>
      </c>
    </row>
    <row r="2396" spans="1:6" x14ac:dyDescent="0.2">
      <c r="A2396" s="232">
        <v>2520</v>
      </c>
      <c r="B2396" s="232">
        <v>2520</v>
      </c>
      <c r="C2396" s="141"/>
      <c r="D2396" s="140">
        <v>2027</v>
      </c>
      <c r="E2396" s="140"/>
      <c r="F2396" s="236">
        <v>27076</v>
      </c>
    </row>
    <row r="2397" spans="1:6" x14ac:dyDescent="0.2">
      <c r="A2397" s="232">
        <v>2682</v>
      </c>
      <c r="B2397" s="232">
        <v>2682</v>
      </c>
      <c r="C2397" s="141"/>
      <c r="D2397" s="140">
        <v>2027</v>
      </c>
      <c r="E2397" s="140"/>
      <c r="F2397" s="236">
        <v>92034</v>
      </c>
    </row>
    <row r="2398" spans="1:6" x14ac:dyDescent="0.2">
      <c r="A2398" s="232">
        <v>2556</v>
      </c>
      <c r="B2398" s="232">
        <v>2556</v>
      </c>
      <c r="C2398" s="141"/>
      <c r="D2398" s="140">
        <v>2027</v>
      </c>
      <c r="E2398" s="140"/>
      <c r="F2398" s="236">
        <v>0</v>
      </c>
    </row>
    <row r="2399" spans="1:6" x14ac:dyDescent="0.2">
      <c r="A2399" s="232">
        <v>3195</v>
      </c>
      <c r="B2399" s="232">
        <v>3195</v>
      </c>
      <c r="C2399" s="141"/>
      <c r="D2399" s="140">
        <v>2027</v>
      </c>
      <c r="E2399" s="140"/>
      <c r="F2399" s="236">
        <v>241892</v>
      </c>
    </row>
    <row r="2400" spans="1:6" x14ac:dyDescent="0.2">
      <c r="A2400" s="232">
        <v>2709</v>
      </c>
      <c r="B2400" s="232">
        <v>2709</v>
      </c>
      <c r="C2400" s="141"/>
      <c r="D2400" s="140">
        <v>2027</v>
      </c>
      <c r="E2400" s="140"/>
      <c r="F2400" s="236">
        <v>0</v>
      </c>
    </row>
    <row r="2401" spans="1:6" x14ac:dyDescent="0.2">
      <c r="A2401" s="232">
        <v>2718</v>
      </c>
      <c r="B2401" s="232">
        <v>2718</v>
      </c>
      <c r="C2401" s="141"/>
      <c r="D2401" s="140">
        <v>2027</v>
      </c>
      <c r="E2401" s="140"/>
      <c r="F2401" s="236">
        <v>189732</v>
      </c>
    </row>
    <row r="2402" spans="1:6" x14ac:dyDescent="0.2">
      <c r="A2402" s="232">
        <v>2727</v>
      </c>
      <c r="B2402" s="232">
        <v>2727</v>
      </c>
      <c r="C2402" s="141"/>
      <c r="D2402" s="140">
        <v>2027</v>
      </c>
      <c r="E2402" s="140"/>
      <c r="F2402" s="236">
        <v>0</v>
      </c>
    </row>
    <row r="2403" spans="1:6" x14ac:dyDescent="0.2">
      <c r="A2403" s="232">
        <v>2754</v>
      </c>
      <c r="B2403" s="232">
        <v>2754</v>
      </c>
      <c r="C2403" s="141"/>
      <c r="D2403" s="140">
        <v>2027</v>
      </c>
      <c r="E2403" s="140"/>
      <c r="F2403" s="236">
        <v>30979</v>
      </c>
    </row>
    <row r="2404" spans="1:6" x14ac:dyDescent="0.2">
      <c r="A2404" s="232">
        <v>2772</v>
      </c>
      <c r="B2404" s="232">
        <v>2772</v>
      </c>
      <c r="C2404" s="141"/>
      <c r="D2404" s="140">
        <v>2027</v>
      </c>
      <c r="E2404" s="140"/>
      <c r="F2404" s="236">
        <v>25899</v>
      </c>
    </row>
    <row r="2405" spans="1:6" x14ac:dyDescent="0.2">
      <c r="A2405" s="232">
        <v>2781</v>
      </c>
      <c r="B2405" s="232">
        <v>2781</v>
      </c>
      <c r="C2405" s="141"/>
      <c r="D2405" s="140">
        <v>2027</v>
      </c>
      <c r="E2405" s="140"/>
      <c r="F2405" s="236">
        <v>158320</v>
      </c>
    </row>
    <row r="2406" spans="1:6" x14ac:dyDescent="0.2">
      <c r="A2406" s="232">
        <v>2826</v>
      </c>
      <c r="B2406" s="232">
        <v>2826</v>
      </c>
      <c r="C2406" s="141"/>
      <c r="D2406" s="140">
        <v>2027</v>
      </c>
      <c r="E2406" s="140"/>
      <c r="F2406" s="236">
        <v>0</v>
      </c>
    </row>
    <row r="2407" spans="1:6" x14ac:dyDescent="0.2">
      <c r="A2407" s="232">
        <v>2846</v>
      </c>
      <c r="B2407" s="232">
        <v>2846</v>
      </c>
      <c r="C2407" s="141"/>
      <c r="D2407" s="140">
        <v>2027</v>
      </c>
      <c r="E2407" s="140"/>
      <c r="F2407" s="236">
        <v>0</v>
      </c>
    </row>
    <row r="2408" spans="1:6" x14ac:dyDescent="0.2">
      <c r="A2408" s="232">
        <v>2862</v>
      </c>
      <c r="B2408" s="232">
        <v>2862</v>
      </c>
      <c r="C2408" s="141"/>
      <c r="D2408" s="140">
        <v>2027</v>
      </c>
      <c r="E2408" s="140"/>
      <c r="F2408" s="236">
        <v>0</v>
      </c>
    </row>
    <row r="2409" spans="1:6" x14ac:dyDescent="0.2">
      <c r="A2409" s="232">
        <v>2977</v>
      </c>
      <c r="B2409" s="232">
        <v>2977</v>
      </c>
      <c r="C2409" s="141"/>
      <c r="D2409" s="140">
        <v>2027</v>
      </c>
      <c r="E2409" s="140"/>
      <c r="F2409" s="236">
        <v>27951</v>
      </c>
    </row>
    <row r="2410" spans="1:6" x14ac:dyDescent="0.2">
      <c r="A2410" s="232">
        <v>2988</v>
      </c>
      <c r="B2410" s="232">
        <v>2988</v>
      </c>
      <c r="C2410" s="141"/>
      <c r="D2410" s="140">
        <v>2027</v>
      </c>
      <c r="E2410" s="140"/>
      <c r="F2410" s="236">
        <v>168640</v>
      </c>
    </row>
    <row r="2411" spans="1:6" x14ac:dyDescent="0.2">
      <c r="A2411" s="232">
        <v>2766</v>
      </c>
      <c r="B2411" s="232">
        <v>2766</v>
      </c>
      <c r="C2411" s="141"/>
      <c r="D2411" s="140">
        <v>2027</v>
      </c>
      <c r="E2411" s="140"/>
      <c r="F2411" s="236">
        <v>11202</v>
      </c>
    </row>
    <row r="2412" spans="1:6" x14ac:dyDescent="0.2">
      <c r="A2412" s="232">
        <v>3029</v>
      </c>
      <c r="B2412" s="232">
        <v>3029</v>
      </c>
      <c r="C2412" s="141"/>
      <c r="D2412" s="140">
        <v>2027</v>
      </c>
      <c r="E2412" s="140"/>
      <c r="F2412" s="236">
        <v>162532</v>
      </c>
    </row>
    <row r="2413" spans="1:6" x14ac:dyDescent="0.2">
      <c r="A2413" s="232">
        <v>3033</v>
      </c>
      <c r="B2413" s="232">
        <v>3033</v>
      </c>
      <c r="C2413" s="141"/>
      <c r="D2413" s="140">
        <v>2027</v>
      </c>
      <c r="E2413" s="140"/>
      <c r="F2413" s="236">
        <v>79893</v>
      </c>
    </row>
    <row r="2414" spans="1:6" x14ac:dyDescent="0.2">
      <c r="A2414" s="232">
        <v>3042</v>
      </c>
      <c r="B2414" s="232">
        <v>3042</v>
      </c>
      <c r="C2414" s="141"/>
      <c r="D2414" s="140">
        <v>2027</v>
      </c>
      <c r="E2414" s="140"/>
      <c r="F2414" s="236">
        <v>0</v>
      </c>
    </row>
    <row r="2415" spans="1:6" x14ac:dyDescent="0.2">
      <c r="A2415" s="232">
        <v>3060</v>
      </c>
      <c r="B2415" s="232">
        <v>3060</v>
      </c>
      <c r="C2415" s="141"/>
      <c r="D2415" s="140">
        <v>2027</v>
      </c>
      <c r="E2415" s="140"/>
      <c r="F2415" s="236">
        <v>9188</v>
      </c>
    </row>
    <row r="2416" spans="1:6" x14ac:dyDescent="0.2">
      <c r="A2416" s="232">
        <v>3168</v>
      </c>
      <c r="B2416" s="232">
        <v>3168</v>
      </c>
      <c r="C2416" s="141"/>
      <c r="D2416" s="140">
        <v>2027</v>
      </c>
      <c r="E2416" s="140"/>
      <c r="F2416" s="236">
        <v>332567</v>
      </c>
    </row>
    <row r="2417" spans="1:6" x14ac:dyDescent="0.2">
      <c r="A2417" s="232">
        <v>3105</v>
      </c>
      <c r="B2417" s="232">
        <v>3105</v>
      </c>
      <c r="C2417" s="141"/>
      <c r="D2417" s="140">
        <v>2027</v>
      </c>
      <c r="E2417" s="140"/>
      <c r="F2417" s="236">
        <v>0</v>
      </c>
    </row>
    <row r="2418" spans="1:6" x14ac:dyDescent="0.2">
      <c r="A2418" s="232">
        <v>3114</v>
      </c>
      <c r="B2418" s="232">
        <v>3114</v>
      </c>
      <c r="C2418" s="141"/>
      <c r="D2418" s="140">
        <v>2027</v>
      </c>
      <c r="E2418" s="140"/>
      <c r="F2418" s="236">
        <v>0</v>
      </c>
    </row>
    <row r="2419" spans="1:6" x14ac:dyDescent="0.2">
      <c r="A2419" s="232">
        <v>3119</v>
      </c>
      <c r="B2419" s="232">
        <v>3119</v>
      </c>
      <c r="C2419" s="141"/>
      <c r="D2419" s="140">
        <v>2027</v>
      </c>
      <c r="E2419" s="140"/>
      <c r="F2419" s="236">
        <v>214879</v>
      </c>
    </row>
    <row r="2420" spans="1:6" x14ac:dyDescent="0.2">
      <c r="A2420" s="232">
        <v>3141</v>
      </c>
      <c r="B2420" s="232">
        <v>3141</v>
      </c>
      <c r="C2420" s="141"/>
      <c r="D2420" s="140">
        <v>2027</v>
      </c>
      <c r="E2420" s="140"/>
      <c r="F2420" s="236">
        <v>0</v>
      </c>
    </row>
    <row r="2421" spans="1:6" x14ac:dyDescent="0.2">
      <c r="A2421" s="232">
        <v>3150</v>
      </c>
      <c r="B2421" s="232">
        <v>3150</v>
      </c>
      <c r="C2421" s="141"/>
      <c r="D2421" s="140">
        <v>2027</v>
      </c>
      <c r="E2421" s="140"/>
      <c r="F2421" s="236">
        <v>33631</v>
      </c>
    </row>
    <row r="2422" spans="1:6" x14ac:dyDescent="0.2">
      <c r="A2422" s="232">
        <v>3154</v>
      </c>
      <c r="B2422" s="232">
        <v>3154</v>
      </c>
      <c r="C2422" s="141"/>
      <c r="D2422" s="140">
        <v>2027</v>
      </c>
      <c r="E2422" s="140"/>
      <c r="F2422" s="236">
        <v>0</v>
      </c>
    </row>
    <row r="2423" spans="1:6" x14ac:dyDescent="0.2">
      <c r="A2423" s="232">
        <v>3186</v>
      </c>
      <c r="B2423" s="232">
        <v>3186</v>
      </c>
      <c r="C2423" s="141"/>
      <c r="D2423" s="140">
        <v>2027</v>
      </c>
      <c r="E2423" s="140"/>
      <c r="F2423" s="236">
        <v>14322</v>
      </c>
    </row>
    <row r="2424" spans="1:6" x14ac:dyDescent="0.2">
      <c r="A2424" s="232">
        <v>3204</v>
      </c>
      <c r="B2424" s="232">
        <v>3204</v>
      </c>
      <c r="C2424" s="141"/>
      <c r="D2424" s="140">
        <v>2027</v>
      </c>
      <c r="E2424" s="140"/>
      <c r="F2424" s="236">
        <v>39260</v>
      </c>
    </row>
    <row r="2425" spans="1:6" x14ac:dyDescent="0.2">
      <c r="A2425" s="232">
        <v>3231</v>
      </c>
      <c r="B2425" s="232">
        <v>3231</v>
      </c>
      <c r="C2425" s="141"/>
      <c r="D2425" s="140">
        <v>2027</v>
      </c>
      <c r="E2425" s="140"/>
      <c r="F2425" s="236">
        <v>368686</v>
      </c>
    </row>
    <row r="2426" spans="1:6" x14ac:dyDescent="0.2">
      <c r="A2426" s="232">
        <v>3312</v>
      </c>
      <c r="B2426" s="232">
        <v>3312</v>
      </c>
      <c r="C2426" s="141"/>
      <c r="D2426" s="140">
        <v>2027</v>
      </c>
      <c r="E2426" s="140"/>
      <c r="F2426" s="236">
        <v>0</v>
      </c>
    </row>
    <row r="2427" spans="1:6" x14ac:dyDescent="0.2">
      <c r="A2427" s="232">
        <v>3330</v>
      </c>
      <c r="B2427" s="232">
        <v>3330</v>
      </c>
      <c r="C2427" s="141"/>
      <c r="D2427" s="140">
        <v>2027</v>
      </c>
      <c r="E2427" s="140"/>
      <c r="F2427" s="236">
        <v>0</v>
      </c>
    </row>
    <row r="2428" spans="1:6" x14ac:dyDescent="0.2">
      <c r="A2428" s="232">
        <v>3348</v>
      </c>
      <c r="B2428" s="232">
        <v>3348</v>
      </c>
      <c r="C2428" s="141"/>
      <c r="D2428" s="140">
        <v>2027</v>
      </c>
      <c r="E2428" s="140"/>
      <c r="F2428" s="236">
        <v>0</v>
      </c>
    </row>
    <row r="2429" spans="1:6" x14ac:dyDescent="0.2">
      <c r="A2429" s="232">
        <v>3375</v>
      </c>
      <c r="B2429" s="232">
        <v>3375</v>
      </c>
      <c r="C2429" s="141"/>
      <c r="D2429" s="140">
        <v>2027</v>
      </c>
      <c r="E2429" s="140"/>
      <c r="F2429" s="236">
        <v>0</v>
      </c>
    </row>
    <row r="2430" spans="1:6" x14ac:dyDescent="0.2">
      <c r="A2430" s="232">
        <v>3420</v>
      </c>
      <c r="B2430" s="232">
        <v>3420</v>
      </c>
      <c r="C2430" s="141"/>
      <c r="D2430" s="140">
        <v>2027</v>
      </c>
      <c r="E2430" s="140"/>
      <c r="F2430" s="236">
        <v>208483</v>
      </c>
    </row>
    <row r="2431" spans="1:6" x14ac:dyDescent="0.2">
      <c r="A2431" s="232">
        <v>3465</v>
      </c>
      <c r="B2431" s="232">
        <v>3465</v>
      </c>
      <c r="C2431" s="141"/>
      <c r="D2431" s="140">
        <v>2027</v>
      </c>
      <c r="E2431" s="140"/>
      <c r="F2431" s="236">
        <v>0</v>
      </c>
    </row>
    <row r="2432" spans="1:6" x14ac:dyDescent="0.2">
      <c r="A2432" s="232">
        <v>3537</v>
      </c>
      <c r="B2432" s="232">
        <v>3537</v>
      </c>
      <c r="C2432" s="141"/>
      <c r="D2432" s="140">
        <v>2027</v>
      </c>
      <c r="E2432" s="140"/>
      <c r="F2432" s="236">
        <v>17634</v>
      </c>
    </row>
    <row r="2433" spans="1:6" x14ac:dyDescent="0.2">
      <c r="A2433" s="232">
        <v>3555</v>
      </c>
      <c r="B2433" s="232">
        <v>3555</v>
      </c>
      <c r="C2433" s="141"/>
      <c r="D2433" s="140">
        <v>2027</v>
      </c>
      <c r="E2433" s="140"/>
      <c r="F2433" s="236">
        <v>164529</v>
      </c>
    </row>
    <row r="2434" spans="1:6" x14ac:dyDescent="0.2">
      <c r="A2434" s="232">
        <v>3600</v>
      </c>
      <c r="B2434" s="232">
        <v>3600</v>
      </c>
      <c r="C2434" s="141"/>
      <c r="D2434" s="140">
        <v>2027</v>
      </c>
      <c r="E2434" s="140"/>
      <c r="F2434" s="236">
        <v>41382</v>
      </c>
    </row>
    <row r="2435" spans="1:6" x14ac:dyDescent="0.2">
      <c r="A2435" s="232">
        <v>3609</v>
      </c>
      <c r="B2435" s="232">
        <v>3609</v>
      </c>
      <c r="C2435" s="141"/>
      <c r="D2435" s="140">
        <v>2027</v>
      </c>
      <c r="E2435" s="140"/>
      <c r="F2435" s="236">
        <v>0</v>
      </c>
    </row>
    <row r="2436" spans="1:6" x14ac:dyDescent="0.2">
      <c r="A2436" s="232">
        <v>3645</v>
      </c>
      <c r="B2436" s="232">
        <v>3645</v>
      </c>
      <c r="C2436" s="141"/>
      <c r="D2436" s="140">
        <v>2027</v>
      </c>
      <c r="E2436" s="140"/>
      <c r="F2436" s="236">
        <v>216982</v>
      </c>
    </row>
    <row r="2437" spans="1:6" x14ac:dyDescent="0.2">
      <c r="A2437" s="232">
        <v>3715</v>
      </c>
      <c r="B2437" s="232">
        <v>3715</v>
      </c>
      <c r="C2437" s="141"/>
      <c r="D2437" s="140">
        <v>2027</v>
      </c>
      <c r="E2437" s="140"/>
      <c r="F2437" s="236">
        <v>0</v>
      </c>
    </row>
    <row r="2438" spans="1:6" x14ac:dyDescent="0.2">
      <c r="A2438" s="232">
        <v>3744</v>
      </c>
      <c r="B2438" s="232">
        <v>3744</v>
      </c>
      <c r="C2438" s="141"/>
      <c r="D2438" s="140">
        <v>2027</v>
      </c>
      <c r="E2438" s="140"/>
      <c r="F2438" s="236">
        <v>0</v>
      </c>
    </row>
    <row r="2439" spans="1:6" x14ac:dyDescent="0.2">
      <c r="A2439" s="232">
        <v>3798</v>
      </c>
      <c r="B2439" s="232">
        <v>3798</v>
      </c>
      <c r="C2439" s="141"/>
      <c r="D2439" s="140">
        <v>2027</v>
      </c>
      <c r="E2439" s="140"/>
      <c r="F2439" s="236">
        <v>68071</v>
      </c>
    </row>
    <row r="2440" spans="1:6" x14ac:dyDescent="0.2">
      <c r="A2440" s="232">
        <v>3816</v>
      </c>
      <c r="B2440" s="232">
        <v>3816</v>
      </c>
      <c r="C2440" s="141"/>
      <c r="D2440" s="140">
        <v>2027</v>
      </c>
      <c r="E2440" s="140"/>
      <c r="F2440" s="236">
        <v>0</v>
      </c>
    </row>
    <row r="2441" spans="1:6" x14ac:dyDescent="0.2">
      <c r="A2441" s="232">
        <v>3841</v>
      </c>
      <c r="B2441" s="232">
        <v>3841</v>
      </c>
      <c r="C2441" s="141"/>
      <c r="D2441" s="140">
        <v>2027</v>
      </c>
      <c r="E2441" s="140"/>
      <c r="F2441" s="236">
        <v>308229</v>
      </c>
    </row>
    <row r="2442" spans="1:6" x14ac:dyDescent="0.2">
      <c r="A2442" s="232">
        <v>3906</v>
      </c>
      <c r="B2442" s="232">
        <v>3906</v>
      </c>
      <c r="C2442" s="141"/>
      <c r="D2442" s="140">
        <v>2027</v>
      </c>
      <c r="E2442" s="140"/>
      <c r="F2442" s="236">
        <v>20699</v>
      </c>
    </row>
    <row r="2443" spans="1:6" x14ac:dyDescent="0.2">
      <c r="A2443" s="232">
        <v>3942</v>
      </c>
      <c r="B2443" s="232">
        <v>3942</v>
      </c>
      <c r="C2443" s="141"/>
      <c r="D2443" s="140">
        <v>2027</v>
      </c>
      <c r="E2443" s="140"/>
      <c r="F2443" s="236">
        <v>0</v>
      </c>
    </row>
    <row r="2444" spans="1:6" x14ac:dyDescent="0.2">
      <c r="A2444" s="232">
        <v>4023</v>
      </c>
      <c r="B2444" s="232">
        <v>4023</v>
      </c>
      <c r="C2444" s="141"/>
      <c r="D2444" s="140">
        <v>2027</v>
      </c>
      <c r="E2444" s="140"/>
      <c r="F2444" s="236">
        <v>235220</v>
      </c>
    </row>
    <row r="2445" spans="1:6" x14ac:dyDescent="0.2">
      <c r="A2445" s="232">
        <v>4033</v>
      </c>
      <c r="B2445" s="232">
        <v>4033</v>
      </c>
      <c r="C2445" s="141"/>
      <c r="D2445" s="140">
        <v>2027</v>
      </c>
      <c r="E2445" s="140"/>
      <c r="F2445" s="236">
        <v>62401</v>
      </c>
    </row>
    <row r="2446" spans="1:6" x14ac:dyDescent="0.2">
      <c r="A2446" s="232">
        <v>4041</v>
      </c>
      <c r="B2446" s="232">
        <v>4041</v>
      </c>
      <c r="C2446" s="141"/>
      <c r="D2446" s="140">
        <v>2027</v>
      </c>
      <c r="E2446" s="140"/>
      <c r="F2446" s="236">
        <v>0</v>
      </c>
    </row>
    <row r="2447" spans="1:6" x14ac:dyDescent="0.2">
      <c r="A2447" s="232">
        <v>4043</v>
      </c>
      <c r="B2447" s="232">
        <v>4043</v>
      </c>
      <c r="C2447" s="141"/>
      <c r="D2447" s="140">
        <v>2027</v>
      </c>
      <c r="E2447" s="140"/>
      <c r="F2447" s="236">
        <v>129550</v>
      </c>
    </row>
    <row r="2448" spans="1:6" x14ac:dyDescent="0.2">
      <c r="A2448" s="232">
        <v>4068</v>
      </c>
      <c r="B2448" s="232">
        <v>4068</v>
      </c>
      <c r="C2448" s="141"/>
      <c r="D2448" s="140">
        <v>2027</v>
      </c>
      <c r="E2448" s="140"/>
      <c r="F2448" s="236">
        <v>0</v>
      </c>
    </row>
    <row r="2449" spans="1:6" x14ac:dyDescent="0.2">
      <c r="A2449" s="232">
        <v>4086</v>
      </c>
      <c r="B2449" s="232">
        <v>4086</v>
      </c>
      <c r="C2449" s="141"/>
      <c r="D2449" s="140">
        <v>2027</v>
      </c>
      <c r="E2449" s="140"/>
      <c r="F2449" s="236">
        <v>0</v>
      </c>
    </row>
    <row r="2450" spans="1:6" x14ac:dyDescent="0.2">
      <c r="A2450" s="232">
        <v>4104</v>
      </c>
      <c r="B2450" s="232">
        <v>4104</v>
      </c>
      <c r="C2450" s="141"/>
      <c r="D2450" s="140">
        <v>2027</v>
      </c>
      <c r="E2450" s="140"/>
      <c r="F2450" s="236">
        <v>0</v>
      </c>
    </row>
    <row r="2451" spans="1:6" x14ac:dyDescent="0.2">
      <c r="A2451" s="232">
        <v>4122</v>
      </c>
      <c r="B2451" s="232">
        <v>4122</v>
      </c>
      <c r="C2451" s="141"/>
      <c r="D2451" s="140">
        <v>2027</v>
      </c>
      <c r="E2451" s="140"/>
      <c r="F2451" s="236">
        <v>0</v>
      </c>
    </row>
    <row r="2452" spans="1:6" x14ac:dyDescent="0.2">
      <c r="A2452" s="232">
        <v>4131</v>
      </c>
      <c r="B2452" s="232">
        <v>4131</v>
      </c>
      <c r="C2452" s="141"/>
      <c r="D2452" s="140">
        <v>2027</v>
      </c>
      <c r="E2452" s="140"/>
      <c r="F2452" s="236">
        <v>234900</v>
      </c>
    </row>
    <row r="2453" spans="1:6" x14ac:dyDescent="0.2">
      <c r="A2453" s="232">
        <v>4203</v>
      </c>
      <c r="B2453" s="232">
        <v>4203</v>
      </c>
      <c r="C2453" s="141"/>
      <c r="D2453" s="140">
        <v>2027</v>
      </c>
      <c r="E2453" s="140"/>
      <c r="F2453" s="236">
        <v>178579</v>
      </c>
    </row>
    <row r="2454" spans="1:6" x14ac:dyDescent="0.2">
      <c r="A2454" s="232">
        <v>4212</v>
      </c>
      <c r="B2454" s="232">
        <v>4212</v>
      </c>
      <c r="C2454" s="141"/>
      <c r="D2454" s="140">
        <v>2027</v>
      </c>
      <c r="E2454" s="140"/>
      <c r="F2454" s="236">
        <v>0</v>
      </c>
    </row>
    <row r="2455" spans="1:6" x14ac:dyDescent="0.2">
      <c r="A2455" s="232">
        <v>4419</v>
      </c>
      <c r="B2455" s="232">
        <v>4419</v>
      </c>
      <c r="C2455" s="141"/>
      <c r="D2455" s="140">
        <v>2027</v>
      </c>
      <c r="E2455" s="140"/>
      <c r="F2455" s="236">
        <v>137264</v>
      </c>
    </row>
    <row r="2456" spans="1:6" x14ac:dyDescent="0.2">
      <c r="A2456" s="232">
        <v>4269</v>
      </c>
      <c r="B2456" s="232">
        <v>4269</v>
      </c>
      <c r="C2456" s="141"/>
      <c r="D2456" s="140">
        <v>2027</v>
      </c>
      <c r="E2456" s="140"/>
      <c r="F2456" s="236">
        <v>381349</v>
      </c>
    </row>
    <row r="2457" spans="1:6" x14ac:dyDescent="0.2">
      <c r="A2457" s="232">
        <v>4271</v>
      </c>
      <c r="B2457" s="232">
        <v>4271</v>
      </c>
      <c r="C2457" s="141"/>
      <c r="D2457" s="140">
        <v>2027</v>
      </c>
      <c r="E2457" s="140"/>
      <c r="F2457" s="236">
        <v>458747</v>
      </c>
    </row>
    <row r="2458" spans="1:6" x14ac:dyDescent="0.2">
      <c r="A2458" s="232">
        <v>4356</v>
      </c>
      <c r="B2458" s="232">
        <v>4356</v>
      </c>
      <c r="C2458" s="141"/>
      <c r="D2458" s="140">
        <v>2027</v>
      </c>
      <c r="E2458" s="140"/>
      <c r="F2458" s="236">
        <v>16558</v>
      </c>
    </row>
    <row r="2459" spans="1:6" x14ac:dyDescent="0.2">
      <c r="A2459" s="232">
        <v>4149</v>
      </c>
      <c r="B2459" s="232">
        <v>4149</v>
      </c>
      <c r="C2459" s="141"/>
      <c r="D2459" s="140">
        <v>2027</v>
      </c>
      <c r="E2459" s="140"/>
      <c r="F2459" s="236">
        <v>0</v>
      </c>
    </row>
    <row r="2460" spans="1:6" x14ac:dyDescent="0.2">
      <c r="A2460" s="232">
        <v>4437</v>
      </c>
      <c r="B2460" s="232">
        <v>4437</v>
      </c>
      <c r="C2460" s="141"/>
      <c r="D2460" s="140">
        <v>2027</v>
      </c>
      <c r="E2460" s="140"/>
      <c r="F2460" s="236">
        <v>11665</v>
      </c>
    </row>
    <row r="2461" spans="1:6" x14ac:dyDescent="0.2">
      <c r="A2461" s="232">
        <v>4446</v>
      </c>
      <c r="B2461" s="232">
        <v>4446</v>
      </c>
      <c r="C2461" s="141"/>
      <c r="D2461" s="140">
        <v>2027</v>
      </c>
      <c r="E2461" s="140"/>
      <c r="F2461" s="236">
        <v>0</v>
      </c>
    </row>
    <row r="2462" spans="1:6" x14ac:dyDescent="0.2">
      <c r="A2462" s="232">
        <v>4491</v>
      </c>
      <c r="B2462" s="232">
        <v>4491</v>
      </c>
      <c r="C2462" s="141"/>
      <c r="D2462" s="140">
        <v>2027</v>
      </c>
      <c r="E2462" s="140"/>
      <c r="F2462" s="236">
        <v>0</v>
      </c>
    </row>
    <row r="2463" spans="1:6" x14ac:dyDescent="0.2">
      <c r="A2463" s="232">
        <v>4505</v>
      </c>
      <c r="B2463" s="232">
        <v>4505</v>
      </c>
      <c r="C2463" s="141"/>
      <c r="D2463" s="140">
        <v>2027</v>
      </c>
      <c r="E2463" s="140"/>
      <c r="F2463" s="236">
        <v>0</v>
      </c>
    </row>
    <row r="2464" spans="1:6" x14ac:dyDescent="0.2">
      <c r="A2464" s="232">
        <v>4509</v>
      </c>
      <c r="B2464" s="232">
        <v>4509</v>
      </c>
      <c r="C2464" s="141"/>
      <c r="D2464" s="140">
        <v>2027</v>
      </c>
      <c r="E2464" s="140"/>
      <c r="F2464" s="236">
        <v>0</v>
      </c>
    </row>
    <row r="2465" spans="1:6" x14ac:dyDescent="0.2">
      <c r="A2465" s="232">
        <v>4518</v>
      </c>
      <c r="B2465" s="232">
        <v>4518</v>
      </c>
      <c r="C2465" s="141"/>
      <c r="D2465" s="140">
        <v>2027</v>
      </c>
      <c r="E2465" s="140"/>
      <c r="F2465" s="236">
        <v>0</v>
      </c>
    </row>
    <row r="2466" spans="1:6" x14ac:dyDescent="0.2">
      <c r="A2466" s="232">
        <v>4527</v>
      </c>
      <c r="B2466" s="232">
        <v>4527</v>
      </c>
      <c r="C2466" s="141"/>
      <c r="D2466" s="140">
        <v>2027</v>
      </c>
      <c r="E2466" s="140"/>
      <c r="F2466" s="236">
        <v>120527</v>
      </c>
    </row>
    <row r="2467" spans="1:6" x14ac:dyDescent="0.2">
      <c r="A2467" s="232">
        <v>4536</v>
      </c>
      <c r="B2467" s="232">
        <v>4536</v>
      </c>
      <c r="C2467" s="141"/>
      <c r="D2467" s="140">
        <v>2027</v>
      </c>
      <c r="E2467" s="140"/>
      <c r="F2467" s="236">
        <v>184832</v>
      </c>
    </row>
    <row r="2468" spans="1:6" x14ac:dyDescent="0.2">
      <c r="A2468" s="232">
        <v>4554</v>
      </c>
      <c r="B2468" s="232">
        <v>4554</v>
      </c>
      <c r="C2468" s="141"/>
      <c r="D2468" s="140">
        <v>2027</v>
      </c>
      <c r="E2468" s="140"/>
      <c r="F2468" s="236">
        <v>0</v>
      </c>
    </row>
    <row r="2469" spans="1:6" x14ac:dyDescent="0.2">
      <c r="A2469" s="232">
        <v>4572</v>
      </c>
      <c r="B2469" s="232">
        <v>4572</v>
      </c>
      <c r="C2469" s="141"/>
      <c r="D2469" s="140">
        <v>2027</v>
      </c>
      <c r="E2469" s="140"/>
      <c r="F2469" s="236">
        <v>32193</v>
      </c>
    </row>
    <row r="2470" spans="1:6" x14ac:dyDescent="0.2">
      <c r="A2470" s="232">
        <v>4581</v>
      </c>
      <c r="B2470" s="232">
        <v>4581</v>
      </c>
      <c r="C2470" s="141"/>
      <c r="D2470" s="140">
        <v>2027</v>
      </c>
      <c r="E2470" s="140"/>
      <c r="F2470" s="236">
        <v>0</v>
      </c>
    </row>
    <row r="2471" spans="1:6" x14ac:dyDescent="0.2">
      <c r="A2471" s="232">
        <v>4599</v>
      </c>
      <c r="B2471" s="232">
        <v>4599</v>
      </c>
      <c r="C2471" s="141"/>
      <c r="D2471" s="140">
        <v>2027</v>
      </c>
      <c r="E2471" s="140"/>
      <c r="F2471" s="236">
        <v>68959</v>
      </c>
    </row>
    <row r="2472" spans="1:6" x14ac:dyDescent="0.2">
      <c r="A2472" s="232">
        <v>4617</v>
      </c>
      <c r="B2472" s="232">
        <v>4617</v>
      </c>
      <c r="C2472" s="141"/>
      <c r="D2472" s="140">
        <v>2027</v>
      </c>
      <c r="E2472" s="140"/>
      <c r="F2472" s="236">
        <v>0</v>
      </c>
    </row>
    <row r="2473" spans="1:6" x14ac:dyDescent="0.2">
      <c r="A2473" s="232">
        <v>4662</v>
      </c>
      <c r="B2473" s="232">
        <v>4662</v>
      </c>
      <c r="C2473" s="141"/>
      <c r="D2473" s="140">
        <v>2027</v>
      </c>
      <c r="E2473" s="140"/>
      <c r="F2473" s="236">
        <v>116943</v>
      </c>
    </row>
    <row r="2474" spans="1:6" x14ac:dyDescent="0.2">
      <c r="A2474" s="232">
        <v>4689</v>
      </c>
      <c r="B2474" s="232">
        <v>4689</v>
      </c>
      <c r="C2474" s="141"/>
      <c r="D2474" s="140">
        <v>2027</v>
      </c>
      <c r="E2474" s="140"/>
      <c r="F2474" s="236">
        <v>0</v>
      </c>
    </row>
    <row r="2475" spans="1:6" x14ac:dyDescent="0.2">
      <c r="A2475" s="232">
        <v>4644</v>
      </c>
      <c r="B2475" s="232">
        <v>4644</v>
      </c>
      <c r="C2475" s="141"/>
      <c r="D2475" s="140">
        <v>2027</v>
      </c>
      <c r="E2475" s="140"/>
      <c r="F2475" s="236">
        <v>116781</v>
      </c>
    </row>
    <row r="2476" spans="1:6" x14ac:dyDescent="0.2">
      <c r="A2476" s="232">
        <v>4725</v>
      </c>
      <c r="B2476" s="232">
        <v>4725</v>
      </c>
      <c r="C2476" s="141"/>
      <c r="D2476" s="140">
        <v>2027</v>
      </c>
      <c r="E2476" s="140"/>
      <c r="F2476" s="236">
        <v>0</v>
      </c>
    </row>
    <row r="2477" spans="1:6" x14ac:dyDescent="0.2">
      <c r="A2477" s="232">
        <v>2673</v>
      </c>
      <c r="B2477" s="232">
        <v>2673</v>
      </c>
      <c r="C2477" s="141"/>
      <c r="D2477" s="140">
        <v>2027</v>
      </c>
      <c r="E2477" s="140"/>
      <c r="F2477" s="236">
        <v>475475</v>
      </c>
    </row>
    <row r="2478" spans="1:6" x14ac:dyDescent="0.2">
      <c r="A2478" s="232">
        <v>153</v>
      </c>
      <c r="B2478" s="232">
        <v>153</v>
      </c>
      <c r="C2478" s="141"/>
      <c r="D2478" s="140">
        <v>2027</v>
      </c>
      <c r="E2478" s="140"/>
      <c r="F2478" s="236">
        <v>207137</v>
      </c>
    </row>
    <row r="2479" spans="1:6" x14ac:dyDescent="0.2">
      <c r="A2479" s="232">
        <v>3691</v>
      </c>
      <c r="B2479" s="232">
        <v>3691</v>
      </c>
      <c r="C2479" s="141"/>
      <c r="D2479" s="140">
        <v>2027</v>
      </c>
      <c r="E2479" s="140"/>
      <c r="F2479" s="236">
        <v>90206</v>
      </c>
    </row>
    <row r="2480" spans="1:6" x14ac:dyDescent="0.2">
      <c r="A2480" s="232">
        <v>4774</v>
      </c>
      <c r="B2480" s="232">
        <v>4774</v>
      </c>
      <c r="C2480" s="141"/>
      <c r="D2480" s="140">
        <v>2027</v>
      </c>
      <c r="E2480" s="140"/>
      <c r="F2480" s="236">
        <v>114776</v>
      </c>
    </row>
    <row r="2481" spans="1:6" x14ac:dyDescent="0.2">
      <c r="A2481" s="232">
        <v>873</v>
      </c>
      <c r="B2481" s="232">
        <v>873</v>
      </c>
      <c r="C2481" s="141"/>
      <c r="D2481" s="140">
        <v>2027</v>
      </c>
      <c r="E2481" s="140"/>
      <c r="F2481" s="236">
        <v>162507</v>
      </c>
    </row>
    <row r="2482" spans="1:6" x14ac:dyDescent="0.2">
      <c r="A2482" s="232">
        <v>4778</v>
      </c>
      <c r="B2482" s="232">
        <v>4778</v>
      </c>
      <c r="C2482" s="141"/>
      <c r="D2482" s="140">
        <v>2027</v>
      </c>
      <c r="E2482" s="140"/>
      <c r="F2482" s="236">
        <v>61091</v>
      </c>
    </row>
    <row r="2483" spans="1:6" x14ac:dyDescent="0.2">
      <c r="A2483" s="232">
        <v>4777</v>
      </c>
      <c r="B2483" s="232">
        <v>4777</v>
      </c>
      <c r="C2483" s="141"/>
      <c r="D2483" s="140">
        <v>2027</v>
      </c>
      <c r="E2483" s="140"/>
      <c r="F2483" s="236">
        <v>42983</v>
      </c>
    </row>
    <row r="2484" spans="1:6" x14ac:dyDescent="0.2">
      <c r="A2484" s="232">
        <v>4776</v>
      </c>
      <c r="B2484" s="232">
        <v>4776</v>
      </c>
      <c r="C2484" s="141"/>
      <c r="D2484" s="140">
        <v>2027</v>
      </c>
      <c r="E2484" s="140"/>
      <c r="F2484" s="236">
        <v>250878</v>
      </c>
    </row>
    <row r="2485" spans="1:6" x14ac:dyDescent="0.2">
      <c r="A2485" s="232">
        <v>4779</v>
      </c>
      <c r="B2485" s="232">
        <v>4779</v>
      </c>
      <c r="C2485" s="141"/>
      <c r="D2485" s="140">
        <v>2027</v>
      </c>
      <c r="E2485" s="140"/>
      <c r="F2485" s="236">
        <v>10699</v>
      </c>
    </row>
    <row r="2486" spans="1:6" x14ac:dyDescent="0.2">
      <c r="A2486" s="232">
        <v>4784</v>
      </c>
      <c r="B2486" s="232">
        <v>4784</v>
      </c>
      <c r="C2486" s="141"/>
      <c r="D2486" s="140">
        <v>2027</v>
      </c>
      <c r="E2486" s="140"/>
      <c r="F2486" s="236">
        <v>0</v>
      </c>
    </row>
    <row r="2487" spans="1:6" x14ac:dyDescent="0.2">
      <c r="A2487" s="232">
        <v>4785</v>
      </c>
      <c r="B2487" s="232">
        <v>4785</v>
      </c>
      <c r="C2487" s="141"/>
      <c r="D2487" s="140">
        <v>2027</v>
      </c>
      <c r="E2487" s="140"/>
      <c r="F2487" s="236">
        <v>56337</v>
      </c>
    </row>
    <row r="2488" spans="1:6" x14ac:dyDescent="0.2">
      <c r="A2488" s="232">
        <v>333</v>
      </c>
      <c r="B2488" s="232">
        <v>333</v>
      </c>
      <c r="C2488" s="141"/>
      <c r="D2488" s="140">
        <v>2027</v>
      </c>
      <c r="E2488" s="140"/>
      <c r="F2488" s="236">
        <v>101211</v>
      </c>
    </row>
    <row r="2489" spans="1:6" x14ac:dyDescent="0.2">
      <c r="A2489" s="232">
        <v>4773</v>
      </c>
      <c r="B2489" s="232">
        <v>4773</v>
      </c>
      <c r="C2489" s="141"/>
      <c r="D2489" s="140">
        <v>2027</v>
      </c>
      <c r="E2489" s="140"/>
      <c r="F2489" s="236">
        <v>191702</v>
      </c>
    </row>
    <row r="2490" spans="1:6" x14ac:dyDescent="0.2">
      <c r="A2490" s="232">
        <v>4788</v>
      </c>
      <c r="B2490" s="232">
        <v>4788</v>
      </c>
      <c r="C2490" s="141"/>
      <c r="D2490" s="140">
        <v>2027</v>
      </c>
      <c r="E2490" s="140"/>
      <c r="F2490" s="236">
        <v>66797</v>
      </c>
    </row>
    <row r="2491" spans="1:6" x14ac:dyDescent="0.2">
      <c r="A2491" s="232">
        <v>4797</v>
      </c>
      <c r="B2491" s="232">
        <v>4797</v>
      </c>
      <c r="C2491" s="141"/>
      <c r="D2491" s="140">
        <v>2027</v>
      </c>
      <c r="E2491" s="140"/>
      <c r="F2491" s="236">
        <v>0</v>
      </c>
    </row>
    <row r="2492" spans="1:6" x14ac:dyDescent="0.2">
      <c r="A2492" s="232">
        <v>4860</v>
      </c>
      <c r="B2492" s="232">
        <v>4860</v>
      </c>
      <c r="C2492" s="141"/>
      <c r="D2492" s="140">
        <v>2027</v>
      </c>
      <c r="E2492" s="140"/>
      <c r="F2492" s="236">
        <v>108669</v>
      </c>
    </row>
    <row r="2493" spans="1:6" x14ac:dyDescent="0.2">
      <c r="A2493" s="232">
        <v>4869</v>
      </c>
      <c r="B2493" s="232">
        <v>4869</v>
      </c>
      <c r="C2493" s="141"/>
      <c r="D2493" s="140">
        <v>2027</v>
      </c>
      <c r="E2493" s="140"/>
      <c r="F2493" s="236">
        <v>0</v>
      </c>
    </row>
    <row r="2494" spans="1:6" x14ac:dyDescent="0.2">
      <c r="A2494" s="232">
        <v>4878</v>
      </c>
      <c r="B2494" s="232">
        <v>4878</v>
      </c>
      <c r="C2494" s="141"/>
      <c r="D2494" s="140">
        <v>2027</v>
      </c>
      <c r="E2494" s="140"/>
      <c r="F2494" s="236">
        <v>39359</v>
      </c>
    </row>
    <row r="2495" spans="1:6" x14ac:dyDescent="0.2">
      <c r="A2495" s="232">
        <v>4890</v>
      </c>
      <c r="B2495" s="232">
        <v>4890</v>
      </c>
      <c r="C2495" s="141"/>
      <c r="D2495" s="140">
        <v>2027</v>
      </c>
      <c r="E2495" s="140"/>
      <c r="F2495" s="236">
        <v>0</v>
      </c>
    </row>
    <row r="2496" spans="1:6" x14ac:dyDescent="0.2">
      <c r="A2496" s="232">
        <v>4905</v>
      </c>
      <c r="B2496" s="232">
        <v>4905</v>
      </c>
      <c r="C2496" s="141"/>
      <c r="D2496" s="140">
        <v>2027</v>
      </c>
      <c r="E2496" s="140"/>
      <c r="F2496" s="236">
        <v>84085</v>
      </c>
    </row>
    <row r="2497" spans="1:6" x14ac:dyDescent="0.2">
      <c r="A2497" s="232">
        <v>4978</v>
      </c>
      <c r="B2497" s="232">
        <v>4978</v>
      </c>
      <c r="C2497" s="141"/>
      <c r="D2497" s="140">
        <v>2027</v>
      </c>
      <c r="E2497" s="140"/>
      <c r="F2497" s="236">
        <v>133774</v>
      </c>
    </row>
    <row r="2498" spans="1:6" x14ac:dyDescent="0.2">
      <c r="A2498" s="232">
        <v>4995</v>
      </c>
      <c r="B2498" s="232">
        <v>4995</v>
      </c>
      <c r="C2498" s="141"/>
      <c r="D2498" s="140">
        <v>2027</v>
      </c>
      <c r="E2498" s="140"/>
      <c r="F2498" s="236">
        <v>57378</v>
      </c>
    </row>
    <row r="2499" spans="1:6" x14ac:dyDescent="0.2">
      <c r="A2499" s="232">
        <v>5013</v>
      </c>
      <c r="B2499" s="232">
        <v>5013</v>
      </c>
      <c r="C2499" s="141"/>
      <c r="D2499" s="140">
        <v>2027</v>
      </c>
      <c r="E2499" s="140"/>
      <c r="F2499" s="236">
        <v>0</v>
      </c>
    </row>
    <row r="2500" spans="1:6" x14ac:dyDescent="0.2">
      <c r="A2500" s="232">
        <v>5049</v>
      </c>
      <c r="B2500" s="232">
        <v>5049</v>
      </c>
      <c r="C2500" s="141"/>
      <c r="D2500" s="140">
        <v>2027</v>
      </c>
      <c r="E2500" s="140"/>
      <c r="F2500" s="236">
        <v>0</v>
      </c>
    </row>
    <row r="2501" spans="1:6" x14ac:dyDescent="0.2">
      <c r="A2501" s="232">
        <v>5121</v>
      </c>
      <c r="B2501" s="232">
        <v>5121</v>
      </c>
      <c r="C2501" s="141"/>
      <c r="D2501" s="140">
        <v>2027</v>
      </c>
      <c r="E2501" s="140"/>
      <c r="F2501" s="236">
        <v>156211</v>
      </c>
    </row>
    <row r="2502" spans="1:6" x14ac:dyDescent="0.2">
      <c r="A2502" s="232">
        <v>5139</v>
      </c>
      <c r="B2502" s="232">
        <v>5139</v>
      </c>
      <c r="C2502" s="141"/>
      <c r="D2502" s="140">
        <v>2027</v>
      </c>
      <c r="E2502" s="140"/>
      <c r="F2502" s="236">
        <v>78609</v>
      </c>
    </row>
    <row r="2503" spans="1:6" x14ac:dyDescent="0.2">
      <c r="A2503" s="232">
        <v>5319</v>
      </c>
      <c r="B2503" s="232">
        <v>5160</v>
      </c>
      <c r="C2503" s="141"/>
      <c r="D2503" s="140">
        <v>2027</v>
      </c>
      <c r="E2503" s="140"/>
      <c r="F2503" s="236">
        <v>176962</v>
      </c>
    </row>
    <row r="2504" spans="1:6" x14ac:dyDescent="0.2">
      <c r="A2504" s="232">
        <v>5163</v>
      </c>
      <c r="B2504" s="232">
        <v>5163</v>
      </c>
      <c r="C2504" s="141"/>
      <c r="D2504" s="140">
        <v>2027</v>
      </c>
      <c r="E2504" s="140"/>
      <c r="F2504" s="236">
        <v>303958</v>
      </c>
    </row>
    <row r="2505" spans="1:6" x14ac:dyDescent="0.2">
      <c r="A2505" s="232">
        <v>5166</v>
      </c>
      <c r="B2505" s="232">
        <v>5166</v>
      </c>
      <c r="C2505" s="141"/>
      <c r="D2505" s="140">
        <v>2027</v>
      </c>
      <c r="E2505" s="140"/>
      <c r="F2505" s="236">
        <v>0</v>
      </c>
    </row>
    <row r="2506" spans="1:6" x14ac:dyDescent="0.2">
      <c r="A2506" s="232">
        <v>5184</v>
      </c>
      <c r="B2506" s="232">
        <v>5184</v>
      </c>
      <c r="C2506" s="141"/>
      <c r="D2506" s="140">
        <v>2027</v>
      </c>
      <c r="E2506" s="140"/>
      <c r="F2506" s="236">
        <v>0</v>
      </c>
    </row>
    <row r="2507" spans="1:6" x14ac:dyDescent="0.2">
      <c r="A2507" s="232">
        <v>5250</v>
      </c>
      <c r="B2507" s="232">
        <v>5250</v>
      </c>
      <c r="C2507" s="141"/>
      <c r="D2507" s="140">
        <v>2027</v>
      </c>
      <c r="E2507" s="140"/>
      <c r="F2507" s="236">
        <v>0</v>
      </c>
    </row>
    <row r="2508" spans="1:6" x14ac:dyDescent="0.2">
      <c r="A2508" s="232">
        <v>5256</v>
      </c>
      <c r="B2508" s="232">
        <v>5256</v>
      </c>
      <c r="C2508" s="141"/>
      <c r="D2508" s="140">
        <v>2027</v>
      </c>
      <c r="E2508" s="140"/>
      <c r="F2508" s="236">
        <v>0</v>
      </c>
    </row>
    <row r="2509" spans="1:6" x14ac:dyDescent="0.2">
      <c r="A2509" s="232">
        <v>5283</v>
      </c>
      <c r="B2509" s="232">
        <v>5283</v>
      </c>
      <c r="C2509" s="141"/>
      <c r="D2509" s="140">
        <v>2027</v>
      </c>
      <c r="E2509" s="140"/>
      <c r="F2509" s="236">
        <v>210932</v>
      </c>
    </row>
    <row r="2510" spans="1:6" x14ac:dyDescent="0.2">
      <c r="A2510" s="232">
        <v>5310</v>
      </c>
      <c r="B2510" s="232">
        <v>5310</v>
      </c>
      <c r="C2510" s="141"/>
      <c r="D2510" s="140">
        <v>2027</v>
      </c>
      <c r="E2510" s="140"/>
      <c r="F2510" s="236">
        <v>0</v>
      </c>
    </row>
    <row r="2511" spans="1:6" x14ac:dyDescent="0.2">
      <c r="A2511" s="232">
        <v>5463</v>
      </c>
      <c r="B2511" s="232">
        <v>5463</v>
      </c>
      <c r="C2511" s="141"/>
      <c r="D2511" s="140">
        <v>2027</v>
      </c>
      <c r="E2511" s="140"/>
      <c r="F2511" s="236">
        <v>0</v>
      </c>
    </row>
    <row r="2512" spans="1:6" x14ac:dyDescent="0.2">
      <c r="A2512" s="232">
        <v>5486</v>
      </c>
      <c r="B2512" s="232">
        <v>5486</v>
      </c>
      <c r="C2512" s="141"/>
      <c r="D2512" s="140">
        <v>2027</v>
      </c>
      <c r="E2512" s="140"/>
      <c r="F2512" s="236">
        <v>0</v>
      </c>
    </row>
    <row r="2513" spans="1:6" x14ac:dyDescent="0.2">
      <c r="A2513" s="232">
        <v>5508</v>
      </c>
      <c r="B2513" s="232">
        <v>5508</v>
      </c>
      <c r="C2513" s="141"/>
      <c r="D2513" s="140">
        <v>2027</v>
      </c>
      <c r="E2513" s="140"/>
      <c r="F2513" s="236">
        <v>64638</v>
      </c>
    </row>
    <row r="2514" spans="1:6" x14ac:dyDescent="0.2">
      <c r="A2514" s="232">
        <v>1975</v>
      </c>
      <c r="B2514" s="232">
        <v>1975</v>
      </c>
      <c r="C2514" s="141"/>
      <c r="D2514" s="140">
        <v>2027</v>
      </c>
      <c r="E2514" s="140"/>
      <c r="F2514" s="236">
        <v>28751</v>
      </c>
    </row>
    <row r="2515" spans="1:6" x14ac:dyDescent="0.2">
      <c r="A2515" s="232">
        <v>4824</v>
      </c>
      <c r="B2515" s="232">
        <v>5510</v>
      </c>
      <c r="C2515" s="141"/>
      <c r="D2515" s="140">
        <v>2027</v>
      </c>
      <c r="E2515" s="140"/>
      <c r="F2515" s="236">
        <v>162580</v>
      </c>
    </row>
    <row r="2516" spans="1:6" x14ac:dyDescent="0.2">
      <c r="A2516" s="232">
        <v>5607</v>
      </c>
      <c r="B2516" s="232">
        <v>5607</v>
      </c>
      <c r="C2516" s="141"/>
      <c r="D2516" s="140">
        <v>2027</v>
      </c>
      <c r="E2516" s="140"/>
      <c r="F2516" s="236">
        <v>0</v>
      </c>
    </row>
    <row r="2517" spans="1:6" x14ac:dyDescent="0.2">
      <c r="A2517" s="232">
        <v>5643</v>
      </c>
      <c r="B2517" s="232">
        <v>5643</v>
      </c>
      <c r="C2517" s="141"/>
      <c r="D2517" s="140">
        <v>2027</v>
      </c>
      <c r="E2517" s="140"/>
      <c r="F2517" s="236">
        <v>0</v>
      </c>
    </row>
    <row r="2518" spans="1:6" x14ac:dyDescent="0.2">
      <c r="A2518" s="232">
        <v>5697</v>
      </c>
      <c r="B2518" s="232">
        <v>5697</v>
      </c>
      <c r="C2518" s="141"/>
      <c r="D2518" s="140">
        <v>2027</v>
      </c>
      <c r="E2518" s="140"/>
      <c r="F2518" s="236">
        <v>133434</v>
      </c>
    </row>
    <row r="2519" spans="1:6" x14ac:dyDescent="0.2">
      <c r="A2519" s="232">
        <v>5724</v>
      </c>
      <c r="B2519" s="232">
        <v>5724</v>
      </c>
      <c r="C2519" s="141"/>
      <c r="D2519" s="140">
        <v>2027</v>
      </c>
      <c r="E2519" s="140"/>
      <c r="F2519" s="236">
        <v>50949</v>
      </c>
    </row>
    <row r="2520" spans="1:6" x14ac:dyDescent="0.2">
      <c r="A2520" s="232">
        <v>5805</v>
      </c>
      <c r="B2520" s="232">
        <v>5805</v>
      </c>
      <c r="C2520" s="141"/>
      <c r="D2520" s="140">
        <v>2027</v>
      </c>
      <c r="E2520" s="140"/>
      <c r="F2520" s="236">
        <v>409397</v>
      </c>
    </row>
    <row r="2521" spans="1:6" x14ac:dyDescent="0.2">
      <c r="A2521" s="232">
        <v>5823</v>
      </c>
      <c r="B2521" s="232">
        <v>5823</v>
      </c>
      <c r="C2521" s="141"/>
      <c r="D2521" s="140">
        <v>2027</v>
      </c>
      <c r="E2521" s="140"/>
      <c r="F2521" s="236">
        <v>128923</v>
      </c>
    </row>
    <row r="2522" spans="1:6" x14ac:dyDescent="0.2">
      <c r="A2522" s="232">
        <v>5832</v>
      </c>
      <c r="B2522" s="232">
        <v>5832</v>
      </c>
      <c r="C2522" s="141"/>
      <c r="D2522" s="140">
        <v>2027</v>
      </c>
      <c r="E2522" s="140"/>
      <c r="F2522" s="236">
        <v>178715</v>
      </c>
    </row>
    <row r="2523" spans="1:6" x14ac:dyDescent="0.2">
      <c r="A2523" s="232">
        <v>5877</v>
      </c>
      <c r="B2523" s="232">
        <v>5877</v>
      </c>
      <c r="C2523" s="141"/>
      <c r="D2523" s="140">
        <v>2027</v>
      </c>
      <c r="E2523" s="140"/>
      <c r="F2523" s="236">
        <v>0</v>
      </c>
    </row>
    <row r="2524" spans="1:6" x14ac:dyDescent="0.2">
      <c r="A2524" s="232">
        <v>5895</v>
      </c>
      <c r="B2524" s="232">
        <v>5895</v>
      </c>
      <c r="C2524" s="141"/>
      <c r="D2524" s="140">
        <v>2027</v>
      </c>
      <c r="E2524" s="140"/>
      <c r="F2524" s="236">
        <v>6831</v>
      </c>
    </row>
    <row r="2525" spans="1:6" x14ac:dyDescent="0.2">
      <c r="A2525" s="232">
        <v>5949</v>
      </c>
      <c r="B2525" s="232">
        <v>5949</v>
      </c>
      <c r="C2525" s="141"/>
      <c r="D2525" s="140">
        <v>2027</v>
      </c>
      <c r="E2525" s="140"/>
      <c r="F2525" s="236">
        <v>0</v>
      </c>
    </row>
    <row r="2526" spans="1:6" x14ac:dyDescent="0.2">
      <c r="A2526" s="232">
        <v>5976</v>
      </c>
      <c r="B2526" s="232">
        <v>5976</v>
      </c>
      <c r="C2526" s="141"/>
      <c r="D2526" s="140">
        <v>2027</v>
      </c>
      <c r="E2526" s="140"/>
      <c r="F2526" s="236">
        <v>0</v>
      </c>
    </row>
    <row r="2527" spans="1:6" x14ac:dyDescent="0.2">
      <c r="A2527" s="232">
        <v>5994</v>
      </c>
      <c r="B2527" s="232">
        <v>5994</v>
      </c>
      <c r="C2527" s="141"/>
      <c r="D2527" s="140">
        <v>2027</v>
      </c>
      <c r="E2527" s="140"/>
      <c r="F2527" s="236">
        <v>241351</v>
      </c>
    </row>
    <row r="2528" spans="1:6" x14ac:dyDescent="0.2">
      <c r="A2528" s="232">
        <v>6003</v>
      </c>
      <c r="B2528" s="232">
        <v>6003</v>
      </c>
      <c r="C2528" s="141"/>
      <c r="D2528" s="140">
        <v>2027</v>
      </c>
      <c r="E2528" s="140"/>
      <c r="F2528" s="236">
        <v>299996</v>
      </c>
    </row>
    <row r="2529" spans="1:6" x14ac:dyDescent="0.2">
      <c r="A2529" s="232">
        <v>6012</v>
      </c>
      <c r="B2529" s="232">
        <v>6012</v>
      </c>
      <c r="C2529" s="141"/>
      <c r="D2529" s="140">
        <v>2027</v>
      </c>
      <c r="E2529" s="140"/>
      <c r="F2529" s="236">
        <v>14160</v>
      </c>
    </row>
    <row r="2530" spans="1:6" x14ac:dyDescent="0.2">
      <c r="A2530" s="232">
        <v>6030</v>
      </c>
      <c r="B2530" s="232">
        <v>6030</v>
      </c>
      <c r="C2530" s="141"/>
      <c r="D2530" s="140">
        <v>2027</v>
      </c>
      <c r="E2530" s="140"/>
      <c r="F2530" s="236">
        <v>0</v>
      </c>
    </row>
    <row r="2531" spans="1:6" x14ac:dyDescent="0.2">
      <c r="A2531" s="232">
        <v>6048</v>
      </c>
      <c r="B2531" s="232">
        <v>6035</v>
      </c>
      <c r="C2531" s="141"/>
      <c r="D2531" s="140">
        <v>2027</v>
      </c>
      <c r="E2531" s="140"/>
      <c r="F2531" s="236">
        <v>131859</v>
      </c>
    </row>
    <row r="2532" spans="1:6" x14ac:dyDescent="0.2">
      <c r="A2532" s="232">
        <v>6039</v>
      </c>
      <c r="B2532" s="232">
        <v>6039</v>
      </c>
      <c r="C2532" s="141"/>
      <c r="D2532" s="140">
        <v>2027</v>
      </c>
      <c r="E2532" s="140"/>
      <c r="F2532" s="236">
        <v>0</v>
      </c>
    </row>
    <row r="2533" spans="1:6" x14ac:dyDescent="0.2">
      <c r="A2533" s="232">
        <v>6093</v>
      </c>
      <c r="B2533" s="232">
        <v>6093</v>
      </c>
      <c r="C2533" s="141"/>
      <c r="D2533" s="140">
        <v>2027</v>
      </c>
      <c r="E2533" s="140"/>
      <c r="F2533" s="236">
        <v>0</v>
      </c>
    </row>
    <row r="2534" spans="1:6" x14ac:dyDescent="0.2">
      <c r="A2534" s="232">
        <v>6091</v>
      </c>
      <c r="B2534" s="232">
        <v>6091</v>
      </c>
      <c r="C2534" s="141"/>
      <c r="D2534" s="140">
        <v>2027</v>
      </c>
      <c r="E2534" s="140"/>
      <c r="F2534" s="236">
        <v>192460</v>
      </c>
    </row>
    <row r="2535" spans="1:6" x14ac:dyDescent="0.2">
      <c r="A2535" s="232">
        <v>6095</v>
      </c>
      <c r="B2535" s="232">
        <v>6095</v>
      </c>
      <c r="C2535" s="141"/>
      <c r="D2535" s="140">
        <v>2027</v>
      </c>
      <c r="E2535" s="140"/>
      <c r="F2535" s="236">
        <v>106181</v>
      </c>
    </row>
    <row r="2536" spans="1:6" x14ac:dyDescent="0.2">
      <c r="A2536" s="232">
        <v>5157</v>
      </c>
      <c r="B2536" s="232">
        <v>6099</v>
      </c>
      <c r="C2536" s="141"/>
      <c r="D2536" s="140">
        <v>2027</v>
      </c>
      <c r="E2536" s="140"/>
      <c r="F2536" s="236">
        <v>55548</v>
      </c>
    </row>
    <row r="2537" spans="1:6" x14ac:dyDescent="0.2">
      <c r="A2537" s="232">
        <v>6097</v>
      </c>
      <c r="B2537" s="232">
        <v>6097</v>
      </c>
      <c r="C2537" s="141"/>
      <c r="D2537" s="140">
        <v>2027</v>
      </c>
      <c r="E2537" s="140"/>
      <c r="F2537" s="236">
        <v>41805</v>
      </c>
    </row>
    <row r="2538" spans="1:6" x14ac:dyDescent="0.2">
      <c r="A2538" s="232">
        <v>6098</v>
      </c>
      <c r="B2538" s="232">
        <v>6098</v>
      </c>
      <c r="C2538" s="141"/>
      <c r="D2538" s="140">
        <v>2027</v>
      </c>
      <c r="E2538" s="140"/>
      <c r="F2538" s="236">
        <v>195609</v>
      </c>
    </row>
    <row r="2539" spans="1:6" x14ac:dyDescent="0.2">
      <c r="A2539" s="232">
        <v>6100</v>
      </c>
      <c r="B2539" s="232">
        <v>6100</v>
      </c>
      <c r="C2539" s="141"/>
      <c r="D2539" s="140">
        <v>2027</v>
      </c>
      <c r="E2539" s="140"/>
      <c r="F2539" s="236">
        <v>110352</v>
      </c>
    </row>
    <row r="2540" spans="1:6" x14ac:dyDescent="0.2">
      <c r="A2540" s="232">
        <v>6101</v>
      </c>
      <c r="B2540" s="232">
        <v>6101</v>
      </c>
      <c r="C2540" s="141"/>
      <c r="D2540" s="140">
        <v>2027</v>
      </c>
      <c r="E2540" s="140"/>
      <c r="F2540" s="236">
        <v>37838</v>
      </c>
    </row>
    <row r="2541" spans="1:6" x14ac:dyDescent="0.2">
      <c r="A2541" s="232">
        <v>6096</v>
      </c>
      <c r="B2541" s="232">
        <v>6096</v>
      </c>
      <c r="C2541" s="141"/>
      <c r="D2541" s="140">
        <v>2027</v>
      </c>
      <c r="E2541" s="140"/>
      <c r="F2541" s="236">
        <v>332869</v>
      </c>
    </row>
    <row r="2542" spans="1:6" x14ac:dyDescent="0.2">
      <c r="A2542" s="232">
        <v>6094</v>
      </c>
      <c r="B2542" s="232">
        <v>6094</v>
      </c>
      <c r="C2542" s="141"/>
      <c r="D2542" s="140">
        <v>2027</v>
      </c>
      <c r="E2542" s="140"/>
      <c r="F2542" s="236">
        <v>115044</v>
      </c>
    </row>
    <row r="2543" spans="1:6" x14ac:dyDescent="0.2">
      <c r="A2543" s="232">
        <v>6102</v>
      </c>
      <c r="B2543" s="232">
        <v>6102</v>
      </c>
      <c r="C2543" s="141"/>
      <c r="D2543" s="140">
        <v>2027</v>
      </c>
      <c r="E2543" s="140"/>
      <c r="F2543" s="236">
        <v>0</v>
      </c>
    </row>
    <row r="2544" spans="1:6" x14ac:dyDescent="0.2">
      <c r="A2544" s="232">
        <v>6120</v>
      </c>
      <c r="B2544" s="232">
        <v>6120</v>
      </c>
      <c r="C2544" s="141"/>
      <c r="D2544" s="140">
        <v>2027</v>
      </c>
      <c r="E2544" s="140"/>
      <c r="F2544" s="236">
        <v>0</v>
      </c>
    </row>
    <row r="2545" spans="1:6" x14ac:dyDescent="0.2">
      <c r="A2545" s="232">
        <v>6138</v>
      </c>
      <c r="B2545" s="232">
        <v>6138</v>
      </c>
      <c r="C2545" s="141"/>
      <c r="D2545" s="140">
        <v>2027</v>
      </c>
      <c r="E2545" s="140"/>
      <c r="F2545" s="236">
        <v>0</v>
      </c>
    </row>
    <row r="2546" spans="1:6" x14ac:dyDescent="0.2">
      <c r="A2546" s="232">
        <v>5751</v>
      </c>
      <c r="B2546" s="232">
        <v>5751</v>
      </c>
      <c r="C2546" s="141"/>
      <c r="D2546" s="140">
        <v>2027</v>
      </c>
      <c r="E2546" s="140"/>
      <c r="F2546" s="236">
        <v>61819</v>
      </c>
    </row>
    <row r="2547" spans="1:6" x14ac:dyDescent="0.2">
      <c r="A2547" s="232">
        <v>6165</v>
      </c>
      <c r="B2547" s="232">
        <v>6165</v>
      </c>
      <c r="C2547" s="141"/>
      <c r="D2547" s="140">
        <v>2027</v>
      </c>
      <c r="E2547" s="140"/>
      <c r="F2547" s="236">
        <v>15517</v>
      </c>
    </row>
    <row r="2548" spans="1:6" x14ac:dyDescent="0.2">
      <c r="A2548" s="232">
        <v>6175</v>
      </c>
      <c r="B2548" s="232">
        <v>6175</v>
      </c>
      <c r="C2548" s="141"/>
      <c r="D2548" s="140">
        <v>2027</v>
      </c>
      <c r="E2548" s="140"/>
      <c r="F2548" s="236">
        <v>23696</v>
      </c>
    </row>
    <row r="2549" spans="1:6" x14ac:dyDescent="0.2">
      <c r="A2549" s="232">
        <v>6219</v>
      </c>
      <c r="B2549" s="232">
        <v>6219</v>
      </c>
      <c r="C2549" s="141"/>
      <c r="D2549" s="140">
        <v>2027</v>
      </c>
      <c r="E2549" s="140"/>
      <c r="F2549" s="236">
        <v>0</v>
      </c>
    </row>
    <row r="2550" spans="1:6" x14ac:dyDescent="0.2">
      <c r="A2550" s="232">
        <v>6246</v>
      </c>
      <c r="B2550" s="232">
        <v>6246</v>
      </c>
      <c r="C2550" s="141"/>
      <c r="D2550" s="140">
        <v>2027</v>
      </c>
      <c r="E2550" s="140"/>
      <c r="F2550" s="236">
        <v>56679</v>
      </c>
    </row>
    <row r="2551" spans="1:6" x14ac:dyDescent="0.2">
      <c r="A2551" s="232">
        <v>6273</v>
      </c>
      <c r="B2551" s="232">
        <v>6273</v>
      </c>
      <c r="C2551" s="141"/>
      <c r="D2551" s="140">
        <v>2027</v>
      </c>
      <c r="E2551" s="140"/>
      <c r="F2551" s="236">
        <v>156143</v>
      </c>
    </row>
    <row r="2552" spans="1:6" x14ac:dyDescent="0.2">
      <c r="A2552" s="232">
        <v>6408</v>
      </c>
      <c r="B2552" s="232">
        <v>6408</v>
      </c>
      <c r="C2552" s="141"/>
      <c r="D2552" s="140">
        <v>2027</v>
      </c>
      <c r="E2552" s="140"/>
      <c r="F2552" s="236">
        <v>0</v>
      </c>
    </row>
    <row r="2553" spans="1:6" x14ac:dyDescent="0.2">
      <c r="A2553" s="232">
        <v>6453</v>
      </c>
      <c r="B2553" s="232">
        <v>6453</v>
      </c>
      <c r="C2553" s="141"/>
      <c r="D2553" s="140">
        <v>2027</v>
      </c>
      <c r="E2553" s="140"/>
      <c r="F2553" s="236">
        <v>109925</v>
      </c>
    </row>
    <row r="2554" spans="1:6" x14ac:dyDescent="0.2">
      <c r="A2554" s="232">
        <v>6460</v>
      </c>
      <c r="B2554" s="232">
        <v>6460</v>
      </c>
      <c r="C2554" s="141"/>
      <c r="D2554" s="140">
        <v>2027</v>
      </c>
      <c r="E2554" s="140"/>
      <c r="F2554" s="236">
        <v>219962</v>
      </c>
    </row>
    <row r="2555" spans="1:6" x14ac:dyDescent="0.2">
      <c r="A2555" s="232">
        <v>6462</v>
      </c>
      <c r="B2555" s="232">
        <v>6462</v>
      </c>
      <c r="C2555" s="141"/>
      <c r="D2555" s="140">
        <v>2027</v>
      </c>
      <c r="E2555" s="140"/>
      <c r="F2555" s="236">
        <v>29990</v>
      </c>
    </row>
    <row r="2556" spans="1:6" x14ac:dyDescent="0.2">
      <c r="A2556" s="232">
        <v>6471</v>
      </c>
      <c r="B2556" s="232">
        <v>6471</v>
      </c>
      <c r="C2556" s="141"/>
      <c r="D2556" s="140">
        <v>2027</v>
      </c>
      <c r="E2556" s="140"/>
      <c r="F2556" s="236">
        <v>0</v>
      </c>
    </row>
    <row r="2557" spans="1:6" x14ac:dyDescent="0.2">
      <c r="A2557" s="232">
        <v>6509</v>
      </c>
      <c r="B2557" s="232">
        <v>6509</v>
      </c>
      <c r="C2557" s="141"/>
      <c r="D2557" s="140">
        <v>2027</v>
      </c>
      <c r="E2557" s="140"/>
      <c r="F2557" s="236">
        <v>119094</v>
      </c>
    </row>
    <row r="2558" spans="1:6" x14ac:dyDescent="0.2">
      <c r="A2558" s="232">
        <v>6512</v>
      </c>
      <c r="B2558" s="232">
        <v>6512</v>
      </c>
      <c r="C2558" s="141"/>
      <c r="D2558" s="140">
        <v>2027</v>
      </c>
      <c r="E2558" s="140"/>
      <c r="F2558" s="236">
        <v>261809</v>
      </c>
    </row>
    <row r="2559" spans="1:6" x14ac:dyDescent="0.2">
      <c r="A2559" s="232">
        <v>6516</v>
      </c>
      <c r="B2559" s="232">
        <v>6516</v>
      </c>
      <c r="C2559" s="141"/>
      <c r="D2559" s="140">
        <v>2027</v>
      </c>
      <c r="E2559" s="140"/>
      <c r="F2559" s="236">
        <v>126647</v>
      </c>
    </row>
    <row r="2560" spans="1:6" x14ac:dyDescent="0.2">
      <c r="A2560" s="232">
        <v>6534</v>
      </c>
      <c r="B2560" s="232">
        <v>6534</v>
      </c>
      <c r="C2560" s="141"/>
      <c r="D2560" s="140">
        <v>2027</v>
      </c>
      <c r="E2560" s="140"/>
      <c r="F2560" s="236">
        <v>105220</v>
      </c>
    </row>
    <row r="2561" spans="1:6" x14ac:dyDescent="0.2">
      <c r="A2561" s="232">
        <v>1935</v>
      </c>
      <c r="B2561" s="232">
        <v>6536</v>
      </c>
      <c r="C2561" s="141"/>
      <c r="D2561" s="140">
        <v>2027</v>
      </c>
      <c r="E2561" s="140"/>
      <c r="F2561" s="236">
        <v>287523</v>
      </c>
    </row>
    <row r="2562" spans="1:6" x14ac:dyDescent="0.2">
      <c r="A2562" s="232">
        <v>6561</v>
      </c>
      <c r="B2562" s="232">
        <v>6561</v>
      </c>
      <c r="C2562" s="141"/>
      <c r="D2562" s="140">
        <v>2027</v>
      </c>
      <c r="E2562" s="140"/>
      <c r="F2562" s="236">
        <v>134196</v>
      </c>
    </row>
    <row r="2563" spans="1:6" x14ac:dyDescent="0.2">
      <c r="A2563" s="232">
        <v>6579</v>
      </c>
      <c r="B2563" s="232">
        <v>6579</v>
      </c>
      <c r="C2563" s="141"/>
      <c r="D2563" s="140">
        <v>2027</v>
      </c>
      <c r="E2563" s="140"/>
      <c r="F2563" s="236">
        <v>0</v>
      </c>
    </row>
    <row r="2564" spans="1:6" x14ac:dyDescent="0.2">
      <c r="A2564" s="232">
        <v>6592</v>
      </c>
      <c r="B2564" s="232">
        <v>6592</v>
      </c>
      <c r="C2564" s="141"/>
      <c r="D2564" s="140">
        <v>2027</v>
      </c>
      <c r="E2564" s="140"/>
      <c r="F2564" s="236">
        <v>538479</v>
      </c>
    </row>
    <row r="2565" spans="1:6" x14ac:dyDescent="0.2">
      <c r="A2565" s="232">
        <v>6615</v>
      </c>
      <c r="B2565" s="232">
        <v>6615</v>
      </c>
      <c r="C2565" s="141"/>
      <c r="D2565" s="140">
        <v>2027</v>
      </c>
      <c r="E2565" s="140"/>
      <c r="F2565" s="236">
        <v>0</v>
      </c>
    </row>
    <row r="2566" spans="1:6" x14ac:dyDescent="0.2">
      <c r="A2566" s="232">
        <v>6651</v>
      </c>
      <c r="B2566" s="232">
        <v>6651</v>
      </c>
      <c r="C2566" s="141"/>
      <c r="D2566" s="140">
        <v>2027</v>
      </c>
      <c r="E2566" s="140"/>
      <c r="F2566" s="236">
        <v>90620</v>
      </c>
    </row>
    <row r="2567" spans="1:6" x14ac:dyDescent="0.2">
      <c r="A2567" s="232">
        <v>6660</v>
      </c>
      <c r="B2567" s="232">
        <v>6660</v>
      </c>
      <c r="C2567" s="141"/>
      <c r="D2567" s="140">
        <v>2027</v>
      </c>
      <c r="E2567" s="140"/>
      <c r="F2567" s="236">
        <v>0</v>
      </c>
    </row>
    <row r="2568" spans="1:6" x14ac:dyDescent="0.2">
      <c r="A2568" s="232">
        <v>6700</v>
      </c>
      <c r="B2568" s="232">
        <v>6700</v>
      </c>
      <c r="C2568" s="141"/>
      <c r="D2568" s="140">
        <v>2027</v>
      </c>
      <c r="E2568" s="140"/>
      <c r="F2568" s="236">
        <v>12368</v>
      </c>
    </row>
    <row r="2569" spans="1:6" x14ac:dyDescent="0.2">
      <c r="A2569" s="232">
        <v>6759</v>
      </c>
      <c r="B2569" s="232">
        <v>6759</v>
      </c>
      <c r="C2569" s="141"/>
      <c r="D2569" s="140">
        <v>2027</v>
      </c>
      <c r="E2569" s="140"/>
      <c r="F2569" s="236">
        <v>0</v>
      </c>
    </row>
    <row r="2570" spans="1:6" x14ac:dyDescent="0.2">
      <c r="A2570" s="232">
        <v>6762</v>
      </c>
      <c r="B2570" s="232">
        <v>6762</v>
      </c>
      <c r="C2570" s="141"/>
      <c r="D2570" s="140">
        <v>2027</v>
      </c>
      <c r="E2570" s="140"/>
      <c r="F2570" s="236">
        <v>0</v>
      </c>
    </row>
    <row r="2571" spans="1:6" x14ac:dyDescent="0.2">
      <c r="A2571" s="232">
        <v>6768</v>
      </c>
      <c r="B2571" s="232">
        <v>6768</v>
      </c>
      <c r="C2571" s="141"/>
      <c r="D2571" s="140">
        <v>2027</v>
      </c>
      <c r="E2571" s="140"/>
      <c r="F2571" s="236">
        <v>0</v>
      </c>
    </row>
    <row r="2572" spans="1:6" x14ac:dyDescent="0.2">
      <c r="A2572" s="232">
        <v>6795</v>
      </c>
      <c r="B2572" s="232">
        <v>6795</v>
      </c>
      <c r="C2572" s="141"/>
      <c r="D2572" s="140">
        <v>2027</v>
      </c>
      <c r="E2572" s="140"/>
      <c r="F2572" s="236">
        <v>1000000</v>
      </c>
    </row>
    <row r="2573" spans="1:6" x14ac:dyDescent="0.2">
      <c r="A2573" s="232">
        <v>6822</v>
      </c>
      <c r="B2573" s="232">
        <v>6822</v>
      </c>
      <c r="C2573" s="141"/>
      <c r="D2573" s="140">
        <v>2027</v>
      </c>
      <c r="E2573" s="140"/>
      <c r="F2573" s="236">
        <v>0</v>
      </c>
    </row>
    <row r="2574" spans="1:6" x14ac:dyDescent="0.2">
      <c r="A2574" s="232">
        <v>6840</v>
      </c>
      <c r="B2574" s="232">
        <v>6840</v>
      </c>
      <c r="C2574" s="141"/>
      <c r="D2574" s="140">
        <v>2027</v>
      </c>
      <c r="E2574" s="140"/>
      <c r="F2574" s="236">
        <v>0</v>
      </c>
    </row>
    <row r="2575" spans="1:6" x14ac:dyDescent="0.2">
      <c r="A2575" s="232">
        <v>6854</v>
      </c>
      <c r="B2575" s="232">
        <v>6854</v>
      </c>
      <c r="C2575" s="141"/>
      <c r="D2575" s="140">
        <v>2027</v>
      </c>
      <c r="E2575" s="140"/>
      <c r="F2575" s="236">
        <v>338539</v>
      </c>
    </row>
    <row r="2576" spans="1:6" x14ac:dyDescent="0.2">
      <c r="A2576" s="232">
        <v>6867</v>
      </c>
      <c r="B2576" s="232">
        <v>6867</v>
      </c>
      <c r="C2576" s="141"/>
      <c r="D2576" s="140">
        <v>2027</v>
      </c>
      <c r="E2576" s="140"/>
      <c r="F2576" s="236">
        <v>0</v>
      </c>
    </row>
    <row r="2577" spans="1:6" x14ac:dyDescent="0.2">
      <c r="A2577" s="232">
        <v>6921</v>
      </c>
      <c r="B2577" s="232">
        <v>6921</v>
      </c>
      <c r="C2577" s="141"/>
      <c r="D2577" s="140">
        <v>2027</v>
      </c>
      <c r="E2577" s="140"/>
      <c r="F2577" s="236">
        <v>161700</v>
      </c>
    </row>
    <row r="2578" spans="1:6" x14ac:dyDescent="0.2">
      <c r="A2578" s="232">
        <v>6930</v>
      </c>
      <c r="B2578" s="232">
        <v>6930</v>
      </c>
      <c r="C2578" s="141"/>
      <c r="D2578" s="140">
        <v>2027</v>
      </c>
      <c r="E2578" s="140"/>
      <c r="F2578" s="236">
        <v>0</v>
      </c>
    </row>
    <row r="2579" spans="1:6" x14ac:dyDescent="0.2">
      <c r="A2579" s="232">
        <v>6937</v>
      </c>
      <c r="B2579" s="232">
        <v>6937</v>
      </c>
      <c r="C2579" s="141"/>
      <c r="D2579" s="140">
        <v>2027</v>
      </c>
      <c r="E2579" s="140"/>
      <c r="F2579" s="236">
        <v>0</v>
      </c>
    </row>
    <row r="2580" spans="1:6" x14ac:dyDescent="0.2">
      <c r="A2580" s="232">
        <v>6943</v>
      </c>
      <c r="B2580" s="232">
        <v>6943</v>
      </c>
      <c r="C2580" s="141"/>
      <c r="D2580" s="140">
        <v>2027</v>
      </c>
      <c r="E2580" s="140"/>
      <c r="F2580" s="236">
        <v>51657</v>
      </c>
    </row>
    <row r="2581" spans="1:6" x14ac:dyDescent="0.2">
      <c r="A2581" s="232">
        <v>6264</v>
      </c>
      <c r="B2581" s="232">
        <v>6264</v>
      </c>
      <c r="C2581" s="141"/>
      <c r="D2581" s="140">
        <v>2027</v>
      </c>
      <c r="E2581" s="140"/>
      <c r="F2581" s="236">
        <v>83157</v>
      </c>
    </row>
    <row r="2582" spans="1:6" x14ac:dyDescent="0.2">
      <c r="A2582" s="232">
        <v>6950</v>
      </c>
      <c r="B2582" s="232">
        <v>6950</v>
      </c>
      <c r="C2582" s="141"/>
      <c r="D2582" s="140">
        <v>2027</v>
      </c>
      <c r="E2582" s="140"/>
      <c r="F2582" s="236">
        <v>0</v>
      </c>
    </row>
    <row r="2583" spans="1:6" x14ac:dyDescent="0.2">
      <c r="A2583" s="232">
        <v>6957</v>
      </c>
      <c r="B2583" s="232">
        <v>6957</v>
      </c>
      <c r="C2583" s="141"/>
      <c r="D2583" s="140">
        <v>2027</v>
      </c>
      <c r="E2583" s="140"/>
      <c r="F2583" s="236">
        <v>0</v>
      </c>
    </row>
    <row r="2584" spans="1:6" x14ac:dyDescent="0.2">
      <c r="A2584" s="232">
        <v>5922</v>
      </c>
      <c r="B2584" s="232">
        <v>5922</v>
      </c>
      <c r="C2584" s="141"/>
      <c r="D2584" s="140">
        <v>2027</v>
      </c>
      <c r="E2584" s="140"/>
      <c r="F2584" s="236">
        <v>217514</v>
      </c>
    </row>
    <row r="2585" spans="1:6" x14ac:dyDescent="0.2">
      <c r="A2585" s="232">
        <v>819</v>
      </c>
      <c r="B2585" s="232">
        <v>819</v>
      </c>
      <c r="C2585" s="141"/>
      <c r="D2585" s="140">
        <v>2027</v>
      </c>
      <c r="E2585" s="140"/>
      <c r="F2585" s="236">
        <v>117064</v>
      </c>
    </row>
    <row r="2586" spans="1:6" x14ac:dyDescent="0.2">
      <c r="A2586" s="232">
        <v>6969</v>
      </c>
      <c r="B2586" s="232">
        <v>6969</v>
      </c>
      <c r="C2586" s="141"/>
      <c r="D2586" s="140">
        <v>2027</v>
      </c>
      <c r="E2586" s="140"/>
      <c r="F2586" s="236">
        <v>230241</v>
      </c>
    </row>
    <row r="2587" spans="1:6" x14ac:dyDescent="0.2">
      <c r="A2587" s="232">
        <v>6975</v>
      </c>
      <c r="B2587" s="232">
        <v>6975</v>
      </c>
      <c r="C2587" s="141"/>
      <c r="D2587" s="140">
        <v>2027</v>
      </c>
      <c r="E2587" s="140"/>
      <c r="F2587" s="236">
        <v>0</v>
      </c>
    </row>
    <row r="2588" spans="1:6" x14ac:dyDescent="0.2">
      <c r="A2588" s="232">
        <v>6983</v>
      </c>
      <c r="B2588" s="232">
        <v>6983</v>
      </c>
      <c r="C2588" s="141"/>
      <c r="D2588" s="140">
        <v>2027</v>
      </c>
      <c r="E2588" s="140"/>
      <c r="F2588" s="236">
        <v>143078</v>
      </c>
    </row>
    <row r="2589" spans="1:6" x14ac:dyDescent="0.2">
      <c r="A2589" s="232">
        <v>6985</v>
      </c>
      <c r="B2589" s="232">
        <v>6985</v>
      </c>
      <c r="C2589" s="141"/>
      <c r="D2589" s="140">
        <v>2027</v>
      </c>
      <c r="E2589" s="140"/>
      <c r="F2589" s="236">
        <v>127576</v>
      </c>
    </row>
    <row r="2590" spans="1:6" x14ac:dyDescent="0.2">
      <c r="A2590" s="232">
        <v>6987</v>
      </c>
      <c r="B2590" s="232">
        <v>6987</v>
      </c>
      <c r="C2590" s="141"/>
      <c r="D2590" s="140">
        <v>2027</v>
      </c>
      <c r="E2590" s="140"/>
      <c r="F2590" s="236">
        <v>35224</v>
      </c>
    </row>
    <row r="2591" spans="1:6" x14ac:dyDescent="0.2">
      <c r="A2591" s="232">
        <v>6990</v>
      </c>
      <c r="B2591" s="232">
        <v>6990</v>
      </c>
      <c r="C2591" s="141"/>
      <c r="D2591" s="140">
        <v>2027</v>
      </c>
      <c r="E2591" s="140"/>
      <c r="F2591" s="236">
        <v>74653</v>
      </c>
    </row>
    <row r="2592" spans="1:6" x14ac:dyDescent="0.2">
      <c r="A2592" s="232">
        <v>6961</v>
      </c>
      <c r="B2592" s="232">
        <v>6961</v>
      </c>
      <c r="C2592" s="141"/>
      <c r="D2592" s="140">
        <v>2027</v>
      </c>
      <c r="E2592" s="140"/>
      <c r="F2592" s="236">
        <v>343018</v>
      </c>
    </row>
    <row r="2593" spans="1:6" x14ac:dyDescent="0.2">
      <c r="A2593" s="232">
        <v>6992</v>
      </c>
      <c r="B2593" s="232">
        <v>6992</v>
      </c>
      <c r="C2593" s="141"/>
      <c r="D2593" s="140">
        <v>2027</v>
      </c>
      <c r="E2593" s="140"/>
      <c r="F2593" s="236">
        <v>328856</v>
      </c>
    </row>
    <row r="2594" spans="1:6" x14ac:dyDescent="0.2">
      <c r="A2594" s="232">
        <v>7002</v>
      </c>
      <c r="B2594" s="232">
        <v>7002</v>
      </c>
      <c r="C2594" s="141"/>
      <c r="D2594" s="140">
        <v>2027</v>
      </c>
      <c r="E2594" s="140"/>
      <c r="F2594" s="236">
        <v>7376</v>
      </c>
    </row>
    <row r="2595" spans="1:6" x14ac:dyDescent="0.2">
      <c r="A2595" s="232">
        <v>7029</v>
      </c>
      <c r="B2595" s="232">
        <v>7029</v>
      </c>
      <c r="C2595" s="141"/>
      <c r="D2595" s="140">
        <v>2027</v>
      </c>
      <c r="E2595" s="140"/>
      <c r="F2595" s="236">
        <v>0</v>
      </c>
    </row>
    <row r="2596" spans="1:6" x14ac:dyDescent="0.2">
      <c r="A2596" s="232">
        <v>7038</v>
      </c>
      <c r="B2596" s="232">
        <v>7038</v>
      </c>
      <c r="C2596" s="141"/>
      <c r="D2596" s="140">
        <v>2027</v>
      </c>
      <c r="E2596" s="140"/>
      <c r="F2596" s="236">
        <v>0</v>
      </c>
    </row>
    <row r="2597" spans="1:6" x14ac:dyDescent="0.2">
      <c r="A2597" s="232">
        <v>7047</v>
      </c>
      <c r="B2597" s="232">
        <v>7047</v>
      </c>
      <c r="C2597" s="141"/>
      <c r="D2597" s="140">
        <v>2027</v>
      </c>
      <c r="E2597" s="140"/>
      <c r="F2597" s="236">
        <v>5145</v>
      </c>
    </row>
    <row r="2598" spans="1:6" x14ac:dyDescent="0.2">
      <c r="A2598" s="232">
        <v>7056</v>
      </c>
      <c r="B2598" s="232">
        <v>7056</v>
      </c>
      <c r="C2598" s="141"/>
      <c r="D2598" s="140">
        <v>2027</v>
      </c>
      <c r="E2598" s="140"/>
      <c r="F2598" s="236">
        <v>154115</v>
      </c>
    </row>
    <row r="2599" spans="1:6" x14ac:dyDescent="0.2">
      <c r="A2599" s="232">
        <v>7092</v>
      </c>
      <c r="B2599" s="232">
        <v>7092</v>
      </c>
      <c r="C2599" s="141"/>
      <c r="D2599" s="140">
        <v>2027</v>
      </c>
      <c r="E2599" s="140"/>
      <c r="F2599" s="236">
        <v>0</v>
      </c>
    </row>
    <row r="2600" spans="1:6" x14ac:dyDescent="0.2">
      <c r="A2600" s="232">
        <v>7098</v>
      </c>
      <c r="B2600" s="232">
        <v>7098</v>
      </c>
      <c r="C2600" s="141"/>
      <c r="D2600" s="140">
        <v>2027</v>
      </c>
      <c r="E2600" s="140"/>
      <c r="F2600" s="236">
        <v>67981</v>
      </c>
    </row>
    <row r="2601" spans="1:6" ht="15" thickBot="1" x14ac:dyDescent="0.25">
      <c r="A2601" s="233">
        <v>18</v>
      </c>
      <c r="B2601" s="143">
        <v>18</v>
      </c>
      <c r="C2601" s="141" t="s">
        <v>11</v>
      </c>
      <c r="D2601" s="234">
        <v>2026</v>
      </c>
      <c r="E2601" s="140"/>
      <c r="F2601" s="140">
        <v>148914</v>
      </c>
    </row>
    <row r="2602" spans="1:6" ht="15" thickTop="1" x14ac:dyDescent="0.2">
      <c r="A2602" s="231">
        <v>27</v>
      </c>
      <c r="B2602" s="143">
        <v>27</v>
      </c>
      <c r="C2602" s="141" t="s">
        <v>316</v>
      </c>
      <c r="D2602" s="140">
        <v>2026</v>
      </c>
      <c r="E2602" s="140"/>
      <c r="F2602" s="140">
        <v>0</v>
      </c>
    </row>
    <row r="2603" spans="1:6" x14ac:dyDescent="0.2">
      <c r="A2603" s="232">
        <v>9</v>
      </c>
      <c r="B2603" s="143">
        <v>9</v>
      </c>
      <c r="C2603" s="141" t="s">
        <v>10</v>
      </c>
      <c r="D2603" s="234">
        <v>2026</v>
      </c>
      <c r="E2603" s="140"/>
      <c r="F2603" s="140">
        <v>230296</v>
      </c>
    </row>
    <row r="2604" spans="1:6" x14ac:dyDescent="0.2">
      <c r="A2604" s="232">
        <v>441</v>
      </c>
      <c r="B2604" s="143">
        <v>441</v>
      </c>
      <c r="C2604" s="141" t="s">
        <v>315</v>
      </c>
      <c r="D2604" s="140">
        <v>2026</v>
      </c>
      <c r="E2604" s="140"/>
      <c r="F2604" s="140">
        <v>38611</v>
      </c>
    </row>
    <row r="2605" spans="1:6" x14ac:dyDescent="0.2">
      <c r="A2605" s="232">
        <v>63</v>
      </c>
      <c r="B2605" s="143">
        <v>63</v>
      </c>
      <c r="C2605" s="141" t="s">
        <v>317</v>
      </c>
      <c r="D2605" s="234">
        <v>2026</v>
      </c>
      <c r="E2605" s="140"/>
      <c r="F2605" s="140">
        <v>129928</v>
      </c>
    </row>
    <row r="2606" spans="1:6" x14ac:dyDescent="0.2">
      <c r="A2606" s="232">
        <v>72</v>
      </c>
      <c r="B2606" s="143">
        <v>72</v>
      </c>
      <c r="C2606" s="141" t="s">
        <v>12</v>
      </c>
      <c r="D2606" s="140">
        <v>2026</v>
      </c>
      <c r="E2606" s="140"/>
      <c r="F2606" s="140">
        <v>186701</v>
      </c>
    </row>
    <row r="2607" spans="1:6" x14ac:dyDescent="0.2">
      <c r="A2607" s="232">
        <v>81</v>
      </c>
      <c r="B2607" s="143">
        <v>81</v>
      </c>
      <c r="C2607" s="141" t="s">
        <v>13</v>
      </c>
      <c r="D2607" s="234">
        <v>2026</v>
      </c>
      <c r="E2607" s="140"/>
      <c r="F2607" s="140">
        <v>208519</v>
      </c>
    </row>
    <row r="2608" spans="1:6" x14ac:dyDescent="0.2">
      <c r="A2608" s="232">
        <v>99</v>
      </c>
      <c r="B2608" s="143">
        <v>99</v>
      </c>
      <c r="C2608" s="141" t="s">
        <v>14</v>
      </c>
      <c r="D2608" s="140">
        <v>2026</v>
      </c>
      <c r="E2608" s="140"/>
      <c r="F2608" s="140">
        <v>178989</v>
      </c>
    </row>
    <row r="2609" spans="1:6" x14ac:dyDescent="0.2">
      <c r="A2609" s="232">
        <v>108</v>
      </c>
      <c r="B2609" s="143">
        <v>108</v>
      </c>
      <c r="C2609" s="141" t="s">
        <v>15</v>
      </c>
      <c r="D2609" s="234">
        <v>2026</v>
      </c>
      <c r="E2609" s="140"/>
      <c r="F2609" s="140">
        <v>69706</v>
      </c>
    </row>
    <row r="2610" spans="1:6" x14ac:dyDescent="0.2">
      <c r="A2610" s="232">
        <v>126</v>
      </c>
      <c r="B2610" s="143">
        <v>126</v>
      </c>
      <c r="C2610" s="141" t="s">
        <v>16</v>
      </c>
      <c r="D2610" s="140">
        <v>2026</v>
      </c>
      <c r="E2610" s="140"/>
      <c r="F2610" s="140">
        <v>92395</v>
      </c>
    </row>
    <row r="2611" spans="1:6" x14ac:dyDescent="0.2">
      <c r="A2611" s="232">
        <v>135</v>
      </c>
      <c r="B2611" s="143">
        <v>135</v>
      </c>
      <c r="C2611" s="141" t="s">
        <v>17</v>
      </c>
      <c r="D2611" s="234">
        <v>2026</v>
      </c>
      <c r="E2611" s="140"/>
      <c r="F2611" s="140">
        <v>227250</v>
      </c>
    </row>
    <row r="2612" spans="1:6" x14ac:dyDescent="0.2">
      <c r="A2612" s="232">
        <v>171</v>
      </c>
      <c r="B2612" s="143">
        <v>171</v>
      </c>
      <c r="C2612" s="141" t="s">
        <v>318</v>
      </c>
      <c r="D2612" s="140">
        <v>2026</v>
      </c>
      <c r="E2612" s="140"/>
      <c r="F2612" s="140">
        <v>69590</v>
      </c>
    </row>
    <row r="2613" spans="1:6" x14ac:dyDescent="0.2">
      <c r="A2613" s="232">
        <v>225</v>
      </c>
      <c r="B2613" s="143">
        <v>225</v>
      </c>
      <c r="C2613" s="141" t="s">
        <v>19</v>
      </c>
      <c r="D2613" s="234">
        <v>2026</v>
      </c>
      <c r="E2613" s="140"/>
      <c r="F2613" s="140">
        <v>590959</v>
      </c>
    </row>
    <row r="2614" spans="1:6" x14ac:dyDescent="0.2">
      <c r="A2614" s="232">
        <v>234</v>
      </c>
      <c r="B2614" s="143">
        <v>234</v>
      </c>
      <c r="C2614" s="141" t="s">
        <v>20</v>
      </c>
      <c r="D2614" s="140">
        <v>2026</v>
      </c>
      <c r="E2614" s="140"/>
      <c r="F2614" s="140">
        <v>0</v>
      </c>
    </row>
    <row r="2615" spans="1:6" x14ac:dyDescent="0.2">
      <c r="A2615" s="232">
        <v>243</v>
      </c>
      <c r="B2615" s="143">
        <v>243</v>
      </c>
      <c r="C2615" s="141" t="s">
        <v>21</v>
      </c>
      <c r="D2615" s="234">
        <v>2026</v>
      </c>
      <c r="E2615" s="140"/>
      <c r="F2615" s="140">
        <v>167489</v>
      </c>
    </row>
    <row r="2616" spans="1:6" x14ac:dyDescent="0.2">
      <c r="A2616" s="232">
        <v>261</v>
      </c>
      <c r="B2616" s="143">
        <v>261</v>
      </c>
      <c r="C2616" s="141" t="s">
        <v>22</v>
      </c>
      <c r="D2616" s="140">
        <v>2026</v>
      </c>
      <c r="E2616" s="140"/>
      <c r="F2616" s="140">
        <v>0</v>
      </c>
    </row>
    <row r="2617" spans="1:6" x14ac:dyDescent="0.2">
      <c r="A2617" s="232">
        <v>279</v>
      </c>
      <c r="B2617" s="143">
        <v>279</v>
      </c>
      <c r="C2617" s="141" t="s">
        <v>23</v>
      </c>
      <c r="D2617" s="234">
        <v>2026</v>
      </c>
      <c r="E2617" s="140"/>
      <c r="F2617" s="140">
        <v>0</v>
      </c>
    </row>
    <row r="2618" spans="1:6" x14ac:dyDescent="0.2">
      <c r="A2618" s="232">
        <v>355</v>
      </c>
      <c r="B2618" s="143">
        <v>355</v>
      </c>
      <c r="C2618" s="141" t="s">
        <v>25</v>
      </c>
      <c r="D2618" s="140">
        <v>2026</v>
      </c>
      <c r="E2618" s="140"/>
      <c r="F2618" s="140">
        <v>87074</v>
      </c>
    </row>
    <row r="2619" spans="1:6" x14ac:dyDescent="0.2">
      <c r="A2619" s="232">
        <v>387</v>
      </c>
      <c r="B2619" s="143">
        <v>387</v>
      </c>
      <c r="C2619" s="141" t="s">
        <v>26</v>
      </c>
      <c r="D2619" s="234">
        <v>2026</v>
      </c>
      <c r="E2619" s="140"/>
      <c r="F2619" s="140">
        <v>0</v>
      </c>
    </row>
    <row r="2620" spans="1:6" x14ac:dyDescent="0.2">
      <c r="A2620" s="232">
        <v>414</v>
      </c>
      <c r="B2620" s="143">
        <v>414</v>
      </c>
      <c r="C2620" s="141" t="s">
        <v>27</v>
      </c>
      <c r="D2620" s="140">
        <v>2026</v>
      </c>
      <c r="E2620" s="140"/>
      <c r="F2620" s="140">
        <v>18142</v>
      </c>
    </row>
    <row r="2621" spans="1:6" x14ac:dyDescent="0.2">
      <c r="A2621" s="232">
        <v>472</v>
      </c>
      <c r="B2621" s="143">
        <v>472</v>
      </c>
      <c r="C2621" s="141" t="s">
        <v>28</v>
      </c>
      <c r="D2621" s="234">
        <v>2026</v>
      </c>
      <c r="E2621" s="140"/>
      <c r="F2621" s="140">
        <v>110781</v>
      </c>
    </row>
    <row r="2622" spans="1:6" x14ac:dyDescent="0.2">
      <c r="A2622" s="232">
        <v>513</v>
      </c>
      <c r="B2622" s="143">
        <v>513</v>
      </c>
      <c r="C2622" s="141" t="s">
        <v>29</v>
      </c>
      <c r="D2622" s="140">
        <v>2026</v>
      </c>
      <c r="E2622" s="140"/>
      <c r="F2622" s="140">
        <v>0</v>
      </c>
    </row>
    <row r="2623" spans="1:6" x14ac:dyDescent="0.2">
      <c r="A2623" s="232">
        <v>540</v>
      </c>
      <c r="B2623" s="143">
        <v>540</v>
      </c>
      <c r="C2623" s="141" t="s">
        <v>30</v>
      </c>
      <c r="D2623" s="234">
        <v>2026</v>
      </c>
      <c r="E2623" s="140"/>
      <c r="F2623" s="140">
        <v>305695</v>
      </c>
    </row>
    <row r="2624" spans="1:6" x14ac:dyDescent="0.2">
      <c r="A2624" s="232">
        <v>549</v>
      </c>
      <c r="B2624" s="143">
        <v>549</v>
      </c>
      <c r="C2624" s="141" t="s">
        <v>31</v>
      </c>
      <c r="D2624" s="140">
        <v>2026</v>
      </c>
      <c r="E2624" s="140"/>
      <c r="F2624" s="140">
        <v>15477</v>
      </c>
    </row>
    <row r="2625" spans="1:6" x14ac:dyDescent="0.2">
      <c r="A2625" s="232">
        <v>576</v>
      </c>
      <c r="B2625" s="143">
        <v>576</v>
      </c>
      <c r="C2625" s="141" t="s">
        <v>32</v>
      </c>
      <c r="D2625" s="234">
        <v>2026</v>
      </c>
      <c r="E2625" s="140"/>
      <c r="F2625" s="140">
        <v>0</v>
      </c>
    </row>
    <row r="2626" spans="1:6" x14ac:dyDescent="0.2">
      <c r="A2626" s="232">
        <v>585</v>
      </c>
      <c r="B2626" s="143">
        <v>585</v>
      </c>
      <c r="C2626" s="141" t="s">
        <v>33</v>
      </c>
      <c r="D2626" s="140">
        <v>2026</v>
      </c>
      <c r="E2626" s="140"/>
      <c r="F2626" s="140">
        <v>0</v>
      </c>
    </row>
    <row r="2627" spans="1:6" x14ac:dyDescent="0.2">
      <c r="A2627" s="232">
        <v>594</v>
      </c>
      <c r="B2627" s="143">
        <v>594</v>
      </c>
      <c r="C2627" s="141" t="s">
        <v>34</v>
      </c>
      <c r="D2627" s="234">
        <v>2026</v>
      </c>
      <c r="E2627" s="140"/>
      <c r="F2627" s="140">
        <v>0</v>
      </c>
    </row>
    <row r="2628" spans="1:6" x14ac:dyDescent="0.2">
      <c r="A2628" s="232">
        <v>603</v>
      </c>
      <c r="B2628" s="143">
        <v>603</v>
      </c>
      <c r="C2628" s="141" t="s">
        <v>35</v>
      </c>
      <c r="D2628" s="140">
        <v>2026</v>
      </c>
      <c r="E2628" s="140"/>
      <c r="F2628" s="140">
        <v>15884</v>
      </c>
    </row>
    <row r="2629" spans="1:6" x14ac:dyDescent="0.2">
      <c r="A2629" s="232">
        <v>609</v>
      </c>
      <c r="B2629" s="143">
        <v>609</v>
      </c>
      <c r="C2629" s="141" t="s">
        <v>36</v>
      </c>
      <c r="D2629" s="234">
        <v>2026</v>
      </c>
      <c r="E2629" s="140"/>
      <c r="F2629" s="140">
        <v>604018</v>
      </c>
    </row>
    <row r="2630" spans="1:6" x14ac:dyDescent="0.2">
      <c r="A2630" s="232">
        <v>621</v>
      </c>
      <c r="B2630" s="143">
        <v>621</v>
      </c>
      <c r="C2630" s="141" t="s">
        <v>37</v>
      </c>
      <c r="D2630" s="140">
        <v>2026</v>
      </c>
      <c r="E2630" s="140"/>
      <c r="F2630" s="140">
        <v>0</v>
      </c>
    </row>
    <row r="2631" spans="1:6" x14ac:dyDescent="0.2">
      <c r="A2631" s="232">
        <v>720</v>
      </c>
      <c r="B2631" s="143">
        <v>720</v>
      </c>
      <c r="C2631" s="141" t="s">
        <v>38</v>
      </c>
      <c r="D2631" s="234">
        <v>2026</v>
      </c>
      <c r="E2631" s="140"/>
      <c r="F2631" s="140">
        <v>0</v>
      </c>
    </row>
    <row r="2632" spans="1:6" x14ac:dyDescent="0.2">
      <c r="A2632" s="232">
        <v>729</v>
      </c>
      <c r="B2632" s="143">
        <v>729</v>
      </c>
      <c r="C2632" s="141" t="s">
        <v>39</v>
      </c>
      <c r="D2632" s="140">
        <v>2026</v>
      </c>
      <c r="E2632" s="140"/>
      <c r="F2632" s="140">
        <v>0</v>
      </c>
    </row>
    <row r="2633" spans="1:6" x14ac:dyDescent="0.2">
      <c r="A2633" s="232">
        <v>747</v>
      </c>
      <c r="B2633" s="143">
        <v>747</v>
      </c>
      <c r="C2633" s="141" t="s">
        <v>40</v>
      </c>
      <c r="D2633" s="234">
        <v>2026</v>
      </c>
      <c r="E2633" s="140"/>
      <c r="F2633" s="140">
        <v>118781</v>
      </c>
    </row>
    <row r="2634" spans="1:6" x14ac:dyDescent="0.2">
      <c r="A2634" s="232">
        <v>1917</v>
      </c>
      <c r="B2634" s="143">
        <v>1917</v>
      </c>
      <c r="C2634" s="141" t="s">
        <v>89</v>
      </c>
      <c r="D2634" s="140">
        <v>2026</v>
      </c>
      <c r="E2634" s="140"/>
      <c r="F2634" s="140">
        <v>27808</v>
      </c>
    </row>
    <row r="2635" spans="1:6" x14ac:dyDescent="0.2">
      <c r="A2635" s="232">
        <v>846</v>
      </c>
      <c r="B2635" s="143">
        <v>846</v>
      </c>
      <c r="C2635" s="141" t="s">
        <v>384</v>
      </c>
      <c r="D2635" s="234">
        <v>2026</v>
      </c>
      <c r="E2635" s="140"/>
      <c r="F2635" s="140">
        <v>18853</v>
      </c>
    </row>
    <row r="2636" spans="1:6" x14ac:dyDescent="0.2">
      <c r="A2636" s="232">
        <v>882</v>
      </c>
      <c r="B2636" s="143">
        <v>882</v>
      </c>
      <c r="C2636" s="141" t="s">
        <v>43</v>
      </c>
      <c r="D2636" s="140">
        <v>2026</v>
      </c>
      <c r="E2636" s="140"/>
      <c r="F2636" s="140">
        <v>0</v>
      </c>
    </row>
    <row r="2637" spans="1:6" x14ac:dyDescent="0.2">
      <c r="A2637" s="232">
        <v>916</v>
      </c>
      <c r="B2637" s="143">
        <v>916</v>
      </c>
      <c r="C2637" s="141" t="s">
        <v>45</v>
      </c>
      <c r="D2637" s="234">
        <v>2026</v>
      </c>
      <c r="E2637" s="140"/>
      <c r="F2637" s="140">
        <v>58165</v>
      </c>
    </row>
    <row r="2638" spans="1:6" x14ac:dyDescent="0.2">
      <c r="A2638" s="232">
        <v>918</v>
      </c>
      <c r="B2638" s="143">
        <v>918</v>
      </c>
      <c r="C2638" s="141" t="s">
        <v>46</v>
      </c>
      <c r="D2638" s="140">
        <v>2026</v>
      </c>
      <c r="E2638" s="140"/>
      <c r="F2638" s="140">
        <v>76379</v>
      </c>
    </row>
    <row r="2639" spans="1:6" x14ac:dyDescent="0.2">
      <c r="A2639" s="232">
        <v>914</v>
      </c>
      <c r="B2639" s="143">
        <v>914</v>
      </c>
      <c r="C2639" s="141" t="s">
        <v>44</v>
      </c>
      <c r="D2639" s="234">
        <v>2026</v>
      </c>
      <c r="E2639" s="140"/>
      <c r="F2639" s="140">
        <v>59256</v>
      </c>
    </row>
    <row r="2640" spans="1:6" x14ac:dyDescent="0.2">
      <c r="A2640" s="232">
        <v>936</v>
      </c>
      <c r="B2640" s="143">
        <v>936</v>
      </c>
      <c r="C2640" s="141" t="s">
        <v>47</v>
      </c>
      <c r="D2640" s="140">
        <v>2026</v>
      </c>
      <c r="E2640" s="140"/>
      <c r="F2640" s="140">
        <v>0</v>
      </c>
    </row>
    <row r="2641" spans="1:6" x14ac:dyDescent="0.2">
      <c r="A2641" s="232">
        <v>977</v>
      </c>
      <c r="B2641" s="143">
        <v>977</v>
      </c>
      <c r="C2641" s="141" t="s">
        <v>48</v>
      </c>
      <c r="D2641" s="234">
        <v>2026</v>
      </c>
      <c r="E2641" s="140"/>
      <c r="F2641" s="140">
        <v>333034</v>
      </c>
    </row>
    <row r="2642" spans="1:6" x14ac:dyDescent="0.2">
      <c r="A2642" s="232">
        <v>981</v>
      </c>
      <c r="B2642" s="143">
        <v>981</v>
      </c>
      <c r="C2642" s="141" t="s">
        <v>49</v>
      </c>
      <c r="D2642" s="140">
        <v>2026</v>
      </c>
      <c r="E2642" s="140"/>
      <c r="F2642" s="140">
        <v>0</v>
      </c>
    </row>
    <row r="2643" spans="1:6" x14ac:dyDescent="0.2">
      <c r="A2643" s="232">
        <v>999</v>
      </c>
      <c r="B2643" s="143">
        <v>999</v>
      </c>
      <c r="C2643" s="141" t="s">
        <v>50</v>
      </c>
      <c r="D2643" s="234">
        <v>2026</v>
      </c>
      <c r="E2643" s="140"/>
      <c r="F2643" s="140">
        <v>220554</v>
      </c>
    </row>
    <row r="2644" spans="1:6" x14ac:dyDescent="0.2">
      <c r="A2644" s="232">
        <v>1044</v>
      </c>
      <c r="B2644" s="143">
        <v>1044</v>
      </c>
      <c r="C2644" s="141" t="s">
        <v>51</v>
      </c>
      <c r="D2644" s="140">
        <v>2026</v>
      </c>
      <c r="E2644" s="140"/>
      <c r="F2644" s="140">
        <v>0</v>
      </c>
    </row>
    <row r="2645" spans="1:6" x14ac:dyDescent="0.2">
      <c r="A2645" s="232">
        <v>1053</v>
      </c>
      <c r="B2645" s="143">
        <v>1053</v>
      </c>
      <c r="C2645" s="141" t="s">
        <v>52</v>
      </c>
      <c r="D2645" s="234">
        <v>2026</v>
      </c>
      <c r="E2645" s="140"/>
      <c r="F2645" s="140">
        <v>0</v>
      </c>
    </row>
    <row r="2646" spans="1:6" x14ac:dyDescent="0.2">
      <c r="A2646" s="232">
        <v>1062</v>
      </c>
      <c r="B2646" s="143">
        <v>1062</v>
      </c>
      <c r="C2646" s="141" t="s">
        <v>53</v>
      </c>
      <c r="D2646" s="140">
        <v>2026</v>
      </c>
      <c r="E2646" s="140"/>
      <c r="F2646" s="140">
        <v>0</v>
      </c>
    </row>
    <row r="2647" spans="1:6" x14ac:dyDescent="0.2">
      <c r="A2647" s="232">
        <v>1071</v>
      </c>
      <c r="B2647" s="143">
        <v>1071</v>
      </c>
      <c r="C2647" s="141" t="s">
        <v>54</v>
      </c>
      <c r="D2647" s="234">
        <v>2026</v>
      </c>
      <c r="E2647" s="140"/>
      <c r="F2647" s="140">
        <v>0</v>
      </c>
    </row>
    <row r="2648" spans="1:6" x14ac:dyDescent="0.2">
      <c r="A2648" s="232">
        <v>1089</v>
      </c>
      <c r="B2648" s="143">
        <v>1089</v>
      </c>
      <c r="C2648" s="141" t="s">
        <v>56</v>
      </c>
      <c r="D2648" s="140">
        <v>2026</v>
      </c>
      <c r="E2648" s="140"/>
      <c r="F2648" s="140">
        <v>15387</v>
      </c>
    </row>
    <row r="2649" spans="1:6" x14ac:dyDescent="0.2">
      <c r="A2649" s="232">
        <v>1080</v>
      </c>
      <c r="B2649" s="143">
        <v>1080</v>
      </c>
      <c r="C2649" s="141" t="s">
        <v>319</v>
      </c>
      <c r="D2649" s="234">
        <v>2026</v>
      </c>
      <c r="E2649" s="140"/>
      <c r="F2649" s="140">
        <v>171367</v>
      </c>
    </row>
    <row r="2650" spans="1:6" x14ac:dyDescent="0.2">
      <c r="A2650" s="232">
        <v>1082</v>
      </c>
      <c r="B2650" s="143">
        <v>1082</v>
      </c>
      <c r="C2650" s="141" t="s">
        <v>320</v>
      </c>
      <c r="D2650" s="140">
        <v>2026</v>
      </c>
      <c r="E2650" s="140"/>
      <c r="F2650" s="140">
        <v>0</v>
      </c>
    </row>
    <row r="2651" spans="1:6" x14ac:dyDescent="0.2">
      <c r="A2651" s="232">
        <v>1093</v>
      </c>
      <c r="B2651" s="143">
        <v>1093</v>
      </c>
      <c r="C2651" s="141" t="s">
        <v>57</v>
      </c>
      <c r="D2651" s="234">
        <v>2026</v>
      </c>
      <c r="E2651" s="140"/>
      <c r="F2651" s="140">
        <v>247431</v>
      </c>
    </row>
    <row r="2652" spans="1:6" x14ac:dyDescent="0.2">
      <c r="A2652" s="232">
        <v>1079</v>
      </c>
      <c r="B2652" s="143">
        <v>1079</v>
      </c>
      <c r="C2652" s="141" t="s">
        <v>55</v>
      </c>
      <c r="D2652" s="140">
        <v>2026</v>
      </c>
      <c r="E2652" s="140"/>
      <c r="F2652" s="140">
        <v>264765</v>
      </c>
    </row>
    <row r="2653" spans="1:6" x14ac:dyDescent="0.2">
      <c r="A2653" s="232">
        <v>1095</v>
      </c>
      <c r="B2653" s="143">
        <v>1095</v>
      </c>
      <c r="C2653" s="141" t="s">
        <v>58</v>
      </c>
      <c r="D2653" s="234">
        <v>2026</v>
      </c>
      <c r="E2653" s="140"/>
      <c r="F2653" s="140">
        <v>0</v>
      </c>
    </row>
    <row r="2654" spans="1:6" x14ac:dyDescent="0.2">
      <c r="A2654" s="232">
        <v>4772</v>
      </c>
      <c r="B2654" s="143">
        <v>4772</v>
      </c>
      <c r="C2654" s="141" t="s">
        <v>192</v>
      </c>
      <c r="D2654" s="140">
        <v>2026</v>
      </c>
      <c r="E2654" s="140"/>
      <c r="F2654" s="140">
        <v>230657</v>
      </c>
    </row>
    <row r="2655" spans="1:6" x14ac:dyDescent="0.2">
      <c r="A2655" s="232">
        <v>1107</v>
      </c>
      <c r="B2655" s="143">
        <v>1107</v>
      </c>
      <c r="C2655" s="141" t="s">
        <v>59</v>
      </c>
      <c r="D2655" s="234">
        <v>2026</v>
      </c>
      <c r="E2655" s="140"/>
      <c r="F2655" s="140">
        <v>24564</v>
      </c>
    </row>
    <row r="2656" spans="1:6" x14ac:dyDescent="0.2">
      <c r="A2656" s="232">
        <v>1116</v>
      </c>
      <c r="B2656" s="143">
        <v>1116</v>
      </c>
      <c r="C2656" s="141" t="s">
        <v>60</v>
      </c>
      <c r="D2656" s="140">
        <v>2026</v>
      </c>
      <c r="E2656" s="140"/>
      <c r="F2656" s="140">
        <v>0</v>
      </c>
    </row>
    <row r="2657" spans="1:6" x14ac:dyDescent="0.2">
      <c r="A2657" s="232">
        <v>1134</v>
      </c>
      <c r="B2657" s="143">
        <v>1134</v>
      </c>
      <c r="C2657" s="141" t="s">
        <v>61</v>
      </c>
      <c r="D2657" s="234">
        <v>2026</v>
      </c>
      <c r="E2657" s="140"/>
      <c r="F2657" s="140">
        <v>126435</v>
      </c>
    </row>
    <row r="2658" spans="1:6" x14ac:dyDescent="0.2">
      <c r="A2658" s="232">
        <v>1152</v>
      </c>
      <c r="B2658" s="143">
        <v>1152</v>
      </c>
      <c r="C2658" s="141" t="s">
        <v>62</v>
      </c>
      <c r="D2658" s="140">
        <v>2026</v>
      </c>
      <c r="E2658" s="140"/>
      <c r="F2658" s="140">
        <v>0</v>
      </c>
    </row>
    <row r="2659" spans="1:6" x14ac:dyDescent="0.2">
      <c r="A2659" s="232">
        <v>1197</v>
      </c>
      <c r="B2659" s="143">
        <v>1197</v>
      </c>
      <c r="C2659" s="141" t="s">
        <v>63</v>
      </c>
      <c r="D2659" s="234">
        <v>2026</v>
      </c>
      <c r="E2659" s="140"/>
      <c r="F2659" s="140">
        <v>0</v>
      </c>
    </row>
    <row r="2660" spans="1:6" x14ac:dyDescent="0.2">
      <c r="A2660" s="232">
        <v>1206</v>
      </c>
      <c r="B2660" s="143">
        <v>1206</v>
      </c>
      <c r="C2660" s="141" t="s">
        <v>64</v>
      </c>
      <c r="D2660" s="140">
        <v>2026</v>
      </c>
      <c r="E2660" s="140"/>
      <c r="F2660" s="140">
        <v>262902</v>
      </c>
    </row>
    <row r="2661" spans="1:6" x14ac:dyDescent="0.2">
      <c r="A2661" s="232">
        <v>1211</v>
      </c>
      <c r="B2661" s="143">
        <v>1211</v>
      </c>
      <c r="C2661" s="141" t="s">
        <v>65</v>
      </c>
      <c r="D2661" s="234">
        <v>2026</v>
      </c>
      <c r="E2661" s="140"/>
      <c r="F2661" s="140">
        <v>71365</v>
      </c>
    </row>
    <row r="2662" spans="1:6" x14ac:dyDescent="0.2">
      <c r="A2662" s="232">
        <v>1215</v>
      </c>
      <c r="B2662" s="143">
        <v>1215</v>
      </c>
      <c r="C2662" s="141" t="s">
        <v>66</v>
      </c>
      <c r="D2662" s="140">
        <v>2026</v>
      </c>
      <c r="E2662" s="140"/>
      <c r="F2662" s="140">
        <v>0</v>
      </c>
    </row>
    <row r="2663" spans="1:6" x14ac:dyDescent="0.2">
      <c r="A2663" s="232">
        <v>1218</v>
      </c>
      <c r="B2663" s="143">
        <v>1218</v>
      </c>
      <c r="C2663" s="141" t="s">
        <v>67</v>
      </c>
      <c r="D2663" s="234">
        <v>2026</v>
      </c>
      <c r="E2663" s="140"/>
      <c r="F2663" s="140">
        <v>49809</v>
      </c>
    </row>
    <row r="2664" spans="1:6" x14ac:dyDescent="0.2">
      <c r="A2664" s="232">
        <v>2763</v>
      </c>
      <c r="B2664" s="143">
        <v>2763</v>
      </c>
      <c r="C2664" s="141" t="s">
        <v>123</v>
      </c>
      <c r="D2664" s="140">
        <v>2026</v>
      </c>
      <c r="E2664" s="140"/>
      <c r="F2664" s="140">
        <v>181050</v>
      </c>
    </row>
    <row r="2665" spans="1:6" x14ac:dyDescent="0.2">
      <c r="A2665" s="232">
        <v>1221</v>
      </c>
      <c r="B2665" s="143">
        <v>1221</v>
      </c>
      <c r="C2665" s="141" t="s">
        <v>321</v>
      </c>
      <c r="D2665" s="234">
        <v>2026</v>
      </c>
      <c r="E2665" s="140"/>
      <c r="F2665" s="140">
        <v>454616</v>
      </c>
    </row>
    <row r="2666" spans="1:6" x14ac:dyDescent="0.2">
      <c r="A2666" s="232">
        <v>1233</v>
      </c>
      <c r="B2666" s="143">
        <v>1233</v>
      </c>
      <c r="C2666" s="141" t="s">
        <v>68</v>
      </c>
      <c r="D2666" s="140">
        <v>2026</v>
      </c>
      <c r="E2666" s="140"/>
      <c r="F2666" s="140">
        <v>0</v>
      </c>
    </row>
    <row r="2667" spans="1:6" x14ac:dyDescent="0.2">
      <c r="A2667" s="232">
        <v>1278</v>
      </c>
      <c r="B2667" s="143">
        <v>1278</v>
      </c>
      <c r="C2667" s="141" t="s">
        <v>69</v>
      </c>
      <c r="D2667" s="234">
        <v>2026</v>
      </c>
      <c r="E2667" s="140"/>
      <c r="F2667" s="140">
        <v>0</v>
      </c>
    </row>
    <row r="2668" spans="1:6" x14ac:dyDescent="0.2">
      <c r="A2668" s="232">
        <v>1332</v>
      </c>
      <c r="B2668" s="143">
        <v>1332</v>
      </c>
      <c r="C2668" s="141" t="s">
        <v>70</v>
      </c>
      <c r="D2668" s="140">
        <v>2026</v>
      </c>
      <c r="E2668" s="140"/>
      <c r="F2668" s="140">
        <v>158660</v>
      </c>
    </row>
    <row r="2669" spans="1:6" x14ac:dyDescent="0.2">
      <c r="A2669" s="232">
        <v>1337</v>
      </c>
      <c r="B2669" s="143">
        <v>1337</v>
      </c>
      <c r="C2669" s="141" t="s">
        <v>322</v>
      </c>
      <c r="D2669" s="234">
        <v>2026</v>
      </c>
      <c r="E2669" s="140"/>
      <c r="F2669" s="140">
        <v>671534</v>
      </c>
    </row>
    <row r="2670" spans="1:6" x14ac:dyDescent="0.2">
      <c r="A2670" s="232">
        <v>1350</v>
      </c>
      <c r="B2670" s="143">
        <v>1350</v>
      </c>
      <c r="C2670" s="141" t="s">
        <v>71</v>
      </c>
      <c r="D2670" s="140">
        <v>2026</v>
      </c>
      <c r="E2670" s="140"/>
      <c r="F2670" s="140">
        <v>32512</v>
      </c>
    </row>
    <row r="2671" spans="1:6" x14ac:dyDescent="0.2">
      <c r="A2671" s="232">
        <v>1359</v>
      </c>
      <c r="B2671" s="143">
        <v>1359</v>
      </c>
      <c r="C2671" s="141" t="s">
        <v>72</v>
      </c>
      <c r="D2671" s="234">
        <v>2026</v>
      </c>
      <c r="E2671" s="140"/>
      <c r="F2671" s="140">
        <v>157062</v>
      </c>
    </row>
    <row r="2672" spans="1:6" x14ac:dyDescent="0.2">
      <c r="A2672" s="232">
        <v>1368</v>
      </c>
      <c r="B2672" s="143">
        <v>1368</v>
      </c>
      <c r="C2672" s="141" t="s">
        <v>73</v>
      </c>
      <c r="D2672" s="140">
        <v>2026</v>
      </c>
      <c r="E2672" s="140"/>
      <c r="F2672" s="140">
        <v>0</v>
      </c>
    </row>
    <row r="2673" spans="1:6" x14ac:dyDescent="0.2">
      <c r="A2673" s="232">
        <v>1413</v>
      </c>
      <c r="B2673" s="143">
        <v>1413</v>
      </c>
      <c r="C2673" s="141" t="s">
        <v>74</v>
      </c>
      <c r="D2673" s="234">
        <v>2026</v>
      </c>
      <c r="E2673" s="140"/>
      <c r="F2673" s="140">
        <v>12431</v>
      </c>
    </row>
    <row r="2674" spans="1:6" x14ac:dyDescent="0.2">
      <c r="A2674" s="232">
        <v>1431</v>
      </c>
      <c r="B2674" s="143">
        <v>1431</v>
      </c>
      <c r="C2674" s="141" t="s">
        <v>75</v>
      </c>
      <c r="D2674" s="140">
        <v>2026</v>
      </c>
      <c r="E2674" s="140"/>
      <c r="F2674" s="140">
        <v>87258</v>
      </c>
    </row>
    <row r="2675" spans="1:6" x14ac:dyDescent="0.2">
      <c r="A2675" s="232">
        <v>1476</v>
      </c>
      <c r="B2675" s="143">
        <v>1476</v>
      </c>
      <c r="C2675" s="141" t="s">
        <v>76</v>
      </c>
      <c r="D2675" s="234">
        <v>2026</v>
      </c>
      <c r="E2675" s="140"/>
      <c r="F2675" s="140">
        <v>2051807</v>
      </c>
    </row>
    <row r="2676" spans="1:6" x14ac:dyDescent="0.2">
      <c r="A2676" s="232">
        <v>1503</v>
      </c>
      <c r="B2676" s="143">
        <v>1503</v>
      </c>
      <c r="C2676" s="141" t="s">
        <v>77</v>
      </c>
      <c r="D2676" s="140">
        <v>2026</v>
      </c>
      <c r="E2676" s="140"/>
      <c r="F2676" s="140">
        <v>0</v>
      </c>
    </row>
    <row r="2677" spans="1:6" x14ac:dyDescent="0.2">
      <c r="A2677" s="232">
        <v>1576</v>
      </c>
      <c r="B2677" s="143">
        <v>1576</v>
      </c>
      <c r="C2677" s="141" t="s">
        <v>78</v>
      </c>
      <c r="D2677" s="234">
        <v>2026</v>
      </c>
      <c r="E2677" s="140"/>
      <c r="F2677" s="140">
        <v>0</v>
      </c>
    </row>
    <row r="2678" spans="1:6" x14ac:dyDescent="0.2">
      <c r="A2678" s="232">
        <v>1602</v>
      </c>
      <c r="B2678" s="143">
        <v>1602</v>
      </c>
      <c r="C2678" s="141" t="s">
        <v>79</v>
      </c>
      <c r="D2678" s="140">
        <v>2026</v>
      </c>
      <c r="E2678" s="140"/>
      <c r="F2678" s="140">
        <v>68723</v>
      </c>
    </row>
    <row r="2679" spans="1:6" x14ac:dyDescent="0.2">
      <c r="A2679" s="232">
        <v>1611</v>
      </c>
      <c r="B2679" s="143">
        <v>1611</v>
      </c>
      <c r="C2679" s="141" t="s">
        <v>80</v>
      </c>
      <c r="D2679" s="234">
        <v>2026</v>
      </c>
      <c r="E2679" s="140"/>
      <c r="F2679" s="140">
        <v>283490</v>
      </c>
    </row>
    <row r="2680" spans="1:6" x14ac:dyDescent="0.2">
      <c r="A2680" s="232">
        <v>1619</v>
      </c>
      <c r="B2680" s="143">
        <v>1619</v>
      </c>
      <c r="C2680" s="141" t="s">
        <v>81</v>
      </c>
      <c r="D2680" s="140">
        <v>2026</v>
      </c>
      <c r="E2680" s="140"/>
      <c r="F2680" s="140">
        <v>899761</v>
      </c>
    </row>
    <row r="2681" spans="1:6" x14ac:dyDescent="0.2">
      <c r="A2681" s="232">
        <v>1638</v>
      </c>
      <c r="B2681" s="143">
        <v>1638</v>
      </c>
      <c r="C2681" s="141" t="s">
        <v>323</v>
      </c>
      <c r="D2681" s="234">
        <v>2026</v>
      </c>
      <c r="E2681" s="140"/>
      <c r="F2681" s="140">
        <v>328620</v>
      </c>
    </row>
    <row r="2682" spans="1:6" x14ac:dyDescent="0.2">
      <c r="A2682" s="232">
        <v>1675</v>
      </c>
      <c r="B2682" s="143">
        <v>1675</v>
      </c>
      <c r="C2682" s="141" t="s">
        <v>82</v>
      </c>
      <c r="D2682" s="140">
        <v>2026</v>
      </c>
      <c r="E2682" s="140"/>
      <c r="F2682" s="140">
        <v>77416</v>
      </c>
    </row>
    <row r="2683" spans="1:6" x14ac:dyDescent="0.2">
      <c r="A2683" s="232">
        <v>1701</v>
      </c>
      <c r="B2683" s="143">
        <v>1701</v>
      </c>
      <c r="C2683" s="141" t="s">
        <v>83</v>
      </c>
      <c r="D2683" s="234">
        <v>2026</v>
      </c>
      <c r="E2683" s="140"/>
      <c r="F2683" s="140">
        <v>36187</v>
      </c>
    </row>
    <row r="2684" spans="1:6" x14ac:dyDescent="0.2">
      <c r="A2684" s="232">
        <v>1719</v>
      </c>
      <c r="B2684" s="143">
        <v>1719</v>
      </c>
      <c r="C2684" s="141" t="s">
        <v>84</v>
      </c>
      <c r="D2684" s="140">
        <v>2026</v>
      </c>
      <c r="E2684" s="140"/>
      <c r="F2684" s="140">
        <v>0</v>
      </c>
    </row>
    <row r="2685" spans="1:6" x14ac:dyDescent="0.2">
      <c r="A2685" s="232">
        <v>1737</v>
      </c>
      <c r="B2685" s="143">
        <v>1737</v>
      </c>
      <c r="C2685" s="141" t="s">
        <v>324</v>
      </c>
      <c r="D2685" s="234">
        <v>2026</v>
      </c>
      <c r="E2685" s="140"/>
      <c r="F2685" s="140">
        <v>0</v>
      </c>
    </row>
    <row r="2686" spans="1:6" x14ac:dyDescent="0.2">
      <c r="A2686" s="232">
        <v>1782</v>
      </c>
      <c r="B2686" s="143">
        <v>1782</v>
      </c>
      <c r="C2686" s="141" t="s">
        <v>85</v>
      </c>
      <c r="D2686" s="140">
        <v>2026</v>
      </c>
      <c r="E2686" s="140"/>
      <c r="F2686" s="140">
        <v>62678</v>
      </c>
    </row>
    <row r="2687" spans="1:6" x14ac:dyDescent="0.2">
      <c r="A2687" s="232">
        <v>1791</v>
      </c>
      <c r="B2687" s="143">
        <v>1791</v>
      </c>
      <c r="C2687" s="141" t="s">
        <v>86</v>
      </c>
      <c r="D2687" s="234">
        <v>2026</v>
      </c>
      <c r="E2687" s="140"/>
      <c r="F2687" s="140">
        <v>0</v>
      </c>
    </row>
    <row r="2688" spans="1:6" x14ac:dyDescent="0.2">
      <c r="A2688" s="232">
        <v>1863</v>
      </c>
      <c r="B2688" s="143">
        <v>1863</v>
      </c>
      <c r="C2688" s="141" t="s">
        <v>87</v>
      </c>
      <c r="D2688" s="140">
        <v>2026</v>
      </c>
      <c r="E2688" s="140"/>
      <c r="F2688" s="140">
        <v>0</v>
      </c>
    </row>
    <row r="2689" spans="1:6" x14ac:dyDescent="0.2">
      <c r="A2689" s="232">
        <v>1908</v>
      </c>
      <c r="B2689" s="143">
        <v>1908</v>
      </c>
      <c r="C2689" s="141" t="s">
        <v>88</v>
      </c>
      <c r="D2689" s="234">
        <v>2026</v>
      </c>
      <c r="E2689" s="140"/>
      <c r="F2689" s="140">
        <v>0</v>
      </c>
    </row>
    <row r="2690" spans="1:6" x14ac:dyDescent="0.2">
      <c r="A2690" s="232">
        <v>1926</v>
      </c>
      <c r="B2690" s="143">
        <v>1926</v>
      </c>
      <c r="C2690" s="141" t="s">
        <v>90</v>
      </c>
      <c r="D2690" s="140">
        <v>2026</v>
      </c>
      <c r="E2690" s="140"/>
      <c r="F2690" s="140">
        <v>42806</v>
      </c>
    </row>
    <row r="2691" spans="1:6" x14ac:dyDescent="0.2">
      <c r="A2691" s="232">
        <v>1944</v>
      </c>
      <c r="B2691" s="143">
        <v>1944</v>
      </c>
      <c r="C2691" s="141" t="s">
        <v>91</v>
      </c>
      <c r="D2691" s="234">
        <v>2026</v>
      </c>
      <c r="E2691" s="140"/>
      <c r="F2691" s="140">
        <v>0</v>
      </c>
    </row>
    <row r="2692" spans="1:6" x14ac:dyDescent="0.2">
      <c r="A2692" s="232">
        <v>1953</v>
      </c>
      <c r="B2692" s="143">
        <v>1953</v>
      </c>
      <c r="C2692" s="141" t="s">
        <v>92</v>
      </c>
      <c r="D2692" s="140">
        <v>2026</v>
      </c>
      <c r="E2692" s="140"/>
      <c r="F2692" s="140">
        <v>0</v>
      </c>
    </row>
    <row r="2693" spans="1:6" x14ac:dyDescent="0.2">
      <c r="A2693" s="232">
        <v>1963</v>
      </c>
      <c r="B2693" s="143">
        <v>1963</v>
      </c>
      <c r="C2693" s="141" t="s">
        <v>93</v>
      </c>
      <c r="D2693" s="234">
        <v>2026</v>
      </c>
      <c r="E2693" s="140"/>
      <c r="F2693" s="140">
        <v>134222</v>
      </c>
    </row>
    <row r="2694" spans="1:6" x14ac:dyDescent="0.2">
      <c r="A2694" s="232">
        <v>3582</v>
      </c>
      <c r="B2694" s="143">
        <v>1968</v>
      </c>
      <c r="C2694" s="141" t="s">
        <v>95</v>
      </c>
      <c r="D2694" s="140">
        <v>2026</v>
      </c>
      <c r="E2694" s="140"/>
      <c r="F2694" s="140">
        <v>316238</v>
      </c>
    </row>
    <row r="2695" spans="1:6" x14ac:dyDescent="0.2">
      <c r="A2695" s="232">
        <v>3978</v>
      </c>
      <c r="B2695" s="143">
        <v>3978</v>
      </c>
      <c r="C2695" s="141" t="s">
        <v>164</v>
      </c>
      <c r="D2695" s="234">
        <v>2026</v>
      </c>
      <c r="E2695" s="140"/>
      <c r="F2695" s="140">
        <v>293426</v>
      </c>
    </row>
    <row r="2696" spans="1:6" x14ac:dyDescent="0.2">
      <c r="A2696" s="232">
        <v>6741</v>
      </c>
      <c r="B2696" s="143">
        <v>6741</v>
      </c>
      <c r="C2696" s="141" t="s">
        <v>272</v>
      </c>
      <c r="D2696" s="140">
        <v>2026</v>
      </c>
      <c r="E2696" s="140"/>
      <c r="F2696" s="140">
        <v>175700</v>
      </c>
    </row>
    <row r="2697" spans="1:6" x14ac:dyDescent="0.2">
      <c r="A2697" s="232">
        <v>1970</v>
      </c>
      <c r="B2697" s="143">
        <v>1970</v>
      </c>
      <c r="C2697" s="141" t="s">
        <v>96</v>
      </c>
      <c r="D2697" s="234">
        <v>2026</v>
      </c>
      <c r="E2697" s="140"/>
      <c r="F2697" s="140">
        <v>125623</v>
      </c>
    </row>
    <row r="2698" spans="1:6" x14ac:dyDescent="0.2">
      <c r="A2698" s="232">
        <v>1972</v>
      </c>
      <c r="B2698" s="143">
        <v>1972</v>
      </c>
      <c r="C2698" s="141" t="s">
        <v>97</v>
      </c>
      <c r="D2698" s="140">
        <v>2026</v>
      </c>
      <c r="E2698" s="140"/>
      <c r="F2698" s="140">
        <v>148437</v>
      </c>
    </row>
    <row r="2699" spans="1:6" x14ac:dyDescent="0.2">
      <c r="A2699" s="232">
        <v>1965</v>
      </c>
      <c r="B2699" s="143">
        <v>1965</v>
      </c>
      <c r="C2699" s="141" t="s">
        <v>94</v>
      </c>
      <c r="D2699" s="234">
        <v>2026</v>
      </c>
      <c r="E2699" s="140"/>
      <c r="F2699" s="140">
        <v>0</v>
      </c>
    </row>
    <row r="2700" spans="1:6" x14ac:dyDescent="0.2">
      <c r="A2700" s="232">
        <v>657</v>
      </c>
      <c r="B2700" s="143">
        <v>657</v>
      </c>
      <c r="C2700" s="141" t="s">
        <v>341</v>
      </c>
      <c r="D2700" s="140">
        <v>2026</v>
      </c>
      <c r="E2700" s="140"/>
      <c r="F2700" s="140">
        <v>351923</v>
      </c>
    </row>
    <row r="2701" spans="1:6" x14ac:dyDescent="0.2">
      <c r="A2701" s="232">
        <v>1989</v>
      </c>
      <c r="B2701" s="143">
        <v>1989</v>
      </c>
      <c r="C2701" s="141" t="s">
        <v>99</v>
      </c>
      <c r="D2701" s="234">
        <v>2026</v>
      </c>
      <c r="E2701" s="140"/>
      <c r="F2701" s="140">
        <v>219958</v>
      </c>
    </row>
    <row r="2702" spans="1:6" x14ac:dyDescent="0.2">
      <c r="A2702" s="232">
        <v>2007</v>
      </c>
      <c r="B2702" s="143">
        <v>2007</v>
      </c>
      <c r="C2702" s="141" t="s">
        <v>100</v>
      </c>
      <c r="D2702" s="140">
        <v>2026</v>
      </c>
      <c r="E2702" s="140"/>
      <c r="F2702" s="140">
        <v>212046</v>
      </c>
    </row>
    <row r="2703" spans="1:6" x14ac:dyDescent="0.2">
      <c r="A2703" s="232">
        <v>2088</v>
      </c>
      <c r="B2703" s="143">
        <v>2088</v>
      </c>
      <c r="C2703" s="141" t="s">
        <v>101</v>
      </c>
      <c r="D2703" s="234">
        <v>2026</v>
      </c>
      <c r="E2703" s="140"/>
      <c r="F2703" s="140">
        <v>50296</v>
      </c>
    </row>
    <row r="2704" spans="1:6" x14ac:dyDescent="0.2">
      <c r="A2704" s="232">
        <v>2097</v>
      </c>
      <c r="B2704" s="143">
        <v>2097</v>
      </c>
      <c r="C2704" s="141" t="s">
        <v>102</v>
      </c>
      <c r="D2704" s="140">
        <v>2026</v>
      </c>
      <c r="E2704" s="140"/>
      <c r="F2704" s="140">
        <v>86868</v>
      </c>
    </row>
    <row r="2705" spans="1:6" x14ac:dyDescent="0.2">
      <c r="A2705" s="232">
        <v>2113</v>
      </c>
      <c r="B2705" s="143">
        <v>2113</v>
      </c>
      <c r="C2705" s="141" t="s">
        <v>103</v>
      </c>
      <c r="D2705" s="234">
        <v>2026</v>
      </c>
      <c r="E2705" s="140"/>
      <c r="F2705" s="140">
        <v>32640</v>
      </c>
    </row>
    <row r="2706" spans="1:6" x14ac:dyDescent="0.2">
      <c r="A2706" s="232">
        <v>2124</v>
      </c>
      <c r="B2706" s="143">
        <v>2124</v>
      </c>
      <c r="C2706" s="141" t="s">
        <v>385</v>
      </c>
      <c r="D2706" s="140">
        <v>2026</v>
      </c>
      <c r="E2706" s="140"/>
      <c r="F2706" s="140">
        <v>0</v>
      </c>
    </row>
    <row r="2707" spans="1:6" x14ac:dyDescent="0.2">
      <c r="A2707" s="232">
        <v>2151</v>
      </c>
      <c r="B2707" s="143">
        <v>2151</v>
      </c>
      <c r="C2707" s="141" t="s">
        <v>449</v>
      </c>
      <c r="D2707" s="234">
        <v>2026</v>
      </c>
      <c r="E2707" s="140"/>
      <c r="F2707" s="140">
        <v>110041</v>
      </c>
    </row>
    <row r="2708" spans="1:6" x14ac:dyDescent="0.2">
      <c r="A2708" s="232">
        <v>2169</v>
      </c>
      <c r="B2708" s="143">
        <v>2169</v>
      </c>
      <c r="C2708" s="141" t="s">
        <v>104</v>
      </c>
      <c r="D2708" s="140">
        <v>2026</v>
      </c>
      <c r="E2708" s="140"/>
      <c r="F2708" s="140">
        <v>0</v>
      </c>
    </row>
    <row r="2709" spans="1:6" x14ac:dyDescent="0.2">
      <c r="A2709" s="232">
        <v>2295</v>
      </c>
      <c r="B2709" s="143">
        <v>2295</v>
      </c>
      <c r="C2709" s="141" t="s">
        <v>105</v>
      </c>
      <c r="D2709" s="234">
        <v>2026</v>
      </c>
      <c r="E2709" s="140"/>
      <c r="F2709" s="140">
        <v>90861</v>
      </c>
    </row>
    <row r="2710" spans="1:6" x14ac:dyDescent="0.2">
      <c r="A2710" s="232">
        <v>2313</v>
      </c>
      <c r="B2710" s="143">
        <v>2313</v>
      </c>
      <c r="C2710" s="141" t="s">
        <v>106</v>
      </c>
      <c r="D2710" s="140">
        <v>2026</v>
      </c>
      <c r="E2710" s="140"/>
      <c r="F2710" s="140">
        <v>0</v>
      </c>
    </row>
    <row r="2711" spans="1:6" x14ac:dyDescent="0.2">
      <c r="A2711" s="232">
        <v>2322</v>
      </c>
      <c r="B2711" s="143">
        <v>2322</v>
      </c>
      <c r="C2711" s="141" t="s">
        <v>107</v>
      </c>
      <c r="D2711" s="234">
        <v>2026</v>
      </c>
      <c r="E2711" s="140"/>
      <c r="F2711" s="140">
        <v>0</v>
      </c>
    </row>
    <row r="2712" spans="1:6" x14ac:dyDescent="0.2">
      <c r="A2712" s="232">
        <v>2369</v>
      </c>
      <c r="B2712" s="143">
        <v>2369</v>
      </c>
      <c r="C2712" s="141" t="s">
        <v>108</v>
      </c>
      <c r="D2712" s="140">
        <v>2026</v>
      </c>
      <c r="E2712" s="140"/>
      <c r="F2712" s="140">
        <v>8972</v>
      </c>
    </row>
    <row r="2713" spans="1:6" x14ac:dyDescent="0.2">
      <c r="A2713" s="232">
        <v>2376</v>
      </c>
      <c r="B2713" s="143">
        <v>2376</v>
      </c>
      <c r="C2713" s="141" t="s">
        <v>109</v>
      </c>
      <c r="D2713" s="234">
        <v>2026</v>
      </c>
      <c r="E2713" s="140"/>
      <c r="F2713" s="140">
        <v>78175</v>
      </c>
    </row>
    <row r="2714" spans="1:6" x14ac:dyDescent="0.2">
      <c r="A2714" s="232">
        <v>2403</v>
      </c>
      <c r="B2714" s="143">
        <v>2403</v>
      </c>
      <c r="C2714" s="141" t="s">
        <v>387</v>
      </c>
      <c r="D2714" s="140">
        <v>2026</v>
      </c>
      <c r="E2714" s="140"/>
      <c r="F2714" s="140">
        <v>36370</v>
      </c>
    </row>
    <row r="2715" spans="1:6" x14ac:dyDescent="0.2">
      <c r="A2715" s="232">
        <v>2457</v>
      </c>
      <c r="B2715" s="143">
        <v>2457</v>
      </c>
      <c r="C2715" s="141" t="s">
        <v>110</v>
      </c>
      <c r="D2715" s="234">
        <v>2026</v>
      </c>
      <c r="E2715" s="140"/>
      <c r="F2715" s="140">
        <v>103533</v>
      </c>
    </row>
    <row r="2716" spans="1:6" x14ac:dyDescent="0.2">
      <c r="A2716" s="232">
        <v>2466</v>
      </c>
      <c r="B2716" s="143">
        <v>2466</v>
      </c>
      <c r="C2716" s="141" t="s">
        <v>111</v>
      </c>
      <c r="D2716" s="140">
        <v>2026</v>
      </c>
      <c r="E2716" s="140"/>
      <c r="F2716" s="140">
        <v>0</v>
      </c>
    </row>
    <row r="2717" spans="1:6" x14ac:dyDescent="0.2">
      <c r="A2717" s="232">
        <v>2493</v>
      </c>
      <c r="B2717" s="143">
        <v>2493</v>
      </c>
      <c r="C2717" s="141" t="s">
        <v>112</v>
      </c>
      <c r="D2717" s="234">
        <v>2026</v>
      </c>
      <c r="E2717" s="140"/>
      <c r="F2717" s="140">
        <v>15358</v>
      </c>
    </row>
    <row r="2718" spans="1:6" x14ac:dyDescent="0.2">
      <c r="A2718" s="232">
        <v>2502</v>
      </c>
      <c r="B2718" s="143">
        <v>2502</v>
      </c>
      <c r="C2718" s="141" t="s">
        <v>113</v>
      </c>
      <c r="D2718" s="140">
        <v>2026</v>
      </c>
      <c r="E2718" s="140"/>
      <c r="F2718" s="140">
        <v>0</v>
      </c>
    </row>
    <row r="2719" spans="1:6" x14ac:dyDescent="0.2">
      <c r="A2719" s="232">
        <v>2511</v>
      </c>
      <c r="B2719" s="143">
        <v>2511</v>
      </c>
      <c r="C2719" s="141" t="s">
        <v>114</v>
      </c>
      <c r="D2719" s="234">
        <v>2026</v>
      </c>
      <c r="E2719" s="140"/>
      <c r="F2719" s="140">
        <v>138402</v>
      </c>
    </row>
    <row r="2720" spans="1:6" x14ac:dyDescent="0.2">
      <c r="A2720" s="232">
        <v>2520</v>
      </c>
      <c r="B2720" s="143">
        <v>2520</v>
      </c>
      <c r="C2720" s="141" t="s">
        <v>115</v>
      </c>
      <c r="D2720" s="140">
        <v>2026</v>
      </c>
      <c r="E2720" s="140"/>
      <c r="F2720" s="140">
        <v>7595</v>
      </c>
    </row>
    <row r="2721" spans="1:6" x14ac:dyDescent="0.2">
      <c r="A2721" s="232">
        <v>2682</v>
      </c>
      <c r="B2721" s="143">
        <v>2682</v>
      </c>
      <c r="C2721" s="141" t="s">
        <v>118</v>
      </c>
      <c r="D2721" s="234">
        <v>2026</v>
      </c>
      <c r="E2721" s="140"/>
      <c r="F2721" s="140">
        <v>220770</v>
      </c>
    </row>
    <row r="2722" spans="1:6" x14ac:dyDescent="0.2">
      <c r="A2722" s="232">
        <v>2556</v>
      </c>
      <c r="B2722" s="143">
        <v>2556</v>
      </c>
      <c r="C2722" s="141" t="s">
        <v>116</v>
      </c>
      <c r="D2722" s="140">
        <v>2026</v>
      </c>
      <c r="E2722" s="140"/>
      <c r="F2722" s="140">
        <v>0</v>
      </c>
    </row>
    <row r="2723" spans="1:6" x14ac:dyDescent="0.2">
      <c r="A2723" s="232">
        <v>3195</v>
      </c>
      <c r="B2723" s="143">
        <v>3195</v>
      </c>
      <c r="C2723" s="141" t="s">
        <v>142</v>
      </c>
      <c r="D2723" s="234">
        <v>2026</v>
      </c>
      <c r="E2723" s="140"/>
      <c r="F2723" s="140">
        <v>168699</v>
      </c>
    </row>
    <row r="2724" spans="1:6" x14ac:dyDescent="0.2">
      <c r="A2724" s="232">
        <v>2709</v>
      </c>
      <c r="B2724" s="143">
        <v>2709</v>
      </c>
      <c r="C2724" s="141" t="s">
        <v>119</v>
      </c>
      <c r="D2724" s="140">
        <v>2026</v>
      </c>
      <c r="E2724" s="140"/>
      <c r="F2724" s="140">
        <v>31369</v>
      </c>
    </row>
    <row r="2725" spans="1:6" x14ac:dyDescent="0.2">
      <c r="A2725" s="232">
        <v>2718</v>
      </c>
      <c r="B2725" s="143">
        <v>2718</v>
      </c>
      <c r="C2725" s="141" t="s">
        <v>120</v>
      </c>
      <c r="D2725" s="234">
        <v>2026</v>
      </c>
      <c r="E2725" s="140"/>
      <c r="F2725" s="140">
        <v>194318</v>
      </c>
    </row>
    <row r="2726" spans="1:6" x14ac:dyDescent="0.2">
      <c r="A2726" s="232">
        <v>2727</v>
      </c>
      <c r="B2726" s="143">
        <v>2727</v>
      </c>
      <c r="C2726" s="141" t="s">
        <v>121</v>
      </c>
      <c r="D2726" s="140">
        <v>2026</v>
      </c>
      <c r="E2726" s="140"/>
      <c r="F2726" s="140">
        <v>0</v>
      </c>
    </row>
    <row r="2727" spans="1:6" x14ac:dyDescent="0.2">
      <c r="A2727" s="232">
        <v>2754</v>
      </c>
      <c r="B2727" s="143">
        <v>2754</v>
      </c>
      <c r="C2727" s="141" t="s">
        <v>122</v>
      </c>
      <c r="D2727" s="234">
        <v>2026</v>
      </c>
      <c r="E2727" s="140"/>
      <c r="F2727" s="140">
        <v>71175</v>
      </c>
    </row>
    <row r="2728" spans="1:6" x14ac:dyDescent="0.2">
      <c r="A2728" s="232">
        <v>2772</v>
      </c>
      <c r="B2728" s="143">
        <v>2772</v>
      </c>
      <c r="C2728" s="141" t="s">
        <v>124</v>
      </c>
      <c r="D2728" s="140">
        <v>2026</v>
      </c>
      <c r="E2728" s="140"/>
      <c r="F2728" s="140">
        <v>0</v>
      </c>
    </row>
    <row r="2729" spans="1:6" x14ac:dyDescent="0.2">
      <c r="A2729" s="232">
        <v>2781</v>
      </c>
      <c r="B2729" s="143">
        <v>2781</v>
      </c>
      <c r="C2729" s="141" t="s">
        <v>125</v>
      </c>
      <c r="D2729" s="234">
        <v>2026</v>
      </c>
      <c r="E2729" s="140"/>
      <c r="F2729" s="140">
        <v>0</v>
      </c>
    </row>
    <row r="2730" spans="1:6" x14ac:dyDescent="0.2">
      <c r="A2730" s="232">
        <v>2826</v>
      </c>
      <c r="B2730" s="143">
        <v>2826</v>
      </c>
      <c r="C2730" s="141" t="s">
        <v>126</v>
      </c>
      <c r="D2730" s="140">
        <v>2026</v>
      </c>
      <c r="E2730" s="140"/>
      <c r="F2730" s="140">
        <v>0</v>
      </c>
    </row>
    <row r="2731" spans="1:6" x14ac:dyDescent="0.2">
      <c r="A2731" s="232">
        <v>2846</v>
      </c>
      <c r="B2731" s="143">
        <v>2846</v>
      </c>
      <c r="C2731" s="141" t="s">
        <v>127</v>
      </c>
      <c r="D2731" s="234">
        <v>2026</v>
      </c>
      <c r="E2731" s="140"/>
      <c r="F2731" s="140">
        <v>334</v>
      </c>
    </row>
    <row r="2732" spans="1:6" x14ac:dyDescent="0.2">
      <c r="A2732" s="232">
        <v>2862</v>
      </c>
      <c r="B2732" s="143">
        <v>2862</v>
      </c>
      <c r="C2732" s="141" t="s">
        <v>128</v>
      </c>
      <c r="D2732" s="140">
        <v>2026</v>
      </c>
      <c r="E2732" s="140"/>
      <c r="F2732" s="140">
        <v>0</v>
      </c>
    </row>
    <row r="2733" spans="1:6" x14ac:dyDescent="0.2">
      <c r="A2733" s="232">
        <v>2977</v>
      </c>
      <c r="B2733" s="143">
        <v>2977</v>
      </c>
      <c r="C2733" s="141" t="s">
        <v>129</v>
      </c>
      <c r="D2733" s="234">
        <v>2026</v>
      </c>
      <c r="E2733" s="140"/>
      <c r="F2733" s="140">
        <v>50887</v>
      </c>
    </row>
    <row r="2734" spans="1:6" x14ac:dyDescent="0.2">
      <c r="A2734" s="232">
        <v>2988</v>
      </c>
      <c r="B2734" s="143">
        <v>2988</v>
      </c>
      <c r="C2734" s="141" t="s">
        <v>130</v>
      </c>
      <c r="D2734" s="140">
        <v>2026</v>
      </c>
      <c r="E2734" s="140"/>
      <c r="F2734" s="140">
        <v>113863</v>
      </c>
    </row>
    <row r="2735" spans="1:6" x14ac:dyDescent="0.2">
      <c r="A2735" s="232">
        <v>2766</v>
      </c>
      <c r="B2735" s="143">
        <v>2766</v>
      </c>
      <c r="C2735" s="141" t="s">
        <v>325</v>
      </c>
      <c r="D2735" s="234">
        <v>2026</v>
      </c>
      <c r="E2735" s="140"/>
      <c r="F2735" s="140">
        <v>27496</v>
      </c>
    </row>
    <row r="2736" spans="1:6" x14ac:dyDescent="0.2">
      <c r="A2736" s="232">
        <v>3029</v>
      </c>
      <c r="B2736" s="143">
        <v>3029</v>
      </c>
      <c r="C2736" s="141" t="s">
        <v>131</v>
      </c>
      <c r="D2736" s="140">
        <v>2026</v>
      </c>
      <c r="E2736" s="140"/>
      <c r="F2736" s="140">
        <v>239098</v>
      </c>
    </row>
    <row r="2737" spans="1:6" x14ac:dyDescent="0.2">
      <c r="A2737" s="232">
        <v>3033</v>
      </c>
      <c r="B2737" s="143">
        <v>3033</v>
      </c>
      <c r="C2737" s="141" t="s">
        <v>132</v>
      </c>
      <c r="D2737" s="234">
        <v>2026</v>
      </c>
      <c r="E2737" s="140"/>
      <c r="F2737" s="140">
        <v>85249</v>
      </c>
    </row>
    <row r="2738" spans="1:6" x14ac:dyDescent="0.2">
      <c r="A2738" s="232">
        <v>3042</v>
      </c>
      <c r="B2738" s="143">
        <v>3042</v>
      </c>
      <c r="C2738" s="141" t="s">
        <v>133</v>
      </c>
      <c r="D2738" s="140">
        <v>2026</v>
      </c>
      <c r="E2738" s="140"/>
      <c r="F2738" s="140">
        <v>0</v>
      </c>
    </row>
    <row r="2739" spans="1:6" x14ac:dyDescent="0.2">
      <c r="A2739" s="232">
        <v>3060</v>
      </c>
      <c r="B2739" s="143">
        <v>3060</v>
      </c>
      <c r="C2739" s="141" t="s">
        <v>134</v>
      </c>
      <c r="D2739" s="234">
        <v>2026</v>
      </c>
      <c r="E2739" s="140"/>
      <c r="F2739" s="140">
        <v>0</v>
      </c>
    </row>
    <row r="2740" spans="1:6" x14ac:dyDescent="0.2">
      <c r="A2740" s="232">
        <v>3168</v>
      </c>
      <c r="B2740" s="143">
        <v>3168</v>
      </c>
      <c r="C2740" s="141" t="s">
        <v>141</v>
      </c>
      <c r="D2740" s="140">
        <v>2026</v>
      </c>
      <c r="E2740" s="140"/>
      <c r="F2740" s="140">
        <v>288289</v>
      </c>
    </row>
    <row r="2741" spans="1:6" x14ac:dyDescent="0.2">
      <c r="A2741" s="232">
        <v>3105</v>
      </c>
      <c r="B2741" s="143">
        <v>3105</v>
      </c>
      <c r="C2741" s="141" t="s">
        <v>135</v>
      </c>
      <c r="D2741" s="234">
        <v>2026</v>
      </c>
      <c r="E2741" s="140"/>
      <c r="F2741" s="140">
        <v>0</v>
      </c>
    </row>
    <row r="2742" spans="1:6" x14ac:dyDescent="0.2">
      <c r="A2742" s="232">
        <v>3114</v>
      </c>
      <c r="B2742" s="143">
        <v>3114</v>
      </c>
      <c r="C2742" s="141" t="s">
        <v>136</v>
      </c>
      <c r="D2742" s="140">
        <v>2026</v>
      </c>
      <c r="E2742" s="140"/>
      <c r="F2742" s="140">
        <v>0</v>
      </c>
    </row>
    <row r="2743" spans="1:6" x14ac:dyDescent="0.2">
      <c r="A2743" s="232">
        <v>3119</v>
      </c>
      <c r="B2743" s="143">
        <v>3119</v>
      </c>
      <c r="C2743" s="141" t="s">
        <v>137</v>
      </c>
      <c r="D2743" s="234">
        <v>2026</v>
      </c>
      <c r="E2743" s="140"/>
      <c r="F2743" s="140">
        <v>257183</v>
      </c>
    </row>
    <row r="2744" spans="1:6" x14ac:dyDescent="0.2">
      <c r="A2744" s="232">
        <v>3141</v>
      </c>
      <c r="B2744" s="143">
        <v>3141</v>
      </c>
      <c r="C2744" s="141" t="s">
        <v>138</v>
      </c>
      <c r="D2744" s="140">
        <v>2026</v>
      </c>
      <c r="E2744" s="140"/>
      <c r="F2744" s="140">
        <v>0</v>
      </c>
    </row>
    <row r="2745" spans="1:6" x14ac:dyDescent="0.2">
      <c r="A2745" s="232">
        <v>3150</v>
      </c>
      <c r="B2745" s="143">
        <v>3150</v>
      </c>
      <c r="C2745" s="141" t="s">
        <v>139</v>
      </c>
      <c r="D2745" s="234">
        <v>2026</v>
      </c>
      <c r="E2745" s="140"/>
      <c r="F2745" s="140">
        <v>21185</v>
      </c>
    </row>
    <row r="2746" spans="1:6" x14ac:dyDescent="0.2">
      <c r="A2746" s="232">
        <v>3154</v>
      </c>
      <c r="B2746" s="143">
        <v>3154</v>
      </c>
      <c r="C2746" s="141" t="s">
        <v>140</v>
      </c>
      <c r="D2746" s="140">
        <v>2026</v>
      </c>
      <c r="E2746" s="140"/>
      <c r="F2746" s="140">
        <v>0</v>
      </c>
    </row>
    <row r="2747" spans="1:6" x14ac:dyDescent="0.2">
      <c r="A2747" s="232">
        <v>3186</v>
      </c>
      <c r="B2747" s="143">
        <v>3186</v>
      </c>
      <c r="C2747" s="141" t="s">
        <v>326</v>
      </c>
      <c r="D2747" s="234">
        <v>2026</v>
      </c>
      <c r="E2747" s="140"/>
      <c r="F2747" s="140">
        <v>30265</v>
      </c>
    </row>
    <row r="2748" spans="1:6" x14ac:dyDescent="0.2">
      <c r="A2748" s="232">
        <v>3204</v>
      </c>
      <c r="B2748" s="143">
        <v>3204</v>
      </c>
      <c r="C2748" s="141" t="s">
        <v>143</v>
      </c>
      <c r="D2748" s="140">
        <v>2026</v>
      </c>
      <c r="E2748" s="140"/>
      <c r="F2748" s="140">
        <v>30493</v>
      </c>
    </row>
    <row r="2749" spans="1:6" x14ac:dyDescent="0.2">
      <c r="A2749" s="232">
        <v>3231</v>
      </c>
      <c r="B2749" s="143">
        <v>3231</v>
      </c>
      <c r="C2749" s="141" t="s">
        <v>144</v>
      </c>
      <c r="D2749" s="234">
        <v>2026</v>
      </c>
      <c r="E2749" s="140"/>
      <c r="F2749" s="140">
        <v>186871</v>
      </c>
    </row>
    <row r="2750" spans="1:6" x14ac:dyDescent="0.2">
      <c r="A2750" s="232">
        <v>3312</v>
      </c>
      <c r="B2750" s="143">
        <v>3312</v>
      </c>
      <c r="C2750" s="141" t="s">
        <v>145</v>
      </c>
      <c r="D2750" s="140">
        <v>2026</v>
      </c>
      <c r="E2750" s="140"/>
      <c r="F2750" s="140">
        <v>0</v>
      </c>
    </row>
    <row r="2751" spans="1:6" x14ac:dyDescent="0.2">
      <c r="A2751" s="232">
        <v>3330</v>
      </c>
      <c r="B2751" s="143">
        <v>3330</v>
      </c>
      <c r="C2751" s="141" t="s">
        <v>146</v>
      </c>
      <c r="D2751" s="234">
        <v>2026</v>
      </c>
      <c r="E2751" s="140"/>
      <c r="F2751" s="140">
        <v>0</v>
      </c>
    </row>
    <row r="2752" spans="1:6" x14ac:dyDescent="0.2">
      <c r="A2752" s="232">
        <v>3348</v>
      </c>
      <c r="B2752" s="143">
        <v>3348</v>
      </c>
      <c r="C2752" s="141" t="s">
        <v>147</v>
      </c>
      <c r="D2752" s="140">
        <v>2026</v>
      </c>
      <c r="E2752" s="140"/>
      <c r="F2752" s="140">
        <v>0</v>
      </c>
    </row>
    <row r="2753" spans="1:6" x14ac:dyDescent="0.2">
      <c r="A2753" s="232">
        <v>3375</v>
      </c>
      <c r="B2753" s="143">
        <v>3375</v>
      </c>
      <c r="C2753" s="141" t="s">
        <v>148</v>
      </c>
      <c r="D2753" s="234">
        <v>2026</v>
      </c>
      <c r="E2753" s="140"/>
      <c r="F2753" s="140">
        <v>0</v>
      </c>
    </row>
    <row r="2754" spans="1:6" x14ac:dyDescent="0.2">
      <c r="A2754" s="232">
        <v>3420</v>
      </c>
      <c r="B2754" s="143">
        <v>3420</v>
      </c>
      <c r="C2754" s="141" t="s">
        <v>149</v>
      </c>
      <c r="D2754" s="140">
        <v>2026</v>
      </c>
      <c r="E2754" s="140"/>
      <c r="F2754" s="140">
        <v>175977</v>
      </c>
    </row>
    <row r="2755" spans="1:6" x14ac:dyDescent="0.2">
      <c r="A2755" s="232">
        <v>3465</v>
      </c>
      <c r="B2755" s="143">
        <v>3465</v>
      </c>
      <c r="C2755" s="141" t="s">
        <v>150</v>
      </c>
      <c r="D2755" s="234">
        <v>2026</v>
      </c>
      <c r="E2755" s="140"/>
      <c r="F2755" s="140">
        <v>0</v>
      </c>
    </row>
    <row r="2756" spans="1:6" x14ac:dyDescent="0.2">
      <c r="A2756" s="232">
        <v>3537</v>
      </c>
      <c r="B2756" s="143">
        <v>3537</v>
      </c>
      <c r="C2756" s="141" t="s">
        <v>151</v>
      </c>
      <c r="D2756" s="140">
        <v>2026</v>
      </c>
      <c r="E2756" s="140"/>
      <c r="F2756" s="140">
        <v>10266</v>
      </c>
    </row>
    <row r="2757" spans="1:6" x14ac:dyDescent="0.2">
      <c r="A2757" s="232">
        <v>3555</v>
      </c>
      <c r="B2757" s="143">
        <v>3555</v>
      </c>
      <c r="C2757" s="141" t="s">
        <v>152</v>
      </c>
      <c r="D2757" s="234">
        <v>2026</v>
      </c>
      <c r="E2757" s="140"/>
      <c r="F2757" s="140">
        <v>193541</v>
      </c>
    </row>
    <row r="2758" spans="1:6" x14ac:dyDescent="0.2">
      <c r="A2758" s="232">
        <v>3600</v>
      </c>
      <c r="B2758" s="143">
        <v>3600</v>
      </c>
      <c r="C2758" s="141" t="s">
        <v>153</v>
      </c>
      <c r="D2758" s="140">
        <v>2026</v>
      </c>
      <c r="E2758" s="140"/>
      <c r="F2758" s="140">
        <v>0</v>
      </c>
    </row>
    <row r="2759" spans="1:6" x14ac:dyDescent="0.2">
      <c r="A2759" s="232">
        <v>3609</v>
      </c>
      <c r="B2759" s="143">
        <v>3609</v>
      </c>
      <c r="C2759" s="141" t="s">
        <v>154</v>
      </c>
      <c r="D2759" s="234">
        <v>2026</v>
      </c>
      <c r="E2759" s="140"/>
      <c r="F2759" s="140">
        <v>0</v>
      </c>
    </row>
    <row r="2760" spans="1:6" x14ac:dyDescent="0.2">
      <c r="A2760" s="232">
        <v>3645</v>
      </c>
      <c r="B2760" s="143">
        <v>3645</v>
      </c>
      <c r="C2760" s="141" t="s">
        <v>155</v>
      </c>
      <c r="D2760" s="140">
        <v>2026</v>
      </c>
      <c r="E2760" s="140"/>
      <c r="F2760" s="140">
        <v>159637</v>
      </c>
    </row>
    <row r="2761" spans="1:6" x14ac:dyDescent="0.2">
      <c r="A2761" s="232">
        <v>3715</v>
      </c>
      <c r="B2761" s="143">
        <v>3715</v>
      </c>
      <c r="C2761" s="141" t="s">
        <v>157</v>
      </c>
      <c r="D2761" s="234">
        <v>2026</v>
      </c>
      <c r="E2761" s="140"/>
      <c r="F2761" s="140">
        <v>0</v>
      </c>
    </row>
    <row r="2762" spans="1:6" x14ac:dyDescent="0.2">
      <c r="A2762" s="232">
        <v>3744</v>
      </c>
      <c r="B2762" s="143">
        <v>3744</v>
      </c>
      <c r="C2762" s="141" t="s">
        <v>158</v>
      </c>
      <c r="D2762" s="140">
        <v>2026</v>
      </c>
      <c r="E2762" s="140"/>
      <c r="F2762" s="140">
        <v>0</v>
      </c>
    </row>
    <row r="2763" spans="1:6" x14ac:dyDescent="0.2">
      <c r="A2763" s="232">
        <v>3798</v>
      </c>
      <c r="B2763" s="143">
        <v>3798</v>
      </c>
      <c r="C2763" s="141" t="s">
        <v>159</v>
      </c>
      <c r="D2763" s="234">
        <v>2026</v>
      </c>
      <c r="E2763" s="140"/>
      <c r="F2763" s="140">
        <v>67876</v>
      </c>
    </row>
    <row r="2764" spans="1:6" x14ac:dyDescent="0.2">
      <c r="A2764" s="232">
        <v>3816</v>
      </c>
      <c r="B2764" s="143">
        <v>3816</v>
      </c>
      <c r="C2764" s="141" t="s">
        <v>160</v>
      </c>
      <c r="D2764" s="140">
        <v>2026</v>
      </c>
      <c r="E2764" s="140"/>
      <c r="F2764" s="140">
        <v>0</v>
      </c>
    </row>
    <row r="2765" spans="1:6" x14ac:dyDescent="0.2">
      <c r="A2765" s="232">
        <v>3841</v>
      </c>
      <c r="B2765" s="143">
        <v>3841</v>
      </c>
      <c r="C2765" s="141" t="s">
        <v>161</v>
      </c>
      <c r="D2765" s="234">
        <v>2026</v>
      </c>
      <c r="E2765" s="140"/>
      <c r="F2765" s="140">
        <v>164239</v>
      </c>
    </row>
    <row r="2766" spans="1:6" x14ac:dyDescent="0.2">
      <c r="A2766" s="232">
        <v>3906</v>
      </c>
      <c r="B2766" s="143">
        <v>3906</v>
      </c>
      <c r="C2766" s="141" t="s">
        <v>162</v>
      </c>
      <c r="D2766" s="140">
        <v>2026</v>
      </c>
      <c r="E2766" s="140"/>
      <c r="F2766" s="140">
        <v>61752</v>
      </c>
    </row>
    <row r="2767" spans="1:6" x14ac:dyDescent="0.2">
      <c r="A2767" s="232">
        <v>3942</v>
      </c>
      <c r="B2767" s="143">
        <v>3942</v>
      </c>
      <c r="C2767" s="141" t="s">
        <v>163</v>
      </c>
      <c r="D2767" s="234">
        <v>2026</v>
      </c>
      <c r="E2767" s="140"/>
      <c r="F2767" s="140">
        <v>0</v>
      </c>
    </row>
    <row r="2768" spans="1:6" x14ac:dyDescent="0.2">
      <c r="A2768" s="232">
        <v>4023</v>
      </c>
      <c r="B2768" s="143">
        <v>4023</v>
      </c>
      <c r="C2768" s="141" t="s">
        <v>342</v>
      </c>
      <c r="D2768" s="140">
        <v>2026</v>
      </c>
      <c r="E2768" s="140"/>
      <c r="F2768" s="140">
        <v>296687</v>
      </c>
    </row>
    <row r="2769" spans="1:6" x14ac:dyDescent="0.2">
      <c r="A2769" s="232">
        <v>4033</v>
      </c>
      <c r="B2769" s="143">
        <v>4033</v>
      </c>
      <c r="C2769" s="141" t="s">
        <v>343</v>
      </c>
      <c r="D2769" s="234">
        <v>2026</v>
      </c>
      <c r="E2769" s="140"/>
      <c r="F2769" s="140">
        <v>150106</v>
      </c>
    </row>
    <row r="2770" spans="1:6" x14ac:dyDescent="0.2">
      <c r="A2770" s="232">
        <v>4041</v>
      </c>
      <c r="B2770" s="143">
        <v>4041</v>
      </c>
      <c r="C2770" s="141" t="s">
        <v>165</v>
      </c>
      <c r="D2770" s="140">
        <v>2026</v>
      </c>
      <c r="E2770" s="140"/>
      <c r="F2770" s="140">
        <v>0</v>
      </c>
    </row>
    <row r="2771" spans="1:6" x14ac:dyDescent="0.2">
      <c r="A2771" s="232">
        <v>4043</v>
      </c>
      <c r="B2771" s="143">
        <v>4043</v>
      </c>
      <c r="C2771" s="141" t="s">
        <v>166</v>
      </c>
      <c r="D2771" s="234">
        <v>2026</v>
      </c>
      <c r="E2771" s="140"/>
      <c r="F2771" s="140">
        <v>78743</v>
      </c>
    </row>
    <row r="2772" spans="1:6" x14ac:dyDescent="0.2">
      <c r="A2772" s="232">
        <v>4068</v>
      </c>
      <c r="B2772" s="143">
        <v>4068</v>
      </c>
      <c r="C2772" s="141" t="s">
        <v>344</v>
      </c>
      <c r="D2772" s="140">
        <v>2026</v>
      </c>
      <c r="E2772" s="140"/>
      <c r="F2772" s="140">
        <v>25748</v>
      </c>
    </row>
    <row r="2773" spans="1:6" x14ac:dyDescent="0.2">
      <c r="A2773" s="232">
        <v>4086</v>
      </c>
      <c r="B2773" s="143">
        <v>4086</v>
      </c>
      <c r="C2773" s="141" t="s">
        <v>328</v>
      </c>
      <c r="D2773" s="234">
        <v>2026</v>
      </c>
      <c r="E2773" s="140"/>
      <c r="F2773" s="140">
        <v>0</v>
      </c>
    </row>
    <row r="2774" spans="1:6" x14ac:dyDescent="0.2">
      <c r="A2774" s="232">
        <v>4104</v>
      </c>
      <c r="B2774" s="143">
        <v>4104</v>
      </c>
      <c r="C2774" s="141" t="s">
        <v>167</v>
      </c>
      <c r="D2774" s="140">
        <v>2026</v>
      </c>
      <c r="E2774" s="140"/>
      <c r="F2774" s="140">
        <v>0</v>
      </c>
    </row>
    <row r="2775" spans="1:6" x14ac:dyDescent="0.2">
      <c r="A2775" s="232">
        <v>4122</v>
      </c>
      <c r="B2775" s="143">
        <v>4122</v>
      </c>
      <c r="C2775" s="141" t="s">
        <v>168</v>
      </c>
      <c r="D2775" s="234">
        <v>2026</v>
      </c>
      <c r="E2775" s="140"/>
      <c r="F2775" s="140">
        <v>0</v>
      </c>
    </row>
    <row r="2776" spans="1:6" x14ac:dyDescent="0.2">
      <c r="A2776" s="232">
        <v>4131</v>
      </c>
      <c r="B2776" s="143">
        <v>4131</v>
      </c>
      <c r="C2776" s="141" t="s">
        <v>169</v>
      </c>
      <c r="D2776" s="140">
        <v>2026</v>
      </c>
      <c r="E2776" s="140"/>
      <c r="F2776" s="140">
        <v>175050</v>
      </c>
    </row>
    <row r="2777" spans="1:6" x14ac:dyDescent="0.2">
      <c r="A2777" s="232">
        <v>4203</v>
      </c>
      <c r="B2777" s="143">
        <v>4203</v>
      </c>
      <c r="C2777" s="141" t="s">
        <v>170</v>
      </c>
      <c r="D2777" s="234">
        <v>2026</v>
      </c>
      <c r="E2777" s="140"/>
      <c r="F2777" s="140">
        <v>163765</v>
      </c>
    </row>
    <row r="2778" spans="1:6" x14ac:dyDescent="0.2">
      <c r="A2778" s="232">
        <v>4212</v>
      </c>
      <c r="B2778" s="143">
        <v>4212</v>
      </c>
      <c r="C2778" s="141" t="s">
        <v>171</v>
      </c>
      <c r="D2778" s="140">
        <v>2026</v>
      </c>
      <c r="E2778" s="140"/>
      <c r="F2778" s="140">
        <v>25990</v>
      </c>
    </row>
    <row r="2779" spans="1:6" x14ac:dyDescent="0.2">
      <c r="A2779" s="232">
        <v>4419</v>
      </c>
      <c r="B2779" s="143">
        <v>4419</v>
      </c>
      <c r="C2779" s="141" t="s">
        <v>327</v>
      </c>
      <c r="D2779" s="234">
        <v>2026</v>
      </c>
      <c r="E2779" s="140"/>
      <c r="F2779" s="140">
        <v>101413</v>
      </c>
    </row>
    <row r="2780" spans="1:6" x14ac:dyDescent="0.2">
      <c r="A2780" s="232">
        <v>4269</v>
      </c>
      <c r="B2780" s="143">
        <v>4269</v>
      </c>
      <c r="C2780" s="141" t="s">
        <v>172</v>
      </c>
      <c r="D2780" s="140">
        <v>2026</v>
      </c>
      <c r="E2780" s="140"/>
      <c r="F2780" s="140">
        <v>359688</v>
      </c>
    </row>
    <row r="2781" spans="1:6" x14ac:dyDescent="0.2">
      <c r="A2781" s="232">
        <v>4271</v>
      </c>
      <c r="B2781" s="143">
        <v>4271</v>
      </c>
      <c r="C2781" s="141" t="s">
        <v>173</v>
      </c>
      <c r="D2781" s="234">
        <v>2026</v>
      </c>
      <c r="E2781" s="140"/>
      <c r="F2781" s="140">
        <v>403166</v>
      </c>
    </row>
    <row r="2782" spans="1:6" x14ac:dyDescent="0.2">
      <c r="A2782" s="232">
        <v>4356</v>
      </c>
      <c r="B2782" s="143">
        <v>4356</v>
      </c>
      <c r="C2782" s="141" t="s">
        <v>174</v>
      </c>
      <c r="D2782" s="140">
        <v>2026</v>
      </c>
      <c r="E2782" s="140"/>
      <c r="F2782" s="140">
        <v>0</v>
      </c>
    </row>
    <row r="2783" spans="1:6" x14ac:dyDescent="0.2">
      <c r="A2783" s="232">
        <v>4149</v>
      </c>
      <c r="B2783" s="143">
        <v>4149</v>
      </c>
      <c r="C2783" s="141" t="s">
        <v>329</v>
      </c>
      <c r="D2783" s="234">
        <v>2026</v>
      </c>
      <c r="E2783" s="140"/>
      <c r="F2783" s="140">
        <v>0</v>
      </c>
    </row>
    <row r="2784" spans="1:6" x14ac:dyDescent="0.2">
      <c r="A2784" s="232">
        <v>4437</v>
      </c>
      <c r="B2784" s="143">
        <v>4437</v>
      </c>
      <c r="C2784" s="141" t="s">
        <v>175</v>
      </c>
      <c r="D2784" s="140">
        <v>2026</v>
      </c>
      <c r="E2784" s="140"/>
      <c r="F2784" s="140">
        <v>9299</v>
      </c>
    </row>
    <row r="2785" spans="1:6" x14ac:dyDescent="0.2">
      <c r="A2785" s="232">
        <v>4446</v>
      </c>
      <c r="B2785" s="143">
        <v>4446</v>
      </c>
      <c r="C2785" s="141" t="s">
        <v>176</v>
      </c>
      <c r="D2785" s="234">
        <v>2026</v>
      </c>
      <c r="E2785" s="140"/>
      <c r="F2785" s="140">
        <v>0</v>
      </c>
    </row>
    <row r="2786" spans="1:6" x14ac:dyDescent="0.2">
      <c r="A2786" s="232">
        <v>4491</v>
      </c>
      <c r="B2786" s="143">
        <v>4491</v>
      </c>
      <c r="C2786" s="141" t="s">
        <v>177</v>
      </c>
      <c r="D2786" s="140">
        <v>2026</v>
      </c>
      <c r="E2786" s="140"/>
      <c r="F2786" s="140">
        <v>0</v>
      </c>
    </row>
    <row r="2787" spans="1:6" x14ac:dyDescent="0.2">
      <c r="A2787" s="232">
        <v>4505</v>
      </c>
      <c r="B2787" s="143">
        <v>4505</v>
      </c>
      <c r="C2787" s="141" t="s">
        <v>178</v>
      </c>
      <c r="D2787" s="234">
        <v>2026</v>
      </c>
      <c r="E2787" s="140"/>
      <c r="F2787" s="140">
        <v>0</v>
      </c>
    </row>
    <row r="2788" spans="1:6" x14ac:dyDescent="0.2">
      <c r="A2788" s="232">
        <v>4509</v>
      </c>
      <c r="B2788" s="143">
        <v>4509</v>
      </c>
      <c r="C2788" s="141" t="s">
        <v>179</v>
      </c>
      <c r="D2788" s="140">
        <v>2026</v>
      </c>
      <c r="E2788" s="140"/>
      <c r="F2788" s="140">
        <v>0</v>
      </c>
    </row>
    <row r="2789" spans="1:6" x14ac:dyDescent="0.2">
      <c r="A2789" s="232">
        <v>4518</v>
      </c>
      <c r="B2789" s="143">
        <v>4518</v>
      </c>
      <c r="C2789" s="141" t="s">
        <v>180</v>
      </c>
      <c r="D2789" s="234">
        <v>2026</v>
      </c>
      <c r="E2789" s="140"/>
      <c r="F2789" s="140">
        <v>0</v>
      </c>
    </row>
    <row r="2790" spans="1:6" x14ac:dyDescent="0.2">
      <c r="A2790" s="232">
        <v>4527</v>
      </c>
      <c r="B2790" s="143">
        <v>4527</v>
      </c>
      <c r="C2790" s="141" t="s">
        <v>181</v>
      </c>
      <c r="D2790" s="140">
        <v>2026</v>
      </c>
      <c r="E2790" s="140"/>
      <c r="F2790" s="140">
        <v>96263</v>
      </c>
    </row>
    <row r="2791" spans="1:6" x14ac:dyDescent="0.2">
      <c r="A2791" s="232">
        <v>4536</v>
      </c>
      <c r="B2791" s="143">
        <v>4536</v>
      </c>
      <c r="C2791" s="141" t="s">
        <v>182</v>
      </c>
      <c r="D2791" s="234">
        <v>2026</v>
      </c>
      <c r="E2791" s="140"/>
      <c r="F2791" s="140">
        <v>0</v>
      </c>
    </row>
    <row r="2792" spans="1:6" x14ac:dyDescent="0.2">
      <c r="A2792" s="232">
        <v>4554</v>
      </c>
      <c r="B2792" s="143">
        <v>4554</v>
      </c>
      <c r="C2792" s="141" t="s">
        <v>183</v>
      </c>
      <c r="D2792" s="140">
        <v>2026</v>
      </c>
      <c r="E2792" s="140"/>
      <c r="F2792" s="140">
        <v>0</v>
      </c>
    </row>
    <row r="2793" spans="1:6" x14ac:dyDescent="0.2">
      <c r="A2793" s="232">
        <v>4572</v>
      </c>
      <c r="B2793" s="143">
        <v>4572</v>
      </c>
      <c r="C2793" s="141" t="s">
        <v>184</v>
      </c>
      <c r="D2793" s="234">
        <v>2026</v>
      </c>
      <c r="E2793" s="140"/>
      <c r="F2793" s="140">
        <v>2009</v>
      </c>
    </row>
    <row r="2794" spans="1:6" x14ac:dyDescent="0.2">
      <c r="A2794" s="232">
        <v>4581</v>
      </c>
      <c r="B2794" s="143">
        <v>4581</v>
      </c>
      <c r="C2794" s="141" t="s">
        <v>185</v>
      </c>
      <c r="D2794" s="140">
        <v>2026</v>
      </c>
      <c r="E2794" s="140"/>
      <c r="F2794" s="140">
        <v>0</v>
      </c>
    </row>
    <row r="2795" spans="1:6" x14ac:dyDescent="0.2">
      <c r="A2795" s="232">
        <v>4599</v>
      </c>
      <c r="B2795" s="143">
        <v>4599</v>
      </c>
      <c r="C2795" s="141" t="s">
        <v>186</v>
      </c>
      <c r="D2795" s="234">
        <v>2026</v>
      </c>
      <c r="E2795" s="140"/>
      <c r="F2795" s="140">
        <v>69936</v>
      </c>
    </row>
    <row r="2796" spans="1:6" x14ac:dyDescent="0.2">
      <c r="A2796" s="232">
        <v>4617</v>
      </c>
      <c r="B2796" s="143">
        <v>4617</v>
      </c>
      <c r="C2796" s="141" t="s">
        <v>187</v>
      </c>
      <c r="D2796" s="140">
        <v>2026</v>
      </c>
      <c r="E2796" s="140"/>
      <c r="F2796" s="140">
        <v>0</v>
      </c>
    </row>
    <row r="2797" spans="1:6" x14ac:dyDescent="0.2">
      <c r="A2797" s="232">
        <v>4662</v>
      </c>
      <c r="B2797" s="143">
        <v>4662</v>
      </c>
      <c r="C2797" s="141" t="s">
        <v>189</v>
      </c>
      <c r="D2797" s="234">
        <v>2026</v>
      </c>
      <c r="E2797" s="140"/>
      <c r="F2797" s="140">
        <v>178084</v>
      </c>
    </row>
    <row r="2798" spans="1:6" x14ac:dyDescent="0.2">
      <c r="A2798" s="232">
        <v>4689</v>
      </c>
      <c r="B2798" s="143">
        <v>4689</v>
      </c>
      <c r="C2798" s="141" t="s">
        <v>190</v>
      </c>
      <c r="D2798" s="140">
        <v>2026</v>
      </c>
      <c r="E2798" s="140"/>
      <c r="F2798" s="140">
        <v>0</v>
      </c>
    </row>
    <row r="2799" spans="1:6" x14ac:dyDescent="0.2">
      <c r="A2799" s="232">
        <v>4644</v>
      </c>
      <c r="B2799" s="143">
        <v>4644</v>
      </c>
      <c r="C2799" s="141" t="s">
        <v>188</v>
      </c>
      <c r="D2799" s="234">
        <v>2026</v>
      </c>
      <c r="E2799" s="140"/>
      <c r="F2799" s="140">
        <v>60333</v>
      </c>
    </row>
    <row r="2800" spans="1:6" x14ac:dyDescent="0.2">
      <c r="A2800" s="232">
        <v>4725</v>
      </c>
      <c r="B2800" s="143">
        <v>4725</v>
      </c>
      <c r="C2800" s="141" t="s">
        <v>191</v>
      </c>
      <c r="D2800" s="140">
        <v>2026</v>
      </c>
      <c r="E2800" s="140"/>
      <c r="F2800" s="140">
        <v>0</v>
      </c>
    </row>
    <row r="2801" spans="1:6" x14ac:dyDescent="0.2">
      <c r="A2801" s="232">
        <v>2673</v>
      </c>
      <c r="B2801" s="143">
        <v>2673</v>
      </c>
      <c r="C2801" s="141" t="s">
        <v>117</v>
      </c>
      <c r="D2801" s="234">
        <v>2026</v>
      </c>
      <c r="E2801" s="140"/>
      <c r="F2801" s="140">
        <v>413505</v>
      </c>
    </row>
    <row r="2802" spans="1:6" x14ac:dyDescent="0.2">
      <c r="A2802" s="232">
        <v>153</v>
      </c>
      <c r="B2802" s="143">
        <v>153</v>
      </c>
      <c r="C2802" s="141" t="s">
        <v>18</v>
      </c>
      <c r="D2802" s="140">
        <v>2026</v>
      </c>
      <c r="E2802" s="140"/>
      <c r="F2802" s="140">
        <v>374895</v>
      </c>
    </row>
    <row r="2803" spans="1:6" x14ac:dyDescent="0.2">
      <c r="A2803" s="232">
        <v>3691</v>
      </c>
      <c r="B2803" s="143">
        <v>3691</v>
      </c>
      <c r="C2803" s="141" t="s">
        <v>156</v>
      </c>
      <c r="D2803" s="234">
        <v>2026</v>
      </c>
      <c r="E2803" s="140"/>
      <c r="F2803" s="140">
        <v>39348</v>
      </c>
    </row>
    <row r="2804" spans="1:6" x14ac:dyDescent="0.2">
      <c r="A2804" s="232">
        <v>4774</v>
      </c>
      <c r="B2804" s="143">
        <v>4774</v>
      </c>
      <c r="C2804" s="141" t="s">
        <v>330</v>
      </c>
      <c r="D2804" s="140">
        <v>2026</v>
      </c>
      <c r="E2804" s="140"/>
      <c r="F2804" s="140">
        <v>127278</v>
      </c>
    </row>
    <row r="2805" spans="1:6" x14ac:dyDescent="0.2">
      <c r="A2805" s="232">
        <v>873</v>
      </c>
      <c r="B2805" s="143">
        <v>873</v>
      </c>
      <c r="C2805" s="141" t="s">
        <v>42</v>
      </c>
      <c r="D2805" s="234">
        <v>2026</v>
      </c>
      <c r="E2805" s="140"/>
      <c r="F2805" s="140">
        <v>156094</v>
      </c>
    </row>
    <row r="2806" spans="1:6" x14ac:dyDescent="0.2">
      <c r="A2806" s="232">
        <v>4778</v>
      </c>
      <c r="B2806" s="143">
        <v>4778</v>
      </c>
      <c r="C2806" s="141" t="s">
        <v>196</v>
      </c>
      <c r="D2806" s="140">
        <v>2026</v>
      </c>
      <c r="E2806" s="140"/>
      <c r="F2806" s="140">
        <v>55570</v>
      </c>
    </row>
    <row r="2807" spans="1:6" x14ac:dyDescent="0.2">
      <c r="A2807" s="232">
        <v>4777</v>
      </c>
      <c r="B2807" s="143">
        <v>4777</v>
      </c>
      <c r="C2807" s="141" t="s">
        <v>195</v>
      </c>
      <c r="D2807" s="234">
        <v>2026</v>
      </c>
      <c r="E2807" s="140"/>
      <c r="F2807" s="140">
        <v>100468</v>
      </c>
    </row>
    <row r="2808" spans="1:6" x14ac:dyDescent="0.2">
      <c r="A2808" s="232">
        <v>4776</v>
      </c>
      <c r="B2808" s="143">
        <v>4776</v>
      </c>
      <c r="C2808" s="141" t="s">
        <v>194</v>
      </c>
      <c r="D2808" s="140">
        <v>2026</v>
      </c>
      <c r="E2808" s="140"/>
      <c r="F2808" s="140">
        <v>70266</v>
      </c>
    </row>
    <row r="2809" spans="1:6" x14ac:dyDescent="0.2">
      <c r="A2809" s="232">
        <v>4779</v>
      </c>
      <c r="B2809" s="143">
        <v>4779</v>
      </c>
      <c r="C2809" s="141" t="s">
        <v>197</v>
      </c>
      <c r="D2809" s="234">
        <v>2026</v>
      </c>
      <c r="E2809" s="140"/>
      <c r="F2809" s="140">
        <v>0</v>
      </c>
    </row>
    <row r="2810" spans="1:6" x14ac:dyDescent="0.2">
      <c r="A2810" s="232">
        <v>4784</v>
      </c>
      <c r="B2810" s="143">
        <v>4784</v>
      </c>
      <c r="C2810" s="141" t="s">
        <v>198</v>
      </c>
      <c r="D2810" s="140">
        <v>2026</v>
      </c>
      <c r="E2810" s="140"/>
      <c r="F2810" s="140">
        <v>0</v>
      </c>
    </row>
    <row r="2811" spans="1:6" x14ac:dyDescent="0.2">
      <c r="A2811" s="232">
        <v>4785</v>
      </c>
      <c r="B2811" s="143">
        <v>4785</v>
      </c>
      <c r="C2811" s="141" t="s">
        <v>331</v>
      </c>
      <c r="D2811" s="234">
        <v>2026</v>
      </c>
      <c r="E2811" s="140"/>
      <c r="F2811" s="140">
        <v>94171</v>
      </c>
    </row>
    <row r="2812" spans="1:6" x14ac:dyDescent="0.2">
      <c r="A2812" s="232">
        <v>333</v>
      </c>
      <c r="B2812" s="143">
        <v>333</v>
      </c>
      <c r="C2812" s="141" t="s">
        <v>24</v>
      </c>
      <c r="D2812" s="140">
        <v>2026</v>
      </c>
      <c r="E2812" s="140"/>
      <c r="F2812" s="140">
        <v>134760</v>
      </c>
    </row>
    <row r="2813" spans="1:6" x14ac:dyDescent="0.2">
      <c r="A2813" s="232">
        <v>4773</v>
      </c>
      <c r="B2813" s="143">
        <v>4773</v>
      </c>
      <c r="C2813" s="141" t="s">
        <v>193</v>
      </c>
      <c r="D2813" s="234">
        <v>2026</v>
      </c>
      <c r="E2813" s="140"/>
      <c r="F2813" s="140">
        <v>202223</v>
      </c>
    </row>
    <row r="2814" spans="1:6" x14ac:dyDescent="0.2">
      <c r="A2814" s="232">
        <v>4788</v>
      </c>
      <c r="B2814" s="143">
        <v>4788</v>
      </c>
      <c r="C2814" s="141" t="s">
        <v>199</v>
      </c>
      <c r="D2814" s="140">
        <v>2026</v>
      </c>
      <c r="E2814" s="140"/>
      <c r="F2814" s="140">
        <v>89760</v>
      </c>
    </row>
    <row r="2815" spans="1:6" x14ac:dyDescent="0.2">
      <c r="A2815" s="232">
        <v>4797</v>
      </c>
      <c r="B2815" s="143">
        <v>4797</v>
      </c>
      <c r="C2815" s="141" t="s">
        <v>200</v>
      </c>
      <c r="D2815" s="234">
        <v>2026</v>
      </c>
      <c r="E2815" s="140"/>
      <c r="F2815" s="140">
        <v>0</v>
      </c>
    </row>
    <row r="2816" spans="1:6" x14ac:dyDescent="0.2">
      <c r="A2816" s="232">
        <v>4860</v>
      </c>
      <c r="B2816" s="143">
        <v>4860</v>
      </c>
      <c r="C2816" s="141" t="s">
        <v>485</v>
      </c>
      <c r="D2816" s="140">
        <v>2026</v>
      </c>
      <c r="E2816" s="140"/>
      <c r="F2816" s="140">
        <v>101794</v>
      </c>
    </row>
    <row r="2817" spans="1:6" x14ac:dyDescent="0.2">
      <c r="A2817" s="232">
        <v>4869</v>
      </c>
      <c r="B2817" s="143">
        <v>4869</v>
      </c>
      <c r="C2817" s="141" t="s">
        <v>201</v>
      </c>
      <c r="D2817" s="234">
        <v>2026</v>
      </c>
      <c r="E2817" s="140"/>
      <c r="F2817" s="140">
        <v>0</v>
      </c>
    </row>
    <row r="2818" spans="1:6" x14ac:dyDescent="0.2">
      <c r="A2818" s="232">
        <v>4878</v>
      </c>
      <c r="B2818" s="143">
        <v>4878</v>
      </c>
      <c r="C2818" s="141" t="s">
        <v>202</v>
      </c>
      <c r="D2818" s="140">
        <v>2026</v>
      </c>
      <c r="E2818" s="140"/>
      <c r="F2818" s="140">
        <v>0</v>
      </c>
    </row>
    <row r="2819" spans="1:6" x14ac:dyDescent="0.2">
      <c r="A2819" s="232">
        <v>4890</v>
      </c>
      <c r="B2819" s="143">
        <v>4890</v>
      </c>
      <c r="C2819" s="141" t="s">
        <v>203</v>
      </c>
      <c r="D2819" s="234">
        <v>2026</v>
      </c>
      <c r="E2819" s="140"/>
      <c r="F2819" s="140">
        <v>0</v>
      </c>
    </row>
    <row r="2820" spans="1:6" x14ac:dyDescent="0.2">
      <c r="A2820" s="232">
        <v>4905</v>
      </c>
      <c r="B2820" s="143">
        <v>4905</v>
      </c>
      <c r="C2820" s="141" t="s">
        <v>332</v>
      </c>
      <c r="D2820" s="140">
        <v>2026</v>
      </c>
      <c r="E2820" s="140"/>
      <c r="F2820" s="140">
        <v>80291</v>
      </c>
    </row>
    <row r="2821" spans="1:6" x14ac:dyDescent="0.2">
      <c r="A2821" s="232">
        <v>4978</v>
      </c>
      <c r="B2821" s="143">
        <v>4978</v>
      </c>
      <c r="C2821" s="141" t="s">
        <v>204</v>
      </c>
      <c r="D2821" s="234">
        <v>2026</v>
      </c>
      <c r="E2821" s="140"/>
      <c r="F2821" s="140">
        <v>108496</v>
      </c>
    </row>
    <row r="2822" spans="1:6" x14ac:dyDescent="0.2">
      <c r="A2822" s="232">
        <v>4995</v>
      </c>
      <c r="B2822" s="143">
        <v>4995</v>
      </c>
      <c r="C2822" s="141" t="s">
        <v>205</v>
      </c>
      <c r="D2822" s="140">
        <v>2026</v>
      </c>
      <c r="E2822" s="140"/>
      <c r="F2822" s="140">
        <v>62900</v>
      </c>
    </row>
    <row r="2823" spans="1:6" x14ac:dyDescent="0.2">
      <c r="A2823" s="232">
        <v>5013</v>
      </c>
      <c r="B2823" s="143">
        <v>5013</v>
      </c>
      <c r="C2823" s="141" t="s">
        <v>206</v>
      </c>
      <c r="D2823" s="234">
        <v>2026</v>
      </c>
      <c r="E2823" s="140"/>
      <c r="F2823" s="140">
        <v>38915</v>
      </c>
    </row>
    <row r="2824" spans="1:6" x14ac:dyDescent="0.2">
      <c r="A2824" s="232">
        <v>5049</v>
      </c>
      <c r="B2824" s="143">
        <v>5049</v>
      </c>
      <c r="C2824" s="141" t="s">
        <v>207</v>
      </c>
      <c r="D2824" s="140">
        <v>2026</v>
      </c>
      <c r="E2824" s="140"/>
      <c r="F2824" s="140">
        <v>0</v>
      </c>
    </row>
    <row r="2825" spans="1:6" x14ac:dyDescent="0.2">
      <c r="A2825" s="232">
        <v>5121</v>
      </c>
      <c r="B2825" s="143">
        <v>5121</v>
      </c>
      <c r="C2825" s="141" t="s">
        <v>208</v>
      </c>
      <c r="D2825" s="234">
        <v>2026</v>
      </c>
      <c r="E2825" s="140"/>
      <c r="F2825" s="140">
        <v>143911</v>
      </c>
    </row>
    <row r="2826" spans="1:6" x14ac:dyDescent="0.2">
      <c r="A2826" s="232">
        <v>5139</v>
      </c>
      <c r="B2826" s="143">
        <v>5139</v>
      </c>
      <c r="C2826" s="141" t="s">
        <v>209</v>
      </c>
      <c r="D2826" s="140">
        <v>2026</v>
      </c>
      <c r="E2826" s="140"/>
      <c r="F2826" s="140">
        <v>87319</v>
      </c>
    </row>
    <row r="2827" spans="1:6" x14ac:dyDescent="0.2">
      <c r="A2827" s="232">
        <v>5319</v>
      </c>
      <c r="B2827" s="143">
        <v>5160</v>
      </c>
      <c r="C2827" s="141" t="s">
        <v>210</v>
      </c>
      <c r="D2827" s="234">
        <v>2026</v>
      </c>
      <c r="E2827" s="140"/>
      <c r="F2827" s="140">
        <v>96649</v>
      </c>
    </row>
    <row r="2828" spans="1:6" x14ac:dyDescent="0.2">
      <c r="A2828" s="232">
        <v>5163</v>
      </c>
      <c r="B2828" s="143">
        <v>5163</v>
      </c>
      <c r="C2828" s="141" t="s">
        <v>211</v>
      </c>
      <c r="D2828" s="140">
        <v>2026</v>
      </c>
      <c r="E2828" s="140"/>
      <c r="F2828" s="140">
        <v>357807</v>
      </c>
    </row>
    <row r="2829" spans="1:6" x14ac:dyDescent="0.2">
      <c r="A2829" s="232">
        <v>5166</v>
      </c>
      <c r="B2829" s="143">
        <v>5166</v>
      </c>
      <c r="C2829" s="141" t="s">
        <v>212</v>
      </c>
      <c r="D2829" s="234">
        <v>2026</v>
      </c>
      <c r="E2829" s="140"/>
      <c r="F2829" s="140">
        <v>0</v>
      </c>
    </row>
    <row r="2830" spans="1:6" x14ac:dyDescent="0.2">
      <c r="A2830" s="232">
        <v>5184</v>
      </c>
      <c r="B2830" s="143">
        <v>5184</v>
      </c>
      <c r="C2830" s="141" t="s">
        <v>213</v>
      </c>
      <c r="D2830" s="140">
        <v>2026</v>
      </c>
      <c r="E2830" s="140"/>
      <c r="F2830" s="140">
        <v>0</v>
      </c>
    </row>
    <row r="2831" spans="1:6" x14ac:dyDescent="0.2">
      <c r="A2831" s="232">
        <v>5250</v>
      </c>
      <c r="B2831" s="143">
        <v>5250</v>
      </c>
      <c r="C2831" s="141" t="s">
        <v>214</v>
      </c>
      <c r="D2831" s="234">
        <v>2026</v>
      </c>
      <c r="E2831" s="140"/>
      <c r="F2831" s="140">
        <v>0</v>
      </c>
    </row>
    <row r="2832" spans="1:6" x14ac:dyDescent="0.2">
      <c r="A2832" s="232">
        <v>5256</v>
      </c>
      <c r="B2832" s="143">
        <v>5256</v>
      </c>
      <c r="C2832" s="141" t="s">
        <v>215</v>
      </c>
      <c r="D2832" s="140">
        <v>2026</v>
      </c>
      <c r="E2832" s="140"/>
      <c r="F2832" s="140">
        <v>0</v>
      </c>
    </row>
    <row r="2833" spans="1:6" x14ac:dyDescent="0.2">
      <c r="A2833" s="232">
        <v>5283</v>
      </c>
      <c r="B2833" s="143">
        <v>5283</v>
      </c>
      <c r="C2833" s="141" t="s">
        <v>216</v>
      </c>
      <c r="D2833" s="234">
        <v>2026</v>
      </c>
      <c r="E2833" s="140"/>
      <c r="F2833" s="140">
        <v>262164</v>
      </c>
    </row>
    <row r="2834" spans="1:6" x14ac:dyDescent="0.2">
      <c r="A2834" s="232">
        <v>5310</v>
      </c>
      <c r="B2834" s="143">
        <v>5310</v>
      </c>
      <c r="C2834" s="141" t="s">
        <v>217</v>
      </c>
      <c r="D2834" s="140">
        <v>2026</v>
      </c>
      <c r="E2834" s="140"/>
      <c r="F2834" s="140">
        <v>0</v>
      </c>
    </row>
    <row r="2835" spans="1:6" x14ac:dyDescent="0.2">
      <c r="A2835" s="232">
        <v>5463</v>
      </c>
      <c r="B2835" s="143">
        <v>5463</v>
      </c>
      <c r="C2835" s="141" t="s">
        <v>218</v>
      </c>
      <c r="D2835" s="234">
        <v>2026</v>
      </c>
      <c r="E2835" s="140"/>
      <c r="F2835" s="140">
        <v>0</v>
      </c>
    </row>
    <row r="2836" spans="1:6" x14ac:dyDescent="0.2">
      <c r="A2836" s="232">
        <v>5486</v>
      </c>
      <c r="B2836" s="143">
        <v>5486</v>
      </c>
      <c r="C2836" s="141" t="s">
        <v>219</v>
      </c>
      <c r="D2836" s="140">
        <v>2026</v>
      </c>
      <c r="E2836" s="140"/>
      <c r="F2836" s="140">
        <v>15006</v>
      </c>
    </row>
    <row r="2837" spans="1:6" x14ac:dyDescent="0.2">
      <c r="A2837" s="232">
        <v>5508</v>
      </c>
      <c r="B2837" s="143">
        <v>5508</v>
      </c>
      <c r="C2837" s="141" t="s">
        <v>220</v>
      </c>
      <c r="D2837" s="234">
        <v>2026</v>
      </c>
      <c r="E2837" s="140"/>
      <c r="F2837" s="140">
        <v>39726</v>
      </c>
    </row>
    <row r="2838" spans="1:6" x14ac:dyDescent="0.2">
      <c r="A2838" s="232">
        <v>1975</v>
      </c>
      <c r="B2838" s="143">
        <v>1975</v>
      </c>
      <c r="C2838" s="141" t="s">
        <v>98</v>
      </c>
      <c r="D2838" s="140">
        <v>2026</v>
      </c>
      <c r="E2838" s="140"/>
      <c r="F2838" s="140">
        <v>134140</v>
      </c>
    </row>
    <row r="2839" spans="1:6" x14ac:dyDescent="0.2">
      <c r="A2839" s="232">
        <v>4824</v>
      </c>
      <c r="B2839" s="143">
        <v>5510</v>
      </c>
      <c r="C2839" s="141" t="s">
        <v>221</v>
      </c>
      <c r="D2839" s="234">
        <v>2026</v>
      </c>
      <c r="E2839" s="140"/>
      <c r="F2839" s="140">
        <v>137069</v>
      </c>
    </row>
    <row r="2840" spans="1:6" x14ac:dyDescent="0.2">
      <c r="A2840" s="232">
        <v>5607</v>
      </c>
      <c r="B2840" s="143">
        <v>5607</v>
      </c>
      <c r="C2840" s="141" t="s">
        <v>222</v>
      </c>
      <c r="D2840" s="140">
        <v>2026</v>
      </c>
      <c r="E2840" s="140"/>
      <c r="F2840" s="140">
        <v>0</v>
      </c>
    </row>
    <row r="2841" spans="1:6" x14ac:dyDescent="0.2">
      <c r="A2841" s="232">
        <v>5643</v>
      </c>
      <c r="B2841" s="143">
        <v>5643</v>
      </c>
      <c r="C2841" s="141" t="s">
        <v>223</v>
      </c>
      <c r="D2841" s="234">
        <v>2026</v>
      </c>
      <c r="E2841" s="140"/>
      <c r="F2841" s="140">
        <v>0</v>
      </c>
    </row>
    <row r="2842" spans="1:6" x14ac:dyDescent="0.2">
      <c r="A2842" s="232">
        <v>5697</v>
      </c>
      <c r="B2842" s="143">
        <v>5697</v>
      </c>
      <c r="C2842" s="141" t="s">
        <v>346</v>
      </c>
      <c r="D2842" s="140">
        <v>2026</v>
      </c>
      <c r="E2842" s="140"/>
      <c r="F2842" s="140">
        <v>43280</v>
      </c>
    </row>
    <row r="2843" spans="1:6" x14ac:dyDescent="0.2">
      <c r="A2843" s="232">
        <v>5724</v>
      </c>
      <c r="B2843" s="143">
        <v>5724</v>
      </c>
      <c r="C2843" s="141" t="s">
        <v>224</v>
      </c>
      <c r="D2843" s="234">
        <v>2026</v>
      </c>
      <c r="E2843" s="140"/>
      <c r="F2843" s="140">
        <v>108621</v>
      </c>
    </row>
    <row r="2844" spans="1:6" x14ac:dyDescent="0.2">
      <c r="A2844" s="232">
        <v>5805</v>
      </c>
      <c r="B2844" s="143">
        <v>5805</v>
      </c>
      <c r="C2844" s="141" t="s">
        <v>226</v>
      </c>
      <c r="D2844" s="140">
        <v>2026</v>
      </c>
      <c r="E2844" s="140"/>
      <c r="F2844" s="140">
        <v>356195</v>
      </c>
    </row>
    <row r="2845" spans="1:6" x14ac:dyDescent="0.2">
      <c r="A2845" s="232">
        <v>5823</v>
      </c>
      <c r="B2845" s="143">
        <v>5823</v>
      </c>
      <c r="C2845" s="141" t="s">
        <v>227</v>
      </c>
      <c r="D2845" s="234">
        <v>2026</v>
      </c>
      <c r="E2845" s="140"/>
      <c r="F2845" s="140">
        <v>160613</v>
      </c>
    </row>
    <row r="2846" spans="1:6" x14ac:dyDescent="0.2">
      <c r="A2846" s="232">
        <v>5832</v>
      </c>
      <c r="B2846" s="143">
        <v>5832</v>
      </c>
      <c r="C2846" s="141" t="s">
        <v>228</v>
      </c>
      <c r="D2846" s="140">
        <v>2026</v>
      </c>
      <c r="E2846" s="140"/>
      <c r="F2846" s="140">
        <v>148623</v>
      </c>
    </row>
    <row r="2847" spans="1:6" x14ac:dyDescent="0.2">
      <c r="A2847" s="232">
        <v>5877</v>
      </c>
      <c r="B2847" s="143">
        <v>5877</v>
      </c>
      <c r="C2847" s="141" t="s">
        <v>229</v>
      </c>
      <c r="D2847" s="234">
        <v>2026</v>
      </c>
      <c r="E2847" s="140"/>
      <c r="F2847" s="140">
        <v>0</v>
      </c>
    </row>
    <row r="2848" spans="1:6" x14ac:dyDescent="0.2">
      <c r="A2848" s="232">
        <v>5895</v>
      </c>
      <c r="B2848" s="143">
        <v>5895</v>
      </c>
      <c r="C2848" s="141" t="s">
        <v>230</v>
      </c>
      <c r="D2848" s="140">
        <v>2026</v>
      </c>
      <c r="E2848" s="140"/>
      <c r="F2848" s="140">
        <v>28037</v>
      </c>
    </row>
    <row r="2849" spans="1:6" x14ac:dyDescent="0.2">
      <c r="A2849" s="232">
        <v>5949</v>
      </c>
      <c r="B2849" s="143">
        <v>5949</v>
      </c>
      <c r="C2849" s="141" t="s">
        <v>231</v>
      </c>
      <c r="D2849" s="234">
        <v>2026</v>
      </c>
      <c r="E2849" s="140"/>
      <c r="F2849" s="140">
        <v>0</v>
      </c>
    </row>
    <row r="2850" spans="1:6" x14ac:dyDescent="0.2">
      <c r="A2850" s="232">
        <v>5976</v>
      </c>
      <c r="B2850" s="143">
        <v>5976</v>
      </c>
      <c r="C2850" s="141" t="s">
        <v>232</v>
      </c>
      <c r="D2850" s="140">
        <v>2026</v>
      </c>
      <c r="E2850" s="140"/>
      <c r="F2850" s="140">
        <v>17120</v>
      </c>
    </row>
    <row r="2851" spans="1:6" x14ac:dyDescent="0.2">
      <c r="A2851" s="232">
        <v>5994</v>
      </c>
      <c r="B2851" s="143">
        <v>5994</v>
      </c>
      <c r="C2851" s="141" t="s">
        <v>233</v>
      </c>
      <c r="D2851" s="234">
        <v>2026</v>
      </c>
      <c r="E2851" s="140"/>
      <c r="F2851" s="140">
        <v>446223</v>
      </c>
    </row>
    <row r="2852" spans="1:6" x14ac:dyDescent="0.2">
      <c r="A2852" s="232">
        <v>6003</v>
      </c>
      <c r="B2852" s="143">
        <v>6003</v>
      </c>
      <c r="C2852" s="141" t="s">
        <v>234</v>
      </c>
      <c r="D2852" s="140">
        <v>2026</v>
      </c>
      <c r="E2852" s="140"/>
      <c r="F2852" s="140">
        <v>162418</v>
      </c>
    </row>
    <row r="2853" spans="1:6" x14ac:dyDescent="0.2">
      <c r="A2853" s="232">
        <v>6012</v>
      </c>
      <c r="B2853" s="143">
        <v>6012</v>
      </c>
      <c r="C2853" s="141" t="s">
        <v>235</v>
      </c>
      <c r="D2853" s="234">
        <v>2026</v>
      </c>
      <c r="E2853" s="140"/>
      <c r="F2853" s="140">
        <v>0</v>
      </c>
    </row>
    <row r="2854" spans="1:6" x14ac:dyDescent="0.2">
      <c r="A2854" s="232">
        <v>6030</v>
      </c>
      <c r="B2854" s="143">
        <v>6030</v>
      </c>
      <c r="C2854" s="141" t="s">
        <v>236</v>
      </c>
      <c r="D2854" s="140">
        <v>2026</v>
      </c>
      <c r="E2854" s="140"/>
      <c r="F2854" s="140">
        <v>0</v>
      </c>
    </row>
    <row r="2855" spans="1:6" x14ac:dyDescent="0.2">
      <c r="A2855" s="232">
        <v>6048</v>
      </c>
      <c r="B2855" s="143">
        <v>6035</v>
      </c>
      <c r="C2855" s="141" t="s">
        <v>237</v>
      </c>
      <c r="D2855" s="234">
        <v>2026</v>
      </c>
      <c r="E2855" s="140"/>
      <c r="F2855" s="140">
        <v>97894</v>
      </c>
    </row>
    <row r="2856" spans="1:6" x14ac:dyDescent="0.2">
      <c r="A2856" s="232">
        <v>6039</v>
      </c>
      <c r="B2856" s="143">
        <v>6039</v>
      </c>
      <c r="C2856" s="141" t="s">
        <v>238</v>
      </c>
      <c r="D2856" s="140">
        <v>2026</v>
      </c>
      <c r="E2856" s="140"/>
      <c r="F2856" s="140">
        <v>0</v>
      </c>
    </row>
    <row r="2857" spans="1:6" x14ac:dyDescent="0.2">
      <c r="A2857" s="232">
        <v>6093</v>
      </c>
      <c r="B2857" s="143">
        <v>6093</v>
      </c>
      <c r="C2857" s="141" t="s">
        <v>240</v>
      </c>
      <c r="D2857" s="234">
        <v>2026</v>
      </c>
      <c r="E2857" s="140"/>
      <c r="F2857" s="140">
        <v>0</v>
      </c>
    </row>
    <row r="2858" spans="1:6" x14ac:dyDescent="0.2">
      <c r="A2858" s="232">
        <v>6091</v>
      </c>
      <c r="B2858" s="143">
        <v>6091</v>
      </c>
      <c r="C2858" s="141" t="s">
        <v>239</v>
      </c>
      <c r="D2858" s="140">
        <v>2026</v>
      </c>
      <c r="E2858" s="140"/>
      <c r="F2858" s="140">
        <v>168380</v>
      </c>
    </row>
    <row r="2859" spans="1:6" x14ac:dyDescent="0.2">
      <c r="A2859" s="232">
        <v>6095</v>
      </c>
      <c r="B2859" s="143">
        <v>6095</v>
      </c>
      <c r="C2859" s="141" t="s">
        <v>242</v>
      </c>
      <c r="D2859" s="234">
        <v>2026</v>
      </c>
      <c r="E2859" s="140"/>
      <c r="F2859" s="140">
        <v>107873</v>
      </c>
    </row>
    <row r="2860" spans="1:6" x14ac:dyDescent="0.2">
      <c r="A2860" s="232">
        <v>5157</v>
      </c>
      <c r="B2860" s="143">
        <v>6099</v>
      </c>
      <c r="C2860" s="141" t="s">
        <v>244</v>
      </c>
      <c r="D2860" s="140">
        <v>2026</v>
      </c>
      <c r="E2860" s="140"/>
      <c r="F2860" s="140">
        <v>49595</v>
      </c>
    </row>
    <row r="2861" spans="1:6" x14ac:dyDescent="0.2">
      <c r="A2861" s="232">
        <v>6097</v>
      </c>
      <c r="B2861" s="143">
        <v>6097</v>
      </c>
      <c r="C2861" s="141" t="s">
        <v>243</v>
      </c>
      <c r="D2861" s="234">
        <v>2026</v>
      </c>
      <c r="E2861" s="140"/>
      <c r="F2861" s="140">
        <v>52828</v>
      </c>
    </row>
    <row r="2862" spans="1:6" x14ac:dyDescent="0.2">
      <c r="A2862" s="232">
        <v>6098</v>
      </c>
      <c r="B2862" s="143">
        <v>6098</v>
      </c>
      <c r="C2862" s="141" t="s">
        <v>333</v>
      </c>
      <c r="D2862" s="140">
        <v>2026</v>
      </c>
      <c r="E2862" s="140"/>
      <c r="F2862" s="140">
        <v>246722</v>
      </c>
    </row>
    <row r="2863" spans="1:6" x14ac:dyDescent="0.2">
      <c r="A2863" s="232">
        <v>6100</v>
      </c>
      <c r="B2863" s="143">
        <v>6100</v>
      </c>
      <c r="C2863" s="141" t="s">
        <v>245</v>
      </c>
      <c r="D2863" s="234">
        <v>2026</v>
      </c>
      <c r="E2863" s="140"/>
      <c r="F2863" s="140">
        <v>73975</v>
      </c>
    </row>
    <row r="2864" spans="1:6" x14ac:dyDescent="0.2">
      <c r="A2864" s="232">
        <v>6101</v>
      </c>
      <c r="B2864" s="143">
        <v>6101</v>
      </c>
      <c r="C2864" s="141" t="s">
        <v>246</v>
      </c>
      <c r="D2864" s="140">
        <v>2026</v>
      </c>
      <c r="E2864" s="140"/>
      <c r="F2864" s="140">
        <v>288969</v>
      </c>
    </row>
    <row r="2865" spans="1:6" x14ac:dyDescent="0.2">
      <c r="A2865" s="232">
        <v>6094</v>
      </c>
      <c r="B2865" s="143">
        <v>6094</v>
      </c>
      <c r="C2865" s="141" t="s">
        <v>241</v>
      </c>
      <c r="D2865" s="234">
        <v>2026</v>
      </c>
      <c r="E2865" s="140"/>
      <c r="F2865" s="140">
        <v>187475</v>
      </c>
    </row>
    <row r="2866" spans="1:6" x14ac:dyDescent="0.2">
      <c r="A2866" s="232">
        <v>6096</v>
      </c>
      <c r="B2866" s="143">
        <v>6096</v>
      </c>
      <c r="C2866" s="141" t="s">
        <v>442</v>
      </c>
      <c r="D2866" s="140">
        <v>2026</v>
      </c>
      <c r="E2866" s="140"/>
      <c r="F2866" s="140">
        <v>390561</v>
      </c>
    </row>
    <row r="2867" spans="1:6" x14ac:dyDescent="0.2">
      <c r="A2867" s="232">
        <v>6102</v>
      </c>
      <c r="B2867" s="143">
        <v>6102</v>
      </c>
      <c r="C2867" s="141" t="s">
        <v>247</v>
      </c>
      <c r="D2867" s="234">
        <v>2026</v>
      </c>
      <c r="E2867" s="140"/>
      <c r="F2867" s="140">
        <v>0</v>
      </c>
    </row>
    <row r="2868" spans="1:6" x14ac:dyDescent="0.2">
      <c r="A2868" s="232">
        <v>6120</v>
      </c>
      <c r="B2868" s="143">
        <v>6120</v>
      </c>
      <c r="C2868" s="141" t="s">
        <v>248</v>
      </c>
      <c r="D2868" s="140">
        <v>2026</v>
      </c>
      <c r="E2868" s="140"/>
      <c r="F2868" s="140">
        <v>0</v>
      </c>
    </row>
    <row r="2869" spans="1:6" x14ac:dyDescent="0.2">
      <c r="A2869" s="232">
        <v>6138</v>
      </c>
      <c r="B2869" s="143">
        <v>6138</v>
      </c>
      <c r="C2869" s="141" t="s">
        <v>249</v>
      </c>
      <c r="D2869" s="234">
        <v>2026</v>
      </c>
      <c r="E2869" s="140"/>
      <c r="F2869" s="140">
        <v>0</v>
      </c>
    </row>
    <row r="2870" spans="1:6" x14ac:dyDescent="0.2">
      <c r="A2870" s="232">
        <v>5751</v>
      </c>
      <c r="B2870" s="143">
        <v>5751</v>
      </c>
      <c r="C2870" s="141" t="s">
        <v>225</v>
      </c>
      <c r="D2870" s="140">
        <v>2026</v>
      </c>
      <c r="E2870" s="140"/>
      <c r="F2870" s="140">
        <v>48087</v>
      </c>
    </row>
    <row r="2871" spans="1:6" x14ac:dyDescent="0.2">
      <c r="A2871" s="232">
        <v>6165</v>
      </c>
      <c r="B2871" s="143">
        <v>6165</v>
      </c>
      <c r="C2871" s="141" t="s">
        <v>250</v>
      </c>
      <c r="D2871" s="234">
        <v>2026</v>
      </c>
      <c r="E2871" s="140"/>
      <c r="F2871" s="140">
        <v>1951</v>
      </c>
    </row>
    <row r="2872" spans="1:6" x14ac:dyDescent="0.2">
      <c r="A2872" s="232">
        <v>6175</v>
      </c>
      <c r="B2872" s="143">
        <v>6175</v>
      </c>
      <c r="C2872" s="141" t="s">
        <v>251</v>
      </c>
      <c r="D2872" s="140">
        <v>2026</v>
      </c>
      <c r="E2872" s="140"/>
      <c r="F2872" s="140">
        <v>9760</v>
      </c>
    </row>
    <row r="2873" spans="1:6" x14ac:dyDescent="0.2">
      <c r="A2873" s="232">
        <v>6219</v>
      </c>
      <c r="B2873" s="143">
        <v>6219</v>
      </c>
      <c r="C2873" s="141" t="s">
        <v>252</v>
      </c>
      <c r="D2873" s="234">
        <v>2026</v>
      </c>
      <c r="E2873" s="140"/>
      <c r="F2873" s="140">
        <v>0</v>
      </c>
    </row>
    <row r="2874" spans="1:6" x14ac:dyDescent="0.2">
      <c r="A2874" s="232">
        <v>6246</v>
      </c>
      <c r="B2874" s="143">
        <v>6246</v>
      </c>
      <c r="C2874" s="141" t="s">
        <v>253</v>
      </c>
      <c r="D2874" s="140">
        <v>2026</v>
      </c>
      <c r="E2874" s="140"/>
      <c r="F2874" s="140">
        <v>100120</v>
      </c>
    </row>
    <row r="2875" spans="1:6" x14ac:dyDescent="0.2">
      <c r="A2875" s="232">
        <v>6273</v>
      </c>
      <c r="B2875" s="143">
        <v>6273</v>
      </c>
      <c r="C2875" s="141" t="s">
        <v>255</v>
      </c>
      <c r="D2875" s="234">
        <v>2026</v>
      </c>
      <c r="E2875" s="140"/>
      <c r="F2875" s="140">
        <v>107654</v>
      </c>
    </row>
    <row r="2876" spans="1:6" x14ac:dyDescent="0.2">
      <c r="A2876" s="232">
        <v>6408</v>
      </c>
      <c r="B2876" s="143">
        <v>6408</v>
      </c>
      <c r="C2876" s="141" t="s">
        <v>256</v>
      </c>
      <c r="D2876" s="140">
        <v>2026</v>
      </c>
      <c r="E2876" s="140"/>
      <c r="F2876" s="140">
        <v>3658</v>
      </c>
    </row>
    <row r="2877" spans="1:6" x14ac:dyDescent="0.2">
      <c r="A2877" s="232">
        <v>6453</v>
      </c>
      <c r="B2877" s="143">
        <v>6453</v>
      </c>
      <c r="C2877" s="141" t="s">
        <v>257</v>
      </c>
      <c r="D2877" s="234">
        <v>2026</v>
      </c>
      <c r="E2877" s="140"/>
      <c r="F2877" s="140">
        <v>81269</v>
      </c>
    </row>
    <row r="2878" spans="1:6" x14ac:dyDescent="0.2">
      <c r="A2878" s="232">
        <v>6460</v>
      </c>
      <c r="B2878" s="143">
        <v>6460</v>
      </c>
      <c r="C2878" s="141" t="s">
        <v>258</v>
      </c>
      <c r="D2878" s="140">
        <v>2026</v>
      </c>
      <c r="E2878" s="140"/>
      <c r="F2878" s="140">
        <v>231094</v>
      </c>
    </row>
    <row r="2879" spans="1:6" x14ac:dyDescent="0.2">
      <c r="A2879" s="232">
        <v>6462</v>
      </c>
      <c r="B2879" s="143">
        <v>6462</v>
      </c>
      <c r="C2879" s="141" t="s">
        <v>259</v>
      </c>
      <c r="D2879" s="234">
        <v>2026</v>
      </c>
      <c r="E2879" s="140"/>
      <c r="F2879" s="140">
        <v>101759</v>
      </c>
    </row>
    <row r="2880" spans="1:6" x14ac:dyDescent="0.2">
      <c r="A2880" s="232">
        <v>6471</v>
      </c>
      <c r="B2880" s="143">
        <v>6471</v>
      </c>
      <c r="C2880" s="141" t="s">
        <v>260</v>
      </c>
      <c r="D2880" s="140">
        <v>2026</v>
      </c>
      <c r="E2880" s="140"/>
      <c r="F2880" s="140">
        <v>0</v>
      </c>
    </row>
    <row r="2881" spans="1:6" x14ac:dyDescent="0.2">
      <c r="A2881" s="232">
        <v>6509</v>
      </c>
      <c r="B2881" s="143">
        <v>6509</v>
      </c>
      <c r="C2881" s="141" t="s">
        <v>261</v>
      </c>
      <c r="D2881" s="234">
        <v>2026</v>
      </c>
      <c r="E2881" s="140"/>
      <c r="F2881" s="140">
        <v>157379</v>
      </c>
    </row>
    <row r="2882" spans="1:6" x14ac:dyDescent="0.2">
      <c r="A2882" s="232">
        <v>6512</v>
      </c>
      <c r="B2882" s="143">
        <v>6512</v>
      </c>
      <c r="C2882" s="141" t="s">
        <v>262</v>
      </c>
      <c r="D2882" s="140">
        <v>2026</v>
      </c>
      <c r="E2882" s="140"/>
      <c r="F2882" s="140">
        <v>222044</v>
      </c>
    </row>
    <row r="2883" spans="1:6" x14ac:dyDescent="0.2">
      <c r="A2883" s="232">
        <v>6516</v>
      </c>
      <c r="B2883" s="143">
        <v>6516</v>
      </c>
      <c r="C2883" s="141" t="s">
        <v>263</v>
      </c>
      <c r="D2883" s="234">
        <v>2026</v>
      </c>
      <c r="E2883" s="140"/>
      <c r="F2883" s="140">
        <v>123834</v>
      </c>
    </row>
    <row r="2884" spans="1:6" x14ac:dyDescent="0.2">
      <c r="A2884" s="232">
        <v>6534</v>
      </c>
      <c r="B2884" s="143">
        <v>6534</v>
      </c>
      <c r="C2884" s="141" t="s">
        <v>264</v>
      </c>
      <c r="D2884" s="140">
        <v>2026</v>
      </c>
      <c r="E2884" s="140"/>
      <c r="F2884" s="140">
        <v>87218</v>
      </c>
    </row>
    <row r="2885" spans="1:6" x14ac:dyDescent="0.2">
      <c r="A2885" s="232">
        <v>1935</v>
      </c>
      <c r="B2885" s="143">
        <v>6536</v>
      </c>
      <c r="C2885" s="141" t="s">
        <v>265</v>
      </c>
      <c r="D2885" s="234">
        <v>2026</v>
      </c>
      <c r="E2885" s="140"/>
      <c r="F2885" s="140">
        <v>133922</v>
      </c>
    </row>
    <row r="2886" spans="1:6" x14ac:dyDescent="0.2">
      <c r="A2886" s="232">
        <v>6561</v>
      </c>
      <c r="B2886" s="143">
        <v>6561</v>
      </c>
      <c r="C2886" s="141" t="s">
        <v>266</v>
      </c>
      <c r="D2886" s="140">
        <v>2026</v>
      </c>
      <c r="E2886" s="140"/>
      <c r="F2886" s="140">
        <v>143476</v>
      </c>
    </row>
    <row r="2887" spans="1:6" x14ac:dyDescent="0.2">
      <c r="A2887" s="232">
        <v>6579</v>
      </c>
      <c r="B2887" s="143">
        <v>6579</v>
      </c>
      <c r="C2887" s="141" t="s">
        <v>267</v>
      </c>
      <c r="D2887" s="234">
        <v>2026</v>
      </c>
      <c r="E2887" s="140"/>
      <c r="F2887" s="140">
        <v>164690</v>
      </c>
    </row>
    <row r="2888" spans="1:6" x14ac:dyDescent="0.2">
      <c r="A2888" s="232">
        <v>6592</v>
      </c>
      <c r="B2888" s="143">
        <v>6592</v>
      </c>
      <c r="C2888" s="141" t="s">
        <v>388</v>
      </c>
      <c r="D2888" s="140">
        <v>2026</v>
      </c>
      <c r="E2888" s="140"/>
      <c r="F2888" s="140">
        <v>341093</v>
      </c>
    </row>
    <row r="2889" spans="1:6" x14ac:dyDescent="0.2">
      <c r="A2889" s="232">
        <v>6615</v>
      </c>
      <c r="B2889" s="143">
        <v>6615</v>
      </c>
      <c r="C2889" s="141" t="s">
        <v>268</v>
      </c>
      <c r="D2889" s="234">
        <v>2026</v>
      </c>
      <c r="E2889" s="140"/>
      <c r="F2889" s="140">
        <v>0</v>
      </c>
    </row>
    <row r="2890" spans="1:6" x14ac:dyDescent="0.2">
      <c r="A2890" s="232">
        <v>6651</v>
      </c>
      <c r="B2890" s="143">
        <v>6651</v>
      </c>
      <c r="C2890" s="141" t="s">
        <v>269</v>
      </c>
      <c r="D2890" s="140">
        <v>2026</v>
      </c>
      <c r="E2890" s="140"/>
      <c r="F2890" s="140">
        <v>55198</v>
      </c>
    </row>
    <row r="2891" spans="1:6" x14ac:dyDescent="0.2">
      <c r="A2891" s="232">
        <v>6660</v>
      </c>
      <c r="B2891" s="143">
        <v>6660</v>
      </c>
      <c r="C2891" s="141" t="s">
        <v>270</v>
      </c>
      <c r="D2891" s="234">
        <v>2026</v>
      </c>
      <c r="E2891" s="140"/>
      <c r="F2891" s="140">
        <v>0</v>
      </c>
    </row>
    <row r="2892" spans="1:6" x14ac:dyDescent="0.2">
      <c r="A2892" s="232">
        <v>6700</v>
      </c>
      <c r="B2892" s="143">
        <v>6700</v>
      </c>
      <c r="C2892" s="141" t="s">
        <v>271</v>
      </c>
      <c r="D2892" s="140">
        <v>2026</v>
      </c>
      <c r="E2892" s="140"/>
      <c r="F2892" s="140">
        <v>0</v>
      </c>
    </row>
    <row r="2893" spans="1:6" x14ac:dyDescent="0.2">
      <c r="A2893" s="232">
        <v>6759</v>
      </c>
      <c r="B2893" s="143">
        <v>6759</v>
      </c>
      <c r="C2893" s="141" t="s">
        <v>273</v>
      </c>
      <c r="D2893" s="234">
        <v>2026</v>
      </c>
      <c r="E2893" s="140"/>
      <c r="F2893" s="140">
        <v>0</v>
      </c>
    </row>
    <row r="2894" spans="1:6" x14ac:dyDescent="0.2">
      <c r="A2894" s="232">
        <v>6762</v>
      </c>
      <c r="B2894" s="143">
        <v>6762</v>
      </c>
      <c r="C2894" s="141" t="s">
        <v>274</v>
      </c>
      <c r="D2894" s="140">
        <v>2026</v>
      </c>
      <c r="E2894" s="140"/>
      <c r="F2894" s="140">
        <v>0</v>
      </c>
    </row>
    <row r="2895" spans="1:6" x14ac:dyDescent="0.2">
      <c r="A2895" s="232">
        <v>6768</v>
      </c>
      <c r="B2895" s="143">
        <v>6768</v>
      </c>
      <c r="C2895" s="141" t="s">
        <v>275</v>
      </c>
      <c r="D2895" s="234">
        <v>2026</v>
      </c>
      <c r="E2895" s="140"/>
      <c r="F2895" s="140">
        <v>0</v>
      </c>
    </row>
    <row r="2896" spans="1:6" x14ac:dyDescent="0.2">
      <c r="A2896" s="232">
        <v>6795</v>
      </c>
      <c r="B2896" s="143">
        <v>6795</v>
      </c>
      <c r="C2896" s="141" t="s">
        <v>276</v>
      </c>
      <c r="D2896" s="140">
        <v>2026</v>
      </c>
      <c r="E2896" s="140"/>
      <c r="F2896" s="140">
        <v>2636741</v>
      </c>
    </row>
    <row r="2897" spans="1:6" x14ac:dyDescent="0.2">
      <c r="A2897" s="232">
        <v>6822</v>
      </c>
      <c r="B2897" s="143">
        <v>6822</v>
      </c>
      <c r="C2897" s="141" t="s">
        <v>277</v>
      </c>
      <c r="D2897" s="234">
        <v>2026</v>
      </c>
      <c r="E2897" s="140"/>
      <c r="F2897" s="140">
        <v>0</v>
      </c>
    </row>
    <row r="2898" spans="1:6" x14ac:dyDescent="0.2">
      <c r="A2898" s="232">
        <v>6840</v>
      </c>
      <c r="B2898" s="143">
        <v>6840</v>
      </c>
      <c r="C2898" s="141" t="s">
        <v>278</v>
      </c>
      <c r="D2898" s="140">
        <v>2026</v>
      </c>
      <c r="E2898" s="140"/>
      <c r="F2898" s="140">
        <v>0</v>
      </c>
    </row>
    <row r="2899" spans="1:6" x14ac:dyDescent="0.2">
      <c r="A2899" s="232">
        <v>6854</v>
      </c>
      <c r="B2899" s="143">
        <v>6854</v>
      </c>
      <c r="C2899" s="141" t="s">
        <v>279</v>
      </c>
      <c r="D2899" s="234">
        <v>2026</v>
      </c>
      <c r="E2899" s="140"/>
      <c r="F2899" s="140">
        <v>283109</v>
      </c>
    </row>
    <row r="2900" spans="1:6" x14ac:dyDescent="0.2">
      <c r="A2900" s="232">
        <v>6867</v>
      </c>
      <c r="B2900" s="143">
        <v>6867</v>
      </c>
      <c r="C2900" s="141" t="s">
        <v>280</v>
      </c>
      <c r="D2900" s="140">
        <v>2026</v>
      </c>
      <c r="E2900" s="140"/>
      <c r="F2900" s="140">
        <v>0</v>
      </c>
    </row>
    <row r="2901" spans="1:6" x14ac:dyDescent="0.2">
      <c r="A2901" s="232">
        <v>6921</v>
      </c>
      <c r="B2901" s="143">
        <v>6921</v>
      </c>
      <c r="C2901" s="141" t="s">
        <v>281</v>
      </c>
      <c r="D2901" s="234">
        <v>2026</v>
      </c>
      <c r="E2901" s="140"/>
      <c r="F2901" s="140">
        <v>78725</v>
      </c>
    </row>
    <row r="2902" spans="1:6" x14ac:dyDescent="0.2">
      <c r="A2902" s="232">
        <v>6930</v>
      </c>
      <c r="B2902" s="143">
        <v>6930</v>
      </c>
      <c r="C2902" s="141" t="s">
        <v>282</v>
      </c>
      <c r="D2902" s="140">
        <v>2026</v>
      </c>
      <c r="E2902" s="140"/>
      <c r="F2902" s="140">
        <v>0</v>
      </c>
    </row>
    <row r="2903" spans="1:6" x14ac:dyDescent="0.2">
      <c r="A2903" s="232">
        <v>6937</v>
      </c>
      <c r="B2903" s="143">
        <v>6937</v>
      </c>
      <c r="C2903" s="141" t="s">
        <v>334</v>
      </c>
      <c r="D2903" s="234">
        <v>2026</v>
      </c>
      <c r="E2903" s="140"/>
      <c r="F2903" s="140">
        <v>0</v>
      </c>
    </row>
    <row r="2904" spans="1:6" x14ac:dyDescent="0.2">
      <c r="A2904" s="232">
        <v>6943</v>
      </c>
      <c r="B2904" s="143">
        <v>6943</v>
      </c>
      <c r="C2904" s="141" t="s">
        <v>283</v>
      </c>
      <c r="D2904" s="140">
        <v>2026</v>
      </c>
      <c r="E2904" s="140"/>
      <c r="F2904" s="140">
        <v>64886</v>
      </c>
    </row>
    <row r="2905" spans="1:6" x14ac:dyDescent="0.2">
      <c r="A2905" s="232">
        <v>6264</v>
      </c>
      <c r="B2905" s="143">
        <v>6264</v>
      </c>
      <c r="C2905" s="141" t="s">
        <v>254</v>
      </c>
      <c r="D2905" s="234">
        <v>2026</v>
      </c>
      <c r="E2905" s="140"/>
      <c r="F2905" s="140">
        <v>112018</v>
      </c>
    </row>
    <row r="2906" spans="1:6" x14ac:dyDescent="0.2">
      <c r="A2906" s="232">
        <v>6950</v>
      </c>
      <c r="B2906" s="143">
        <v>6950</v>
      </c>
      <c r="C2906" s="141" t="s">
        <v>335</v>
      </c>
      <c r="D2906" s="140">
        <v>2026</v>
      </c>
      <c r="E2906" s="140"/>
      <c r="F2906" s="140">
        <v>23748</v>
      </c>
    </row>
    <row r="2907" spans="1:6" x14ac:dyDescent="0.2">
      <c r="A2907" s="232">
        <v>6957</v>
      </c>
      <c r="B2907" s="143">
        <v>6957</v>
      </c>
      <c r="C2907" s="141" t="s">
        <v>284</v>
      </c>
      <c r="D2907" s="234">
        <v>2026</v>
      </c>
      <c r="E2907" s="140"/>
      <c r="F2907" s="140">
        <v>0</v>
      </c>
    </row>
    <row r="2908" spans="1:6" x14ac:dyDescent="0.2">
      <c r="A2908" s="232">
        <v>5922</v>
      </c>
      <c r="B2908" s="143">
        <v>5922</v>
      </c>
      <c r="C2908" s="141" t="s">
        <v>336</v>
      </c>
      <c r="D2908" s="140">
        <v>2026</v>
      </c>
      <c r="E2908" s="140"/>
      <c r="F2908" s="140">
        <v>200684</v>
      </c>
    </row>
    <row r="2909" spans="1:6" x14ac:dyDescent="0.2">
      <c r="A2909" s="232">
        <v>819</v>
      </c>
      <c r="B2909" s="143">
        <v>819</v>
      </c>
      <c r="C2909" s="141" t="s">
        <v>41</v>
      </c>
      <c r="D2909" s="234">
        <v>2026</v>
      </c>
      <c r="E2909" s="140"/>
      <c r="F2909" s="140">
        <v>49869</v>
      </c>
    </row>
    <row r="2910" spans="1:6" x14ac:dyDescent="0.2">
      <c r="A2910" s="232">
        <v>6969</v>
      </c>
      <c r="B2910" s="143">
        <v>6969</v>
      </c>
      <c r="C2910" s="141" t="s">
        <v>285</v>
      </c>
      <c r="D2910" s="140">
        <v>2026</v>
      </c>
      <c r="E2910" s="140"/>
      <c r="F2910" s="140">
        <v>93709</v>
      </c>
    </row>
    <row r="2911" spans="1:6" x14ac:dyDescent="0.2">
      <c r="A2911" s="232">
        <v>6975</v>
      </c>
      <c r="B2911" s="143">
        <v>6975</v>
      </c>
      <c r="C2911" s="141" t="s">
        <v>286</v>
      </c>
      <c r="D2911" s="234">
        <v>2026</v>
      </c>
      <c r="E2911" s="140"/>
      <c r="F2911" s="140">
        <v>0</v>
      </c>
    </row>
    <row r="2912" spans="1:6" x14ac:dyDescent="0.2">
      <c r="A2912" s="232">
        <v>6983</v>
      </c>
      <c r="B2912" s="143">
        <v>6983</v>
      </c>
      <c r="C2912" s="141" t="s">
        <v>287</v>
      </c>
      <c r="D2912" s="140">
        <v>2026</v>
      </c>
      <c r="E2912" s="140"/>
      <c r="F2912" s="140">
        <v>126223</v>
      </c>
    </row>
    <row r="2913" spans="1:6" x14ac:dyDescent="0.2">
      <c r="A2913" s="232">
        <v>6985</v>
      </c>
      <c r="B2913" s="143">
        <v>6985</v>
      </c>
      <c r="C2913" s="141" t="s">
        <v>288</v>
      </c>
      <c r="D2913" s="234">
        <v>2026</v>
      </c>
      <c r="E2913" s="140"/>
      <c r="F2913" s="140">
        <v>151949</v>
      </c>
    </row>
    <row r="2914" spans="1:6" x14ac:dyDescent="0.2">
      <c r="A2914" s="232">
        <v>6987</v>
      </c>
      <c r="B2914" s="143">
        <v>6987</v>
      </c>
      <c r="C2914" s="141" t="s">
        <v>289</v>
      </c>
      <c r="D2914" s="140">
        <v>2026</v>
      </c>
      <c r="E2914" s="140"/>
      <c r="F2914" s="140">
        <v>19232</v>
      </c>
    </row>
    <row r="2915" spans="1:6" x14ac:dyDescent="0.2">
      <c r="A2915" s="232">
        <v>6990</v>
      </c>
      <c r="B2915" s="143">
        <v>6990</v>
      </c>
      <c r="C2915" s="141" t="s">
        <v>290</v>
      </c>
      <c r="D2915" s="234">
        <v>2026</v>
      </c>
      <c r="E2915" s="140"/>
      <c r="F2915" s="140">
        <v>39930</v>
      </c>
    </row>
    <row r="2916" spans="1:6" x14ac:dyDescent="0.2">
      <c r="A2916" s="232">
        <v>6961</v>
      </c>
      <c r="B2916" s="143">
        <v>6961</v>
      </c>
      <c r="C2916" s="141" t="s">
        <v>337</v>
      </c>
      <c r="D2916" s="140">
        <v>2026</v>
      </c>
      <c r="E2916" s="140"/>
      <c r="F2916" s="140">
        <v>257842</v>
      </c>
    </row>
    <row r="2917" spans="1:6" x14ac:dyDescent="0.2">
      <c r="A2917" s="232">
        <v>6992</v>
      </c>
      <c r="B2917" s="143">
        <v>6992</v>
      </c>
      <c r="C2917" s="141" t="s">
        <v>291</v>
      </c>
      <c r="D2917" s="234">
        <v>2026</v>
      </c>
      <c r="E2917" s="140"/>
      <c r="F2917" s="140">
        <v>322451</v>
      </c>
    </row>
    <row r="2918" spans="1:6" x14ac:dyDescent="0.2">
      <c r="A2918" s="232">
        <v>7002</v>
      </c>
      <c r="B2918" s="143">
        <v>7002</v>
      </c>
      <c r="C2918" s="141" t="s">
        <v>292</v>
      </c>
      <c r="D2918" s="140">
        <v>2026</v>
      </c>
      <c r="E2918" s="140"/>
      <c r="F2918" s="140">
        <v>0</v>
      </c>
    </row>
    <row r="2919" spans="1:6" x14ac:dyDescent="0.2">
      <c r="A2919" s="232">
        <v>7029</v>
      </c>
      <c r="B2919" s="143">
        <v>7029</v>
      </c>
      <c r="C2919" s="141" t="s">
        <v>293</v>
      </c>
      <c r="D2919" s="234">
        <v>2026</v>
      </c>
      <c r="E2919" s="140"/>
      <c r="F2919" s="140">
        <v>0</v>
      </c>
    </row>
    <row r="2920" spans="1:6" x14ac:dyDescent="0.2">
      <c r="A2920" s="232">
        <v>7038</v>
      </c>
      <c r="B2920" s="143">
        <v>7038</v>
      </c>
      <c r="C2920" s="141" t="s">
        <v>294</v>
      </c>
      <c r="D2920" s="140">
        <v>2026</v>
      </c>
      <c r="E2920" s="140"/>
      <c r="F2920" s="140">
        <v>0</v>
      </c>
    </row>
    <row r="2921" spans="1:6" x14ac:dyDescent="0.2">
      <c r="A2921" s="232">
        <v>7047</v>
      </c>
      <c r="B2921" s="143">
        <v>7047</v>
      </c>
      <c r="C2921" s="141" t="s">
        <v>295</v>
      </c>
      <c r="D2921" s="234">
        <v>2026</v>
      </c>
      <c r="E2921" s="140"/>
      <c r="F2921" s="140">
        <v>0</v>
      </c>
    </row>
    <row r="2922" spans="1:6" x14ac:dyDescent="0.2">
      <c r="A2922" s="232">
        <v>7056</v>
      </c>
      <c r="B2922" s="143">
        <v>7056</v>
      </c>
      <c r="C2922" s="141" t="s">
        <v>296</v>
      </c>
      <c r="D2922" s="140">
        <v>2026</v>
      </c>
      <c r="E2922" s="140"/>
      <c r="F2922" s="140">
        <v>61853</v>
      </c>
    </row>
    <row r="2923" spans="1:6" x14ac:dyDescent="0.2">
      <c r="A2923" s="232">
        <v>7092</v>
      </c>
      <c r="B2923" s="143">
        <v>7092</v>
      </c>
      <c r="C2923" s="141" t="s">
        <v>297</v>
      </c>
      <c r="D2923" s="234">
        <v>2026</v>
      </c>
      <c r="E2923" s="140"/>
      <c r="F2923" s="140">
        <v>0</v>
      </c>
    </row>
    <row r="2924" spans="1:6" x14ac:dyDescent="0.2">
      <c r="A2924" s="232">
        <v>7098</v>
      </c>
      <c r="B2924" s="143">
        <v>7098</v>
      </c>
      <c r="C2924" s="141" t="s">
        <v>298</v>
      </c>
      <c r="D2924" s="140">
        <v>2026</v>
      </c>
      <c r="E2924" s="140"/>
      <c r="F2924" s="140">
        <v>67493</v>
      </c>
    </row>
    <row r="2925" spans="1:6" x14ac:dyDescent="0.2">
      <c r="A2925" s="237">
        <v>7110</v>
      </c>
      <c r="B2925" s="143">
        <v>7110</v>
      </c>
      <c r="C2925" s="141" t="s">
        <v>299</v>
      </c>
      <c r="D2925" s="234">
        <v>2026</v>
      </c>
      <c r="E2925" s="140"/>
      <c r="F2925" s="140">
        <v>24567</v>
      </c>
    </row>
    <row r="2926" spans="1:6" ht="15" thickBot="1" x14ac:dyDescent="0.25">
      <c r="A2926" s="195"/>
      <c r="B2926" s="139"/>
    </row>
    <row r="2927" spans="1:6" ht="15" thickTop="1" x14ac:dyDescent="0.2"/>
  </sheetData>
  <conditionalFormatting sqref="A2602:A2926">
    <cfRule type="expression" dxfId="1" priority="1">
      <formula>MOD(ROW(),2)=0</formula>
    </cfRule>
  </conditionalFormatting>
  <conditionalFormatting sqref="F2277:F2600 A2277:B2601 D2601 D2603 D2605 D2607 D2609 D2611 D2613 D2615 D2617 D2619 D2621 D2623 D2625 D2627 D2629 D2631 D2633 D2635 D2637 D2639 D2641 D2643 D2645 D2647 D2649 D2651 D2653 D2655 D2657 D2659 D2661 D2663 D2665 D2667 D2669 D2671 D2673 D2675 D2677 D2679 D2681 D2683 D2685 D2687 D2689 D2691 D2693 D2695 D2697 D2699 D2701 D2703 D2705 D2707 D2709 D2711 D2713 D2715 D2717 D2719 D2721 D2723 D2725 D2727 D2729 D2731 D2733 D2735 D2737 D2739 D2741 D2743 D2745 D2747 D2749 D2751 D2753 D2755 D2757 D2759 D2761 D2763 D2765 D2767 D2769 D2771 D2773 D2775 D2777 D2779 D2781 D2783 D2785 D2787 D2789 D2791 D2793 D2795 D2797 D2799 D2801 D2803 D2805 D2807 D2809 D2811 D2813 D2815 D2817 D2819 D2821 D2823 D2825 D2827 D2829 D2831 D2833 D2835 D2837 D2839 D2841 D2843 D2845 D2847 D2849 D2851 D2853 D2855 D2857 D2859 D2861 D2863 D2865 D2867 D2869 D2871 D2873 D2875 D2877 D2879 D2881 D2883 D2885 D2887 D2889 D2891 D2893 D2895 D2897 D2899 D2901 D2903 D2905 D2907 D2909 D2911 D2913 D2915 D2917 D2919 D2921 D2923 D2925">
    <cfRule type="expression" dxfId="0" priority="3">
      <formula>MOD(ROW(),2)=0</formula>
    </cfRule>
  </conditionalFormatting>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3:D328"/>
  <sheetViews>
    <sheetView workbookViewId="0">
      <selection activeCell="H24" sqref="H24:XFD24"/>
    </sheetView>
  </sheetViews>
  <sheetFormatPr baseColWidth="10" defaultColWidth="8.83203125" defaultRowHeight="15" x14ac:dyDescent="0.2"/>
  <cols>
    <col min="3" max="3" width="25.5" bestFit="1" customWidth="1"/>
  </cols>
  <sheetData>
    <row r="3" spans="1:4" x14ac:dyDescent="0.2">
      <c r="A3" t="s">
        <v>502</v>
      </c>
      <c r="B3" t="str">
        <f>FY24_Wrksht_Wrksheet!B6</f>
        <v>de_dist</v>
      </c>
      <c r="C3" t="str">
        <f>FY24_Wrksht_Wrksheet!C6</f>
        <v>district_name</v>
      </c>
      <c r="D3" t="str">
        <f>B3</f>
        <v>de_dist</v>
      </c>
    </row>
    <row r="4" spans="1:4" x14ac:dyDescent="0.2">
      <c r="A4">
        <v>18</v>
      </c>
      <c r="B4">
        <f>FY24_Wrksht_Wrksheet!B7</f>
        <v>18</v>
      </c>
      <c r="C4" t="str">
        <f>FY24_Wrksht_Wrksheet!C7</f>
        <v>Adair-Casey</v>
      </c>
      <c r="D4">
        <f t="shared" ref="D4:D67" si="0">B4</f>
        <v>18</v>
      </c>
    </row>
    <row r="5" spans="1:4" x14ac:dyDescent="0.2">
      <c r="A5">
        <v>27</v>
      </c>
      <c r="B5">
        <f>FY24_Wrksht_Wrksheet!B8</f>
        <v>27</v>
      </c>
      <c r="C5" t="str">
        <f>FY24_Wrksht_Wrksheet!C8</f>
        <v>Adel-Desoto-Minburn</v>
      </c>
      <c r="D5">
        <f t="shared" si="0"/>
        <v>27</v>
      </c>
    </row>
    <row r="6" spans="1:4" x14ac:dyDescent="0.2">
      <c r="A6">
        <v>9</v>
      </c>
      <c r="B6">
        <f>FY24_Wrksht_Wrksheet!B9</f>
        <v>9</v>
      </c>
      <c r="C6" t="str">
        <f>FY24_Wrksht_Wrksheet!C9</f>
        <v>AGWSR</v>
      </c>
      <c r="D6">
        <f t="shared" si="0"/>
        <v>9</v>
      </c>
    </row>
    <row r="7" spans="1:4" x14ac:dyDescent="0.2">
      <c r="A7">
        <v>441</v>
      </c>
      <c r="B7">
        <f>FY24_Wrksht_Wrksheet!B10</f>
        <v>441</v>
      </c>
      <c r="C7" t="str">
        <f>FY24_Wrksht_Wrksheet!C10</f>
        <v>AHSTW</v>
      </c>
      <c r="D7">
        <f t="shared" si="0"/>
        <v>441</v>
      </c>
    </row>
    <row r="8" spans="1:4" x14ac:dyDescent="0.2">
      <c r="A8">
        <v>63</v>
      </c>
      <c r="B8">
        <f>FY24_Wrksht_Wrksheet!B11</f>
        <v>63</v>
      </c>
      <c r="C8" t="str">
        <f>FY24_Wrksht_Wrksheet!C11</f>
        <v>Akron-Westfield</v>
      </c>
      <c r="D8">
        <f t="shared" si="0"/>
        <v>63</v>
      </c>
    </row>
    <row r="9" spans="1:4" x14ac:dyDescent="0.2">
      <c r="A9">
        <v>72</v>
      </c>
      <c r="B9">
        <f>FY24_Wrksht_Wrksheet!B12</f>
        <v>72</v>
      </c>
      <c r="C9" t="str">
        <f>FY24_Wrksht_Wrksheet!C12</f>
        <v>Albert City-Truesdale</v>
      </c>
      <c r="D9">
        <f t="shared" si="0"/>
        <v>72</v>
      </c>
    </row>
    <row r="10" spans="1:4" x14ac:dyDescent="0.2">
      <c r="A10">
        <v>81</v>
      </c>
      <c r="B10">
        <f>FY24_Wrksht_Wrksheet!B13</f>
        <v>81</v>
      </c>
      <c r="C10" t="str">
        <f>FY24_Wrksht_Wrksheet!C13</f>
        <v>Albia</v>
      </c>
      <c r="D10">
        <f t="shared" si="0"/>
        <v>81</v>
      </c>
    </row>
    <row r="11" spans="1:4" x14ac:dyDescent="0.2">
      <c r="A11">
        <v>99</v>
      </c>
      <c r="B11">
        <f>FY24_Wrksht_Wrksheet!B14</f>
        <v>99</v>
      </c>
      <c r="C11" t="str">
        <f>FY24_Wrksht_Wrksheet!C14</f>
        <v>Alburnett</v>
      </c>
      <c r="D11">
        <f t="shared" si="0"/>
        <v>99</v>
      </c>
    </row>
    <row r="12" spans="1:4" x14ac:dyDescent="0.2">
      <c r="A12">
        <v>108</v>
      </c>
      <c r="B12">
        <f>FY24_Wrksht_Wrksheet!B15</f>
        <v>108</v>
      </c>
      <c r="C12" t="str">
        <f>FY24_Wrksht_Wrksheet!C15</f>
        <v>Alden</v>
      </c>
      <c r="D12">
        <f t="shared" si="0"/>
        <v>108</v>
      </c>
    </row>
    <row r="13" spans="1:4" x14ac:dyDescent="0.2">
      <c r="A13">
        <v>126</v>
      </c>
      <c r="B13">
        <f>FY24_Wrksht_Wrksheet!B16</f>
        <v>126</v>
      </c>
      <c r="C13" t="str">
        <f>FY24_Wrksht_Wrksheet!C16</f>
        <v>Algona</v>
      </c>
      <c r="D13">
        <f t="shared" si="0"/>
        <v>126</v>
      </c>
    </row>
    <row r="14" spans="1:4" x14ac:dyDescent="0.2">
      <c r="A14">
        <v>135</v>
      </c>
      <c r="B14">
        <f>FY24_Wrksht_Wrksheet!B17</f>
        <v>135</v>
      </c>
      <c r="C14" t="str">
        <f>FY24_Wrksht_Wrksheet!C17</f>
        <v>Allamakee</v>
      </c>
      <c r="D14">
        <f t="shared" si="0"/>
        <v>135</v>
      </c>
    </row>
    <row r="15" spans="1:4" x14ac:dyDescent="0.2">
      <c r="A15">
        <v>171</v>
      </c>
      <c r="B15">
        <f>FY24_Wrksht_Wrksheet!B18</f>
        <v>171</v>
      </c>
      <c r="C15" t="str">
        <f>FY24_Wrksht_Wrksheet!C18</f>
        <v>Alta-Aurelia</v>
      </c>
      <c r="D15">
        <f t="shared" si="0"/>
        <v>171</v>
      </c>
    </row>
    <row r="16" spans="1:4" x14ac:dyDescent="0.2">
      <c r="A16">
        <v>225</v>
      </c>
      <c r="B16">
        <f>FY24_Wrksht_Wrksheet!B19</f>
        <v>225</v>
      </c>
      <c r="C16" t="str">
        <f>FY24_Wrksht_Wrksheet!C19</f>
        <v>Ames</v>
      </c>
      <c r="D16">
        <f t="shared" si="0"/>
        <v>225</v>
      </c>
    </row>
    <row r="17" spans="1:4" x14ac:dyDescent="0.2">
      <c r="A17">
        <v>234</v>
      </c>
      <c r="B17">
        <f>FY24_Wrksht_Wrksheet!B20</f>
        <v>234</v>
      </c>
      <c r="C17" t="str">
        <f>FY24_Wrksht_Wrksheet!C20</f>
        <v>Anamosa</v>
      </c>
      <c r="D17">
        <f t="shared" si="0"/>
        <v>234</v>
      </c>
    </row>
    <row r="18" spans="1:4" x14ac:dyDescent="0.2">
      <c r="A18">
        <v>243</v>
      </c>
      <c r="B18">
        <f>FY24_Wrksht_Wrksheet!B21</f>
        <v>243</v>
      </c>
      <c r="C18" t="str">
        <f>FY24_Wrksht_Wrksheet!C21</f>
        <v>Andrew</v>
      </c>
      <c r="D18">
        <f t="shared" si="0"/>
        <v>243</v>
      </c>
    </row>
    <row r="19" spans="1:4" x14ac:dyDescent="0.2">
      <c r="A19">
        <v>261</v>
      </c>
      <c r="B19">
        <f>FY24_Wrksht_Wrksheet!B22</f>
        <v>261</v>
      </c>
      <c r="C19" t="str">
        <f>FY24_Wrksht_Wrksheet!C22</f>
        <v>Ankeny</v>
      </c>
      <c r="D19">
        <f t="shared" si="0"/>
        <v>261</v>
      </c>
    </row>
    <row r="20" spans="1:4" x14ac:dyDescent="0.2">
      <c r="A20">
        <v>279</v>
      </c>
      <c r="B20">
        <f>FY24_Wrksht_Wrksheet!B23</f>
        <v>279</v>
      </c>
      <c r="C20" t="str">
        <f>FY24_Wrksht_Wrksheet!C23</f>
        <v>Aplington-Parkersburg</v>
      </c>
      <c r="D20">
        <f t="shared" si="0"/>
        <v>279</v>
      </c>
    </row>
    <row r="21" spans="1:4" x14ac:dyDescent="0.2">
      <c r="A21">
        <v>355</v>
      </c>
      <c r="B21">
        <f>FY24_Wrksht_Wrksheet!B24</f>
        <v>355</v>
      </c>
      <c r="C21" t="str">
        <f>FY24_Wrksht_Wrksheet!C24</f>
        <v>Ar-We-Va</v>
      </c>
      <c r="D21">
        <f t="shared" si="0"/>
        <v>355</v>
      </c>
    </row>
    <row r="22" spans="1:4" x14ac:dyDescent="0.2">
      <c r="A22">
        <v>387</v>
      </c>
      <c r="B22">
        <f>FY24_Wrksht_Wrksheet!B25</f>
        <v>387</v>
      </c>
      <c r="C22" t="str">
        <f>FY24_Wrksht_Wrksheet!C25</f>
        <v>Atlantic</v>
      </c>
      <c r="D22">
        <f t="shared" si="0"/>
        <v>387</v>
      </c>
    </row>
    <row r="23" spans="1:4" x14ac:dyDescent="0.2">
      <c r="A23">
        <v>414</v>
      </c>
      <c r="B23">
        <f>FY24_Wrksht_Wrksheet!B26</f>
        <v>414</v>
      </c>
      <c r="C23" t="str">
        <f>FY24_Wrksht_Wrksheet!C26</f>
        <v>Audubon</v>
      </c>
      <c r="D23">
        <f t="shared" si="0"/>
        <v>414</v>
      </c>
    </row>
    <row r="24" spans="1:4" x14ac:dyDescent="0.2">
      <c r="A24">
        <v>472</v>
      </c>
      <c r="B24">
        <f>FY24_Wrksht_Wrksheet!B27</f>
        <v>472</v>
      </c>
      <c r="C24" t="str">
        <f>FY24_Wrksht_Wrksheet!C27</f>
        <v>Ballard</v>
      </c>
      <c r="D24">
        <f t="shared" si="0"/>
        <v>472</v>
      </c>
    </row>
    <row r="25" spans="1:4" x14ac:dyDescent="0.2">
      <c r="A25">
        <v>513</v>
      </c>
      <c r="B25">
        <f>FY24_Wrksht_Wrksheet!B28</f>
        <v>513</v>
      </c>
      <c r="C25" t="str">
        <f>FY24_Wrksht_Wrksheet!C28</f>
        <v>Baxter</v>
      </c>
      <c r="D25">
        <f t="shared" si="0"/>
        <v>513</v>
      </c>
    </row>
    <row r="26" spans="1:4" x14ac:dyDescent="0.2">
      <c r="A26">
        <v>540</v>
      </c>
      <c r="B26">
        <f>FY24_Wrksht_Wrksheet!B29</f>
        <v>540</v>
      </c>
      <c r="C26" t="str">
        <f>FY24_Wrksht_Wrksheet!C29</f>
        <v>BCLUW</v>
      </c>
      <c r="D26">
        <f t="shared" si="0"/>
        <v>540</v>
      </c>
    </row>
    <row r="27" spans="1:4" x14ac:dyDescent="0.2">
      <c r="A27">
        <v>549</v>
      </c>
      <c r="B27">
        <f>FY24_Wrksht_Wrksheet!B30</f>
        <v>549</v>
      </c>
      <c r="C27" t="str">
        <f>FY24_Wrksht_Wrksheet!C30</f>
        <v>Bedford</v>
      </c>
      <c r="D27">
        <f t="shared" si="0"/>
        <v>549</v>
      </c>
    </row>
    <row r="28" spans="1:4" x14ac:dyDescent="0.2">
      <c r="A28">
        <v>576</v>
      </c>
      <c r="B28">
        <f>FY24_Wrksht_Wrksheet!B31</f>
        <v>576</v>
      </c>
      <c r="C28" t="str">
        <f>FY24_Wrksht_Wrksheet!C31</f>
        <v>Belle Plaine</v>
      </c>
      <c r="D28">
        <f t="shared" si="0"/>
        <v>576</v>
      </c>
    </row>
    <row r="29" spans="1:4" x14ac:dyDescent="0.2">
      <c r="A29">
        <v>585</v>
      </c>
      <c r="B29">
        <f>FY24_Wrksht_Wrksheet!B32</f>
        <v>585</v>
      </c>
      <c r="C29" t="str">
        <f>FY24_Wrksht_Wrksheet!C32</f>
        <v>Bellevue</v>
      </c>
      <c r="D29">
        <f t="shared" si="0"/>
        <v>585</v>
      </c>
    </row>
    <row r="30" spans="1:4" x14ac:dyDescent="0.2">
      <c r="A30">
        <v>594</v>
      </c>
      <c r="B30">
        <f>FY24_Wrksht_Wrksheet!B33</f>
        <v>594</v>
      </c>
      <c r="C30" t="str">
        <f>FY24_Wrksht_Wrksheet!C33</f>
        <v>Belmond-Klemme</v>
      </c>
      <c r="D30">
        <f t="shared" si="0"/>
        <v>594</v>
      </c>
    </row>
    <row r="31" spans="1:4" x14ac:dyDescent="0.2">
      <c r="A31">
        <v>603</v>
      </c>
      <c r="B31">
        <f>FY24_Wrksht_Wrksheet!B34</f>
        <v>603</v>
      </c>
      <c r="C31" t="str">
        <f>FY24_Wrksht_Wrksheet!C34</f>
        <v>Bennett</v>
      </c>
      <c r="D31">
        <f t="shared" si="0"/>
        <v>603</v>
      </c>
    </row>
    <row r="32" spans="1:4" x14ac:dyDescent="0.2">
      <c r="A32">
        <v>609</v>
      </c>
      <c r="B32">
        <f>FY24_Wrksht_Wrksheet!B35</f>
        <v>609</v>
      </c>
      <c r="C32" t="str">
        <f>FY24_Wrksht_Wrksheet!C35</f>
        <v>Benton</v>
      </c>
      <c r="D32">
        <f t="shared" si="0"/>
        <v>609</v>
      </c>
    </row>
    <row r="33" spans="1:4" x14ac:dyDescent="0.2">
      <c r="A33">
        <v>621</v>
      </c>
      <c r="B33">
        <f>FY24_Wrksht_Wrksheet!B36</f>
        <v>621</v>
      </c>
      <c r="C33" t="str">
        <f>FY24_Wrksht_Wrksheet!C36</f>
        <v>Bettendorf</v>
      </c>
      <c r="D33">
        <f t="shared" si="0"/>
        <v>621</v>
      </c>
    </row>
    <row r="34" spans="1:4" x14ac:dyDescent="0.2">
      <c r="A34">
        <v>720</v>
      </c>
      <c r="B34">
        <f>FY24_Wrksht_Wrksheet!B37</f>
        <v>720</v>
      </c>
      <c r="C34" t="str">
        <f>FY24_Wrksht_Wrksheet!C37</f>
        <v>Bondurant-Farrar</v>
      </c>
      <c r="D34">
        <f t="shared" si="0"/>
        <v>720</v>
      </c>
    </row>
    <row r="35" spans="1:4" x14ac:dyDescent="0.2">
      <c r="A35">
        <v>729</v>
      </c>
      <c r="B35">
        <f>FY24_Wrksht_Wrksheet!B38</f>
        <v>729</v>
      </c>
      <c r="C35" t="str">
        <f>FY24_Wrksht_Wrksheet!C38</f>
        <v>Boone</v>
      </c>
      <c r="D35">
        <f t="shared" si="0"/>
        <v>729</v>
      </c>
    </row>
    <row r="36" spans="1:4" x14ac:dyDescent="0.2">
      <c r="A36">
        <v>747</v>
      </c>
      <c r="B36">
        <f>FY24_Wrksht_Wrksheet!B39</f>
        <v>747</v>
      </c>
      <c r="C36" t="str">
        <f>FY24_Wrksht_Wrksheet!C39</f>
        <v>Boyden-Hull</v>
      </c>
      <c r="D36">
        <f t="shared" si="0"/>
        <v>747</v>
      </c>
    </row>
    <row r="37" spans="1:4" x14ac:dyDescent="0.2">
      <c r="A37">
        <v>1917</v>
      </c>
      <c r="B37">
        <f>FY24_Wrksht_Wrksheet!B40</f>
        <v>1917</v>
      </c>
      <c r="C37" t="str">
        <f>FY24_Wrksht_Wrksheet!C40</f>
        <v>Boyer Valley</v>
      </c>
      <c r="D37">
        <f t="shared" si="0"/>
        <v>1917</v>
      </c>
    </row>
    <row r="38" spans="1:4" x14ac:dyDescent="0.2">
      <c r="A38">
        <v>846</v>
      </c>
      <c r="B38">
        <f>FY24_Wrksht_Wrksheet!B41</f>
        <v>846</v>
      </c>
      <c r="C38" t="str">
        <f>FY24_Wrksht_Wrksheet!C41</f>
        <v>Brooklyn-Guernsey-Malcom</v>
      </c>
      <c r="D38">
        <f t="shared" si="0"/>
        <v>846</v>
      </c>
    </row>
    <row r="39" spans="1:4" x14ac:dyDescent="0.2">
      <c r="A39">
        <v>882</v>
      </c>
      <c r="B39">
        <f>FY24_Wrksht_Wrksheet!B42</f>
        <v>882</v>
      </c>
      <c r="C39" t="str">
        <f>FY24_Wrksht_Wrksheet!C42</f>
        <v>Burlington</v>
      </c>
      <c r="D39">
        <f t="shared" si="0"/>
        <v>882</v>
      </c>
    </row>
    <row r="40" spans="1:4" x14ac:dyDescent="0.2">
      <c r="A40">
        <v>916</v>
      </c>
      <c r="B40">
        <f>FY24_Wrksht_Wrksheet!B43</f>
        <v>916</v>
      </c>
      <c r="C40" t="str">
        <f>FY24_Wrksht_Wrksheet!C43</f>
        <v>CAL</v>
      </c>
      <c r="D40">
        <f t="shared" si="0"/>
        <v>916</v>
      </c>
    </row>
    <row r="41" spans="1:4" x14ac:dyDescent="0.2">
      <c r="A41">
        <v>918</v>
      </c>
      <c r="B41">
        <f>FY24_Wrksht_Wrksheet!B44</f>
        <v>918</v>
      </c>
      <c r="C41" t="str">
        <f>FY24_Wrksht_Wrksheet!C44</f>
        <v>Calamus-Wheatland</v>
      </c>
      <c r="D41">
        <f t="shared" si="0"/>
        <v>918</v>
      </c>
    </row>
    <row r="42" spans="1:4" x14ac:dyDescent="0.2">
      <c r="A42">
        <v>914</v>
      </c>
      <c r="B42">
        <f>FY24_Wrksht_Wrksheet!B45</f>
        <v>914</v>
      </c>
      <c r="C42" t="str">
        <f>FY24_Wrksht_Wrksheet!C45</f>
        <v>CAM</v>
      </c>
      <c r="D42">
        <f t="shared" si="0"/>
        <v>914</v>
      </c>
    </row>
    <row r="43" spans="1:4" x14ac:dyDescent="0.2">
      <c r="A43">
        <v>936</v>
      </c>
      <c r="B43">
        <f>FY24_Wrksht_Wrksheet!B46</f>
        <v>936</v>
      </c>
      <c r="C43" t="str">
        <f>FY24_Wrksht_Wrksheet!C46</f>
        <v>Camanche</v>
      </c>
      <c r="D43">
        <f t="shared" si="0"/>
        <v>936</v>
      </c>
    </row>
    <row r="44" spans="1:4" x14ac:dyDescent="0.2">
      <c r="A44">
        <v>977</v>
      </c>
      <c r="B44">
        <f>FY24_Wrksht_Wrksheet!B47</f>
        <v>977</v>
      </c>
      <c r="C44" t="str">
        <f>FY24_Wrksht_Wrksheet!C47</f>
        <v>Cardinal</v>
      </c>
      <c r="D44">
        <f t="shared" si="0"/>
        <v>977</v>
      </c>
    </row>
    <row r="45" spans="1:4" x14ac:dyDescent="0.2">
      <c r="A45">
        <v>981</v>
      </c>
      <c r="B45">
        <f>FY24_Wrksht_Wrksheet!B48</f>
        <v>981</v>
      </c>
      <c r="C45" t="str">
        <f>FY24_Wrksht_Wrksheet!C48</f>
        <v>Carlisle</v>
      </c>
      <c r="D45">
        <f t="shared" si="0"/>
        <v>981</v>
      </c>
    </row>
    <row r="46" spans="1:4" x14ac:dyDescent="0.2">
      <c r="A46">
        <v>999</v>
      </c>
      <c r="B46">
        <f>FY24_Wrksht_Wrksheet!B49</f>
        <v>999</v>
      </c>
      <c r="C46" t="str">
        <f>FY24_Wrksht_Wrksheet!C49</f>
        <v>Carroll</v>
      </c>
      <c r="D46">
        <f t="shared" si="0"/>
        <v>999</v>
      </c>
    </row>
    <row r="47" spans="1:4" x14ac:dyDescent="0.2">
      <c r="A47">
        <v>1044</v>
      </c>
      <c r="B47">
        <f>FY24_Wrksht_Wrksheet!B50</f>
        <v>1044</v>
      </c>
      <c r="C47" t="str">
        <f>FY24_Wrksht_Wrksheet!C50</f>
        <v>Cedar Falls</v>
      </c>
      <c r="D47">
        <f t="shared" si="0"/>
        <v>1044</v>
      </c>
    </row>
    <row r="48" spans="1:4" x14ac:dyDescent="0.2">
      <c r="A48">
        <v>1053</v>
      </c>
      <c r="B48">
        <f>FY24_Wrksht_Wrksheet!B51</f>
        <v>1053</v>
      </c>
      <c r="C48" t="str">
        <f>FY24_Wrksht_Wrksheet!C51</f>
        <v>Cedar Rapids</v>
      </c>
      <c r="D48">
        <f t="shared" si="0"/>
        <v>1053</v>
      </c>
    </row>
    <row r="49" spans="1:4" x14ac:dyDescent="0.2">
      <c r="A49">
        <v>1062</v>
      </c>
      <c r="B49">
        <f>FY24_Wrksht_Wrksheet!B52</f>
        <v>1062</v>
      </c>
      <c r="C49" t="str">
        <f>FY24_Wrksht_Wrksheet!C52</f>
        <v>Center Point-Urbana</v>
      </c>
      <c r="D49">
        <f t="shared" si="0"/>
        <v>1062</v>
      </c>
    </row>
    <row r="50" spans="1:4" x14ac:dyDescent="0.2">
      <c r="A50">
        <v>1071</v>
      </c>
      <c r="B50">
        <f>FY24_Wrksht_Wrksheet!B53</f>
        <v>1071</v>
      </c>
      <c r="C50" t="str">
        <f>FY24_Wrksht_Wrksheet!C53</f>
        <v>Centerville</v>
      </c>
      <c r="D50">
        <f t="shared" si="0"/>
        <v>1071</v>
      </c>
    </row>
    <row r="51" spans="1:4" x14ac:dyDescent="0.2">
      <c r="A51">
        <v>1089</v>
      </c>
      <c r="B51">
        <f>FY24_Wrksht_Wrksheet!B54</f>
        <v>1089</v>
      </c>
      <c r="C51" t="str">
        <f>FY24_Wrksht_Wrksheet!C54</f>
        <v>Central City</v>
      </c>
      <c r="D51">
        <f t="shared" si="0"/>
        <v>1089</v>
      </c>
    </row>
    <row r="52" spans="1:4" x14ac:dyDescent="0.2">
      <c r="A52">
        <v>1080</v>
      </c>
      <c r="B52">
        <f>FY24_Wrksht_Wrksheet!B55</f>
        <v>1080</v>
      </c>
      <c r="C52" t="str">
        <f>FY24_Wrksht_Wrksheet!C55</f>
        <v>Central Clayton</v>
      </c>
      <c r="D52">
        <f t="shared" si="0"/>
        <v>1080</v>
      </c>
    </row>
    <row r="53" spans="1:4" x14ac:dyDescent="0.2">
      <c r="A53">
        <v>1093</v>
      </c>
      <c r="B53">
        <f>FY24_Wrksht_Wrksheet!B56</f>
        <v>1093</v>
      </c>
      <c r="C53" t="str">
        <f>FY24_Wrksht_Wrksheet!C56</f>
        <v>Central Decatur</v>
      </c>
      <c r="D53">
        <f t="shared" si="0"/>
        <v>1093</v>
      </c>
    </row>
    <row r="54" spans="1:4" x14ac:dyDescent="0.2">
      <c r="A54">
        <v>1082</v>
      </c>
      <c r="B54">
        <f>FY24_Wrksht_Wrksheet!B57</f>
        <v>1082</v>
      </c>
      <c r="C54" t="str">
        <f>FY24_Wrksht_Wrksheet!C57</f>
        <v>Central De Witt</v>
      </c>
      <c r="D54">
        <f t="shared" si="0"/>
        <v>1082</v>
      </c>
    </row>
    <row r="55" spans="1:4" x14ac:dyDescent="0.2">
      <c r="A55">
        <v>1079</v>
      </c>
      <c r="B55">
        <f>FY24_Wrksht_Wrksheet!B58</f>
        <v>1079</v>
      </c>
      <c r="C55" t="str">
        <f>FY24_Wrksht_Wrksheet!C58</f>
        <v>Central Lee</v>
      </c>
      <c r="D55">
        <f t="shared" si="0"/>
        <v>1079</v>
      </c>
    </row>
    <row r="56" spans="1:4" x14ac:dyDescent="0.2">
      <c r="A56">
        <v>1095</v>
      </c>
      <c r="B56">
        <f>FY24_Wrksht_Wrksheet!B59</f>
        <v>1095</v>
      </c>
      <c r="C56" t="str">
        <f>FY24_Wrksht_Wrksheet!C59</f>
        <v>Central Lyon</v>
      </c>
      <c r="D56">
        <f t="shared" si="0"/>
        <v>1095</v>
      </c>
    </row>
    <row r="57" spans="1:4" x14ac:dyDescent="0.2">
      <c r="A57">
        <v>4772</v>
      </c>
      <c r="B57">
        <f>FY24_Wrksht_Wrksheet!B60</f>
        <v>4772</v>
      </c>
      <c r="C57" t="str">
        <f>FY24_Wrksht_Wrksheet!C60</f>
        <v>Central Springs</v>
      </c>
      <c r="D57">
        <f t="shared" si="0"/>
        <v>4772</v>
      </c>
    </row>
    <row r="58" spans="1:4" x14ac:dyDescent="0.2">
      <c r="A58">
        <v>1107</v>
      </c>
      <c r="B58">
        <f>FY24_Wrksht_Wrksheet!B61</f>
        <v>1107</v>
      </c>
      <c r="C58" t="str">
        <f>FY24_Wrksht_Wrksheet!C61</f>
        <v>Chariton</v>
      </c>
      <c r="D58">
        <f t="shared" si="0"/>
        <v>1107</v>
      </c>
    </row>
    <row r="59" spans="1:4" x14ac:dyDescent="0.2">
      <c r="A59">
        <v>1116</v>
      </c>
      <c r="B59">
        <f>FY24_Wrksht_Wrksheet!B62</f>
        <v>1116</v>
      </c>
      <c r="C59" t="str">
        <f>FY24_Wrksht_Wrksheet!C62</f>
        <v>Charles City</v>
      </c>
      <c r="D59">
        <f t="shared" si="0"/>
        <v>1116</v>
      </c>
    </row>
    <row r="60" spans="1:4" x14ac:dyDescent="0.2">
      <c r="A60">
        <v>1134</v>
      </c>
      <c r="B60">
        <f>FY24_Wrksht_Wrksheet!B63</f>
        <v>1134</v>
      </c>
      <c r="C60" t="str">
        <f>FY24_Wrksht_Wrksheet!C63</f>
        <v>Charter Oak-Ute</v>
      </c>
      <c r="D60">
        <f t="shared" si="0"/>
        <v>1134</v>
      </c>
    </row>
    <row r="61" spans="1:4" x14ac:dyDescent="0.2">
      <c r="A61">
        <v>1152</v>
      </c>
      <c r="B61">
        <f>FY24_Wrksht_Wrksheet!B64</f>
        <v>1152</v>
      </c>
      <c r="C61" t="str">
        <f>FY24_Wrksht_Wrksheet!C64</f>
        <v>Cherokee</v>
      </c>
      <c r="D61">
        <f t="shared" si="0"/>
        <v>1152</v>
      </c>
    </row>
    <row r="62" spans="1:4" x14ac:dyDescent="0.2">
      <c r="A62">
        <v>1197</v>
      </c>
      <c r="B62">
        <f>FY24_Wrksht_Wrksheet!B65</f>
        <v>1197</v>
      </c>
      <c r="C62" t="str">
        <f>FY24_Wrksht_Wrksheet!C65</f>
        <v>Clarinda</v>
      </c>
      <c r="D62">
        <f t="shared" si="0"/>
        <v>1197</v>
      </c>
    </row>
    <row r="63" spans="1:4" x14ac:dyDescent="0.2">
      <c r="A63">
        <v>1206</v>
      </c>
      <c r="B63">
        <f>FY24_Wrksht_Wrksheet!B66</f>
        <v>1206</v>
      </c>
      <c r="C63" t="str">
        <f>FY24_Wrksht_Wrksheet!C66</f>
        <v>Clarion-Goldfield-Dows</v>
      </c>
      <c r="D63">
        <f t="shared" si="0"/>
        <v>1206</v>
      </c>
    </row>
    <row r="64" spans="1:4" x14ac:dyDescent="0.2">
      <c r="A64">
        <v>1211</v>
      </c>
      <c r="B64">
        <f>FY24_Wrksht_Wrksheet!B67</f>
        <v>1211</v>
      </c>
      <c r="C64" t="str">
        <f>FY24_Wrksht_Wrksheet!C67</f>
        <v>Clarke</v>
      </c>
      <c r="D64">
        <f t="shared" si="0"/>
        <v>1211</v>
      </c>
    </row>
    <row r="65" spans="1:4" x14ac:dyDescent="0.2">
      <c r="A65">
        <v>1215</v>
      </c>
      <c r="B65">
        <f>FY24_Wrksht_Wrksheet!B68</f>
        <v>1215</v>
      </c>
      <c r="C65" t="str">
        <f>FY24_Wrksht_Wrksheet!C68</f>
        <v>Clarksville</v>
      </c>
      <c r="D65">
        <f t="shared" si="0"/>
        <v>1215</v>
      </c>
    </row>
    <row r="66" spans="1:4" x14ac:dyDescent="0.2">
      <c r="A66">
        <v>1218</v>
      </c>
      <c r="B66">
        <f>FY24_Wrksht_Wrksheet!B69</f>
        <v>1218</v>
      </c>
      <c r="C66" t="str">
        <f>FY24_Wrksht_Wrksheet!C69</f>
        <v>Clay Central-Everly</v>
      </c>
      <c r="D66">
        <f t="shared" si="0"/>
        <v>1218</v>
      </c>
    </row>
    <row r="67" spans="1:4" x14ac:dyDescent="0.2">
      <c r="A67">
        <v>2763</v>
      </c>
      <c r="B67">
        <f>FY24_Wrksht_Wrksheet!B70</f>
        <v>2763</v>
      </c>
      <c r="C67" t="str">
        <f>FY24_Wrksht_Wrksheet!C70</f>
        <v>Clayton Ridge</v>
      </c>
      <c r="D67">
        <f t="shared" si="0"/>
        <v>2763</v>
      </c>
    </row>
    <row r="68" spans="1:4" x14ac:dyDescent="0.2">
      <c r="A68">
        <v>1221</v>
      </c>
      <c r="B68">
        <f>FY24_Wrksht_Wrksheet!B71</f>
        <v>1221</v>
      </c>
      <c r="C68" t="str">
        <f>FY24_Wrksht_Wrksheet!C71</f>
        <v>Clear Creek-Amana</v>
      </c>
      <c r="D68">
        <f t="shared" ref="D68:D131" si="1">B68</f>
        <v>1221</v>
      </c>
    </row>
    <row r="69" spans="1:4" x14ac:dyDescent="0.2">
      <c r="A69">
        <v>1233</v>
      </c>
      <c r="B69">
        <f>FY24_Wrksht_Wrksheet!B72</f>
        <v>1233</v>
      </c>
      <c r="C69" t="str">
        <f>FY24_Wrksht_Wrksheet!C72</f>
        <v>Clear Lake</v>
      </c>
      <c r="D69">
        <f t="shared" si="1"/>
        <v>1233</v>
      </c>
    </row>
    <row r="70" spans="1:4" x14ac:dyDescent="0.2">
      <c r="A70">
        <v>1278</v>
      </c>
      <c r="B70">
        <f>FY24_Wrksht_Wrksheet!B73</f>
        <v>1278</v>
      </c>
      <c r="C70" t="str">
        <f>FY24_Wrksht_Wrksheet!C73</f>
        <v>Clinton</v>
      </c>
      <c r="D70">
        <f t="shared" si="1"/>
        <v>1278</v>
      </c>
    </row>
    <row r="71" spans="1:4" x14ac:dyDescent="0.2">
      <c r="A71">
        <v>1332</v>
      </c>
      <c r="B71">
        <f>FY24_Wrksht_Wrksheet!B74</f>
        <v>1332</v>
      </c>
      <c r="C71" t="str">
        <f>FY24_Wrksht_Wrksheet!C74</f>
        <v>Colfax-Mingo</v>
      </c>
      <c r="D71">
        <f t="shared" si="1"/>
        <v>1332</v>
      </c>
    </row>
    <row r="72" spans="1:4" x14ac:dyDescent="0.2">
      <c r="A72">
        <v>1337</v>
      </c>
      <c r="B72">
        <f>FY24_Wrksht_Wrksheet!B75</f>
        <v>1337</v>
      </c>
      <c r="C72" t="str">
        <f>FY24_Wrksht_Wrksheet!C75</f>
        <v>College Community</v>
      </c>
      <c r="D72">
        <f t="shared" si="1"/>
        <v>1337</v>
      </c>
    </row>
    <row r="73" spans="1:4" x14ac:dyDescent="0.2">
      <c r="A73">
        <v>1350</v>
      </c>
      <c r="B73">
        <f>FY24_Wrksht_Wrksheet!B76</f>
        <v>1350</v>
      </c>
      <c r="C73" t="str">
        <f>FY24_Wrksht_Wrksheet!C76</f>
        <v>Collins-Maxwell</v>
      </c>
      <c r="D73">
        <f t="shared" si="1"/>
        <v>1350</v>
      </c>
    </row>
    <row r="74" spans="1:4" x14ac:dyDescent="0.2">
      <c r="A74">
        <v>1359</v>
      </c>
      <c r="B74">
        <f>FY24_Wrksht_Wrksheet!B77</f>
        <v>1359</v>
      </c>
      <c r="C74" t="str">
        <f>FY24_Wrksht_Wrksheet!C77</f>
        <v>Colo-Nesco</v>
      </c>
      <c r="D74">
        <f t="shared" si="1"/>
        <v>1359</v>
      </c>
    </row>
    <row r="75" spans="1:4" x14ac:dyDescent="0.2">
      <c r="A75">
        <v>1368</v>
      </c>
      <c r="B75">
        <f>FY24_Wrksht_Wrksheet!B78</f>
        <v>1368</v>
      </c>
      <c r="C75" t="str">
        <f>FY24_Wrksht_Wrksheet!C78</f>
        <v>Columbus</v>
      </c>
      <c r="D75">
        <f t="shared" si="1"/>
        <v>1368</v>
      </c>
    </row>
    <row r="76" spans="1:4" x14ac:dyDescent="0.2">
      <c r="A76">
        <v>1413</v>
      </c>
      <c r="B76">
        <f>FY24_Wrksht_Wrksheet!B79</f>
        <v>1413</v>
      </c>
      <c r="C76" t="str">
        <f>FY24_Wrksht_Wrksheet!C79</f>
        <v>Coon Rapids-Bayard</v>
      </c>
      <c r="D76">
        <f t="shared" si="1"/>
        <v>1413</v>
      </c>
    </row>
    <row r="77" spans="1:4" x14ac:dyDescent="0.2">
      <c r="A77">
        <v>1431</v>
      </c>
      <c r="B77">
        <f>FY24_Wrksht_Wrksheet!B80</f>
        <v>1431</v>
      </c>
      <c r="C77" t="str">
        <f>FY24_Wrksht_Wrksheet!C80</f>
        <v>Corning</v>
      </c>
      <c r="D77">
        <f t="shared" si="1"/>
        <v>1431</v>
      </c>
    </row>
    <row r="78" spans="1:4" x14ac:dyDescent="0.2">
      <c r="A78">
        <v>1476</v>
      </c>
      <c r="B78">
        <f>FY24_Wrksht_Wrksheet!B81</f>
        <v>1476</v>
      </c>
      <c r="C78" t="str">
        <f>FY24_Wrksht_Wrksheet!C81</f>
        <v>Council Bluffs</v>
      </c>
      <c r="D78">
        <f t="shared" si="1"/>
        <v>1476</v>
      </c>
    </row>
    <row r="79" spans="1:4" x14ac:dyDescent="0.2">
      <c r="A79">
        <v>1503</v>
      </c>
      <c r="B79">
        <f>FY24_Wrksht_Wrksheet!B82</f>
        <v>1503</v>
      </c>
      <c r="C79" t="str">
        <f>FY24_Wrksht_Wrksheet!C82</f>
        <v>Creston</v>
      </c>
      <c r="D79">
        <f t="shared" si="1"/>
        <v>1503</v>
      </c>
    </row>
    <row r="80" spans="1:4" x14ac:dyDescent="0.2">
      <c r="A80">
        <v>1576</v>
      </c>
      <c r="B80">
        <f>FY24_Wrksht_Wrksheet!B83</f>
        <v>1576</v>
      </c>
      <c r="C80" t="str">
        <f>FY24_Wrksht_Wrksheet!C83</f>
        <v>Dallas Center-Grimes</v>
      </c>
      <c r="D80">
        <f t="shared" si="1"/>
        <v>1576</v>
      </c>
    </row>
    <row r="81" spans="1:4" x14ac:dyDescent="0.2">
      <c r="A81">
        <v>1602</v>
      </c>
      <c r="B81">
        <f>FY24_Wrksht_Wrksheet!B84</f>
        <v>1602</v>
      </c>
      <c r="C81" t="str">
        <f>FY24_Wrksht_Wrksheet!C84</f>
        <v>Danville</v>
      </c>
      <c r="D81">
        <f t="shared" si="1"/>
        <v>1602</v>
      </c>
    </row>
    <row r="82" spans="1:4" x14ac:dyDescent="0.2">
      <c r="A82">
        <v>1611</v>
      </c>
      <c r="B82">
        <f>FY24_Wrksht_Wrksheet!B85</f>
        <v>1611</v>
      </c>
      <c r="C82" t="str">
        <f>FY24_Wrksht_Wrksheet!C85</f>
        <v>Davenport</v>
      </c>
      <c r="D82">
        <f t="shared" si="1"/>
        <v>1611</v>
      </c>
    </row>
    <row r="83" spans="1:4" x14ac:dyDescent="0.2">
      <c r="A83">
        <v>1619</v>
      </c>
      <c r="B83">
        <f>FY24_Wrksht_Wrksheet!B86</f>
        <v>1619</v>
      </c>
      <c r="C83" t="str">
        <f>FY24_Wrksht_Wrksheet!C86</f>
        <v>Davis County</v>
      </c>
      <c r="D83">
        <f t="shared" si="1"/>
        <v>1619</v>
      </c>
    </row>
    <row r="84" spans="1:4" x14ac:dyDescent="0.2">
      <c r="A84">
        <v>1638</v>
      </c>
      <c r="B84">
        <f>FY24_Wrksht_Wrksheet!B87</f>
        <v>1638</v>
      </c>
      <c r="C84" t="str">
        <f>FY24_Wrksht_Wrksheet!C87</f>
        <v>Decorah</v>
      </c>
      <c r="D84">
        <f t="shared" si="1"/>
        <v>1638</v>
      </c>
    </row>
    <row r="85" spans="1:4" x14ac:dyDescent="0.2">
      <c r="A85">
        <v>1675</v>
      </c>
      <c r="B85">
        <f>FY24_Wrksht_Wrksheet!B88</f>
        <v>1675</v>
      </c>
      <c r="C85" t="str">
        <f>FY24_Wrksht_Wrksheet!C88</f>
        <v>Delwood</v>
      </c>
      <c r="D85">
        <f t="shared" si="1"/>
        <v>1675</v>
      </c>
    </row>
    <row r="86" spans="1:4" x14ac:dyDescent="0.2">
      <c r="A86">
        <v>1701</v>
      </c>
      <c r="B86">
        <f>FY24_Wrksht_Wrksheet!B89</f>
        <v>1701</v>
      </c>
      <c r="C86" t="str">
        <f>FY24_Wrksht_Wrksheet!C89</f>
        <v>Denison</v>
      </c>
      <c r="D86">
        <f t="shared" si="1"/>
        <v>1701</v>
      </c>
    </row>
    <row r="87" spans="1:4" x14ac:dyDescent="0.2">
      <c r="A87">
        <v>1719</v>
      </c>
      <c r="B87">
        <f>FY24_Wrksht_Wrksheet!B90</f>
        <v>1719</v>
      </c>
      <c r="C87" t="str">
        <f>FY24_Wrksht_Wrksheet!C90</f>
        <v>Denver</v>
      </c>
      <c r="D87">
        <f t="shared" si="1"/>
        <v>1719</v>
      </c>
    </row>
    <row r="88" spans="1:4" x14ac:dyDescent="0.2">
      <c r="A88">
        <v>1737</v>
      </c>
      <c r="B88">
        <f>FY24_Wrksht_Wrksheet!B91</f>
        <v>1737</v>
      </c>
      <c r="C88" t="str">
        <f>FY24_Wrksht_Wrksheet!C91</f>
        <v>Des Moines</v>
      </c>
      <c r="D88">
        <f t="shared" si="1"/>
        <v>1737</v>
      </c>
    </row>
    <row r="89" spans="1:4" x14ac:dyDescent="0.2">
      <c r="A89">
        <v>1782</v>
      </c>
      <c r="B89">
        <f>FY24_Wrksht_Wrksheet!B92</f>
        <v>1782</v>
      </c>
      <c r="C89" t="str">
        <f>FY24_Wrksht_Wrksheet!C92</f>
        <v>Diagonal</v>
      </c>
      <c r="D89">
        <f t="shared" si="1"/>
        <v>1782</v>
      </c>
    </row>
    <row r="90" spans="1:4" x14ac:dyDescent="0.2">
      <c r="A90">
        <v>1791</v>
      </c>
      <c r="B90">
        <f>FY24_Wrksht_Wrksheet!B93</f>
        <v>1791</v>
      </c>
      <c r="C90" t="str">
        <f>FY24_Wrksht_Wrksheet!C93</f>
        <v>Dike-New Hartford</v>
      </c>
      <c r="D90">
        <f t="shared" si="1"/>
        <v>1791</v>
      </c>
    </row>
    <row r="91" spans="1:4" x14ac:dyDescent="0.2">
      <c r="A91">
        <v>1863</v>
      </c>
      <c r="B91">
        <f>FY24_Wrksht_Wrksheet!B94</f>
        <v>1863</v>
      </c>
      <c r="C91" t="str">
        <f>FY24_Wrksht_Wrksheet!C94</f>
        <v>Dubuque</v>
      </c>
      <c r="D91">
        <f t="shared" si="1"/>
        <v>1863</v>
      </c>
    </row>
    <row r="92" spans="1:4" x14ac:dyDescent="0.2">
      <c r="A92">
        <v>1908</v>
      </c>
      <c r="B92">
        <f>FY24_Wrksht_Wrksheet!B95</f>
        <v>1908</v>
      </c>
      <c r="C92" t="str">
        <f>FY24_Wrksht_Wrksheet!C95</f>
        <v>Dunkerton</v>
      </c>
      <c r="D92">
        <f t="shared" si="1"/>
        <v>1908</v>
      </c>
    </row>
    <row r="93" spans="1:4" x14ac:dyDescent="0.2">
      <c r="A93">
        <v>1926</v>
      </c>
      <c r="B93">
        <f>FY24_Wrksht_Wrksheet!B96</f>
        <v>1926</v>
      </c>
      <c r="C93" t="str">
        <f>FY24_Wrksht_Wrksheet!C96</f>
        <v>Durant</v>
      </c>
      <c r="D93">
        <f t="shared" si="1"/>
        <v>1926</v>
      </c>
    </row>
    <row r="94" spans="1:4" x14ac:dyDescent="0.2">
      <c r="A94">
        <v>1944</v>
      </c>
      <c r="B94">
        <f>FY24_Wrksht_Wrksheet!B97</f>
        <v>1944</v>
      </c>
      <c r="C94" t="str">
        <f>FY24_Wrksht_Wrksheet!C97</f>
        <v>Eagle Grove</v>
      </c>
      <c r="D94">
        <f t="shared" si="1"/>
        <v>1944</v>
      </c>
    </row>
    <row r="95" spans="1:4" x14ac:dyDescent="0.2">
      <c r="A95">
        <v>1953</v>
      </c>
      <c r="B95">
        <f>FY24_Wrksht_Wrksheet!B98</f>
        <v>1953</v>
      </c>
      <c r="C95" t="str">
        <f>FY24_Wrksht_Wrksheet!C98</f>
        <v>Earlham</v>
      </c>
      <c r="D95">
        <f t="shared" si="1"/>
        <v>1953</v>
      </c>
    </row>
    <row r="96" spans="1:4" x14ac:dyDescent="0.2">
      <c r="A96">
        <v>1963</v>
      </c>
      <c r="B96">
        <f>FY24_Wrksht_Wrksheet!B99</f>
        <v>1963</v>
      </c>
      <c r="C96" t="str">
        <f>FY24_Wrksht_Wrksheet!C99</f>
        <v>East Buchanan</v>
      </c>
      <c r="D96">
        <f t="shared" si="1"/>
        <v>1963</v>
      </c>
    </row>
    <row r="97" spans="1:4" x14ac:dyDescent="0.2">
      <c r="A97">
        <v>3582</v>
      </c>
      <c r="B97">
        <f>FY24_Wrksht_Wrksheet!B100</f>
        <v>1968</v>
      </c>
      <c r="C97" t="str">
        <f>FY24_Wrksht_Wrksheet!C100</f>
        <v>East Marshall</v>
      </c>
      <c r="D97">
        <f t="shared" si="1"/>
        <v>1968</v>
      </c>
    </row>
    <row r="98" spans="1:4" x14ac:dyDescent="0.2">
      <c r="A98">
        <v>3978</v>
      </c>
      <c r="B98">
        <f>FY24_Wrksht_Wrksheet!B101</f>
        <v>3978</v>
      </c>
      <c r="C98" t="str">
        <f>FY24_Wrksht_Wrksheet!C101</f>
        <v>East Mills</v>
      </c>
      <c r="D98">
        <f t="shared" si="1"/>
        <v>3978</v>
      </c>
    </row>
    <row r="99" spans="1:4" x14ac:dyDescent="0.2">
      <c r="A99">
        <v>6741</v>
      </c>
      <c r="B99">
        <f>FY24_Wrksht_Wrksheet!B102</f>
        <v>6741</v>
      </c>
      <c r="C99" t="str">
        <f>FY24_Wrksht_Wrksheet!C102</f>
        <v>East Sac County</v>
      </c>
      <c r="D99">
        <f t="shared" si="1"/>
        <v>6741</v>
      </c>
    </row>
    <row r="100" spans="1:4" x14ac:dyDescent="0.2">
      <c r="A100">
        <v>1970</v>
      </c>
      <c r="B100">
        <f>FY24_Wrksht_Wrksheet!B103</f>
        <v>1970</v>
      </c>
      <c r="C100" t="str">
        <f>FY24_Wrksht_Wrksheet!C103</f>
        <v>East Union</v>
      </c>
      <c r="D100">
        <f t="shared" si="1"/>
        <v>1970</v>
      </c>
    </row>
    <row r="101" spans="1:4" x14ac:dyDescent="0.2">
      <c r="A101">
        <v>1972</v>
      </c>
      <c r="B101">
        <f>FY24_Wrksht_Wrksheet!B104</f>
        <v>1972</v>
      </c>
      <c r="C101" t="str">
        <f>FY24_Wrksht_Wrksheet!C104</f>
        <v>Eastern Allamakee</v>
      </c>
      <c r="D101">
        <f t="shared" si="1"/>
        <v>1972</v>
      </c>
    </row>
    <row r="102" spans="1:4" x14ac:dyDescent="0.2">
      <c r="A102">
        <v>1965</v>
      </c>
      <c r="B102">
        <f>FY24_Wrksht_Wrksheet!B105</f>
        <v>1965</v>
      </c>
      <c r="C102" t="str">
        <f>FY24_Wrksht_Wrksheet!C105</f>
        <v>Easton Valley</v>
      </c>
      <c r="D102">
        <f t="shared" si="1"/>
        <v>1965</v>
      </c>
    </row>
    <row r="103" spans="1:4" x14ac:dyDescent="0.2">
      <c r="A103">
        <v>657</v>
      </c>
      <c r="B103">
        <f>FY24_Wrksht_Wrksheet!B106</f>
        <v>657</v>
      </c>
      <c r="C103" t="str">
        <f>FY24_Wrksht_Wrksheet!C106</f>
        <v>Eddyville-Blakesburg-Fremont</v>
      </c>
      <c r="D103">
        <f t="shared" si="1"/>
        <v>657</v>
      </c>
    </row>
    <row r="104" spans="1:4" x14ac:dyDescent="0.2">
      <c r="A104">
        <v>1989</v>
      </c>
      <c r="B104">
        <f>FY24_Wrksht_Wrksheet!B107</f>
        <v>1989</v>
      </c>
      <c r="C104" t="str">
        <f>FY24_Wrksht_Wrksheet!C107</f>
        <v>Edgewood-Colesburg</v>
      </c>
      <c r="D104">
        <f t="shared" si="1"/>
        <v>1989</v>
      </c>
    </row>
    <row r="105" spans="1:4" x14ac:dyDescent="0.2">
      <c r="A105">
        <v>2007</v>
      </c>
      <c r="B105">
        <f>FY24_Wrksht_Wrksheet!B108</f>
        <v>2007</v>
      </c>
      <c r="C105" t="str">
        <f>FY24_Wrksht_Wrksheet!C108</f>
        <v>Eldora-New Providence</v>
      </c>
      <c r="D105">
        <f t="shared" si="1"/>
        <v>2007</v>
      </c>
    </row>
    <row r="106" spans="1:4" x14ac:dyDescent="0.2">
      <c r="A106">
        <v>2088</v>
      </c>
      <c r="B106">
        <f>FY24_Wrksht_Wrksheet!B109</f>
        <v>2088</v>
      </c>
      <c r="C106" t="str">
        <f>FY24_Wrksht_Wrksheet!C109</f>
        <v>Emmetsburg</v>
      </c>
      <c r="D106">
        <f t="shared" si="1"/>
        <v>2088</v>
      </c>
    </row>
    <row r="107" spans="1:4" x14ac:dyDescent="0.2">
      <c r="A107">
        <v>2097</v>
      </c>
      <c r="B107">
        <f>FY24_Wrksht_Wrksheet!B110</f>
        <v>2097</v>
      </c>
      <c r="C107" t="str">
        <f>FY24_Wrksht_Wrksheet!C110</f>
        <v>English Valleys</v>
      </c>
      <c r="D107">
        <f t="shared" si="1"/>
        <v>2097</v>
      </c>
    </row>
    <row r="108" spans="1:4" x14ac:dyDescent="0.2">
      <c r="A108">
        <v>2113</v>
      </c>
      <c r="B108">
        <f>FY24_Wrksht_Wrksheet!B111</f>
        <v>2113</v>
      </c>
      <c r="C108" t="str">
        <f>FY24_Wrksht_Wrksheet!C111</f>
        <v>Essex</v>
      </c>
      <c r="D108">
        <f t="shared" si="1"/>
        <v>2113</v>
      </c>
    </row>
    <row r="109" spans="1:4" x14ac:dyDescent="0.2">
      <c r="A109">
        <v>2124</v>
      </c>
      <c r="B109">
        <f>FY24_Wrksht_Wrksheet!B112</f>
        <v>2124</v>
      </c>
      <c r="C109" t="str">
        <f>FY24_Wrksht_Wrksheet!C112</f>
        <v>Estherville-Lincoln Central</v>
      </c>
      <c r="D109">
        <f t="shared" si="1"/>
        <v>2124</v>
      </c>
    </row>
    <row r="110" spans="1:4" x14ac:dyDescent="0.2">
      <c r="A110">
        <v>2151</v>
      </c>
      <c r="B110">
        <f>FY24_Wrksht_Wrksheet!B113</f>
        <v>2151</v>
      </c>
      <c r="C110" t="str">
        <f>FY24_Wrksht_Wrksheet!C113</f>
        <v>Exira-Elk Horn-Kimball</v>
      </c>
      <c r="D110">
        <f t="shared" si="1"/>
        <v>2151</v>
      </c>
    </row>
    <row r="111" spans="1:4" x14ac:dyDescent="0.2">
      <c r="A111">
        <v>2169</v>
      </c>
      <c r="B111">
        <f>FY24_Wrksht_Wrksheet!B114</f>
        <v>2169</v>
      </c>
      <c r="C111" t="str">
        <f>FY24_Wrksht_Wrksheet!C114</f>
        <v>Fairfield</v>
      </c>
      <c r="D111">
        <f t="shared" si="1"/>
        <v>2169</v>
      </c>
    </row>
    <row r="112" spans="1:4" x14ac:dyDescent="0.2">
      <c r="A112">
        <v>2295</v>
      </c>
      <c r="B112">
        <f>FY24_Wrksht_Wrksheet!B115</f>
        <v>2295</v>
      </c>
      <c r="C112" t="str">
        <f>FY24_Wrksht_Wrksheet!C115</f>
        <v>Forest City</v>
      </c>
      <c r="D112">
        <f t="shared" si="1"/>
        <v>2295</v>
      </c>
    </row>
    <row r="113" spans="1:4" x14ac:dyDescent="0.2">
      <c r="A113">
        <v>2313</v>
      </c>
      <c r="B113">
        <f>FY24_Wrksht_Wrksheet!B116</f>
        <v>2313</v>
      </c>
      <c r="C113" t="str">
        <f>FY24_Wrksht_Wrksheet!C116</f>
        <v>Fort Dodge</v>
      </c>
      <c r="D113">
        <f t="shared" si="1"/>
        <v>2313</v>
      </c>
    </row>
    <row r="114" spans="1:4" x14ac:dyDescent="0.2">
      <c r="A114">
        <v>2322</v>
      </c>
      <c r="B114">
        <f>FY24_Wrksht_Wrksheet!B117</f>
        <v>2322</v>
      </c>
      <c r="C114" t="str">
        <f>FY24_Wrksht_Wrksheet!C117</f>
        <v>Fort Madison</v>
      </c>
      <c r="D114">
        <f t="shared" si="1"/>
        <v>2322</v>
      </c>
    </row>
    <row r="115" spans="1:4" x14ac:dyDescent="0.2">
      <c r="A115">
        <v>2369</v>
      </c>
      <c r="B115">
        <f>FY24_Wrksht_Wrksheet!B118</f>
        <v>2369</v>
      </c>
      <c r="C115" t="str">
        <f>FY24_Wrksht_Wrksheet!C118</f>
        <v>Fremont-Mills</v>
      </c>
      <c r="D115">
        <f t="shared" si="1"/>
        <v>2369</v>
      </c>
    </row>
    <row r="116" spans="1:4" x14ac:dyDescent="0.2">
      <c r="A116">
        <v>2376</v>
      </c>
      <c r="B116">
        <f>FY24_Wrksht_Wrksheet!B119</f>
        <v>2376</v>
      </c>
      <c r="C116" t="str">
        <f>FY24_Wrksht_Wrksheet!C119</f>
        <v>Galva-Holstein</v>
      </c>
      <c r="D116">
        <f t="shared" si="1"/>
        <v>2376</v>
      </c>
    </row>
    <row r="117" spans="1:4" x14ac:dyDescent="0.2">
      <c r="A117">
        <v>2403</v>
      </c>
      <c r="B117">
        <f>FY24_Wrksht_Wrksheet!B120</f>
        <v>2403</v>
      </c>
      <c r="C117" t="str">
        <f>FY24_Wrksht_Wrksheet!C120</f>
        <v>Garner-Hayfield-Ventura</v>
      </c>
      <c r="D117">
        <f t="shared" si="1"/>
        <v>2403</v>
      </c>
    </row>
    <row r="118" spans="1:4" x14ac:dyDescent="0.2">
      <c r="A118">
        <v>2457</v>
      </c>
      <c r="B118">
        <f>FY24_Wrksht_Wrksheet!B121</f>
        <v>2457</v>
      </c>
      <c r="C118" t="str">
        <f>FY24_Wrksht_Wrksheet!C121</f>
        <v>George-Little Rock</v>
      </c>
      <c r="D118">
        <f t="shared" si="1"/>
        <v>2457</v>
      </c>
    </row>
    <row r="119" spans="1:4" x14ac:dyDescent="0.2">
      <c r="A119">
        <v>2466</v>
      </c>
      <c r="B119">
        <f>FY24_Wrksht_Wrksheet!B122</f>
        <v>2466</v>
      </c>
      <c r="C119" t="str">
        <f>FY24_Wrksht_Wrksheet!C122</f>
        <v>Gilbert</v>
      </c>
      <c r="D119">
        <f t="shared" si="1"/>
        <v>2466</v>
      </c>
    </row>
    <row r="120" spans="1:4" x14ac:dyDescent="0.2">
      <c r="A120">
        <v>2493</v>
      </c>
      <c r="B120">
        <f>FY24_Wrksht_Wrksheet!B123</f>
        <v>2493</v>
      </c>
      <c r="C120" t="str">
        <f>FY24_Wrksht_Wrksheet!C123</f>
        <v>Gilmore City-Bradgate</v>
      </c>
      <c r="D120">
        <f t="shared" si="1"/>
        <v>2493</v>
      </c>
    </row>
    <row r="121" spans="1:4" x14ac:dyDescent="0.2">
      <c r="A121">
        <v>2502</v>
      </c>
      <c r="B121">
        <f>FY24_Wrksht_Wrksheet!B124</f>
        <v>2502</v>
      </c>
      <c r="C121" t="str">
        <f>FY24_Wrksht_Wrksheet!C124</f>
        <v>Gladbrook-Reinbeck</v>
      </c>
      <c r="D121">
        <f t="shared" si="1"/>
        <v>2502</v>
      </c>
    </row>
    <row r="122" spans="1:4" x14ac:dyDescent="0.2">
      <c r="A122">
        <v>2511</v>
      </c>
      <c r="B122">
        <f>FY24_Wrksht_Wrksheet!B125</f>
        <v>2511</v>
      </c>
      <c r="C122" t="str">
        <f>FY24_Wrksht_Wrksheet!C125</f>
        <v>Glenwood</v>
      </c>
      <c r="D122">
        <f t="shared" si="1"/>
        <v>2511</v>
      </c>
    </row>
    <row r="123" spans="1:4" x14ac:dyDescent="0.2">
      <c r="A123">
        <v>2520</v>
      </c>
      <c r="B123">
        <f>FY24_Wrksht_Wrksheet!B126</f>
        <v>2520</v>
      </c>
      <c r="C123" t="str">
        <f>FY24_Wrksht_Wrksheet!C126</f>
        <v>Glidden-Ralston</v>
      </c>
      <c r="D123">
        <f t="shared" si="1"/>
        <v>2520</v>
      </c>
    </row>
    <row r="124" spans="1:4" x14ac:dyDescent="0.2">
      <c r="A124">
        <v>2682</v>
      </c>
      <c r="B124">
        <f>FY24_Wrksht_Wrksheet!B127</f>
        <v>2682</v>
      </c>
      <c r="C124" t="str">
        <f>FY24_Wrksht_Wrksheet!C127</f>
        <v>GMG</v>
      </c>
      <c r="D124">
        <f t="shared" si="1"/>
        <v>2682</v>
      </c>
    </row>
    <row r="125" spans="1:4" x14ac:dyDescent="0.2">
      <c r="A125">
        <v>2556</v>
      </c>
      <c r="B125">
        <f>FY24_Wrksht_Wrksheet!B128</f>
        <v>2556</v>
      </c>
      <c r="C125" t="str">
        <f>FY24_Wrksht_Wrksheet!C128</f>
        <v>Graettinger-Terril</v>
      </c>
      <c r="D125">
        <f t="shared" si="1"/>
        <v>2556</v>
      </c>
    </row>
    <row r="126" spans="1:4" x14ac:dyDescent="0.2">
      <c r="A126">
        <v>3195</v>
      </c>
      <c r="B126">
        <f>FY24_Wrksht_Wrksheet!B129</f>
        <v>3195</v>
      </c>
      <c r="C126" t="str">
        <f>FY24_Wrksht_Wrksheet!C129</f>
        <v>Greene County</v>
      </c>
      <c r="D126">
        <f t="shared" si="1"/>
        <v>3195</v>
      </c>
    </row>
    <row r="127" spans="1:4" x14ac:dyDescent="0.2">
      <c r="A127">
        <v>2709</v>
      </c>
      <c r="B127">
        <f>FY24_Wrksht_Wrksheet!B130</f>
        <v>2709</v>
      </c>
      <c r="C127" t="str">
        <f>FY24_Wrksht_Wrksheet!C130</f>
        <v>Grinnell-Newburg</v>
      </c>
      <c r="D127">
        <f t="shared" si="1"/>
        <v>2709</v>
      </c>
    </row>
    <row r="128" spans="1:4" x14ac:dyDescent="0.2">
      <c r="A128">
        <v>2718</v>
      </c>
      <c r="B128">
        <f>FY24_Wrksht_Wrksheet!B131</f>
        <v>2718</v>
      </c>
      <c r="C128" t="str">
        <f>FY24_Wrksht_Wrksheet!C131</f>
        <v>Griswold</v>
      </c>
      <c r="D128">
        <f t="shared" si="1"/>
        <v>2718</v>
      </c>
    </row>
    <row r="129" spans="1:4" x14ac:dyDescent="0.2">
      <c r="A129">
        <v>2727</v>
      </c>
      <c r="B129">
        <f>FY24_Wrksht_Wrksheet!B132</f>
        <v>2727</v>
      </c>
      <c r="C129" t="str">
        <f>FY24_Wrksht_Wrksheet!C132</f>
        <v>Grundy Center</v>
      </c>
      <c r="D129">
        <f t="shared" si="1"/>
        <v>2727</v>
      </c>
    </row>
    <row r="130" spans="1:4" x14ac:dyDescent="0.2">
      <c r="A130">
        <v>2754</v>
      </c>
      <c r="B130">
        <f>FY24_Wrksht_Wrksheet!B133</f>
        <v>2754</v>
      </c>
      <c r="C130" t="str">
        <f>FY24_Wrksht_Wrksheet!C133</f>
        <v>Guthrie Center</v>
      </c>
      <c r="D130">
        <f t="shared" si="1"/>
        <v>2754</v>
      </c>
    </row>
    <row r="131" spans="1:4" x14ac:dyDescent="0.2">
      <c r="A131">
        <v>2772</v>
      </c>
      <c r="B131">
        <f>FY24_Wrksht_Wrksheet!B134</f>
        <v>2772</v>
      </c>
      <c r="C131" t="str">
        <f>FY24_Wrksht_Wrksheet!C134</f>
        <v>Hamburg</v>
      </c>
      <c r="D131">
        <f t="shared" si="1"/>
        <v>2772</v>
      </c>
    </row>
    <row r="132" spans="1:4" x14ac:dyDescent="0.2">
      <c r="A132">
        <v>2781</v>
      </c>
      <c r="B132">
        <f>FY24_Wrksht_Wrksheet!B135</f>
        <v>2781</v>
      </c>
      <c r="C132" t="str">
        <f>FY24_Wrksht_Wrksheet!C135</f>
        <v>Hampton-Dumont</v>
      </c>
      <c r="D132">
        <f t="shared" ref="D132:D195" si="2">B132</f>
        <v>2781</v>
      </c>
    </row>
    <row r="133" spans="1:4" x14ac:dyDescent="0.2">
      <c r="A133">
        <v>2826</v>
      </c>
      <c r="B133">
        <f>FY24_Wrksht_Wrksheet!B136</f>
        <v>2826</v>
      </c>
      <c r="C133" t="str">
        <f>FY24_Wrksht_Wrksheet!C136</f>
        <v>Harlan</v>
      </c>
      <c r="D133">
        <f t="shared" si="2"/>
        <v>2826</v>
      </c>
    </row>
    <row r="134" spans="1:4" x14ac:dyDescent="0.2">
      <c r="A134">
        <v>2846</v>
      </c>
      <c r="B134">
        <f>FY24_Wrksht_Wrksheet!B137</f>
        <v>2846</v>
      </c>
      <c r="C134" t="str">
        <f>FY24_Wrksht_Wrksheet!C137</f>
        <v>Harris-Lake Park</v>
      </c>
      <c r="D134">
        <f t="shared" si="2"/>
        <v>2846</v>
      </c>
    </row>
    <row r="135" spans="1:4" x14ac:dyDescent="0.2">
      <c r="A135">
        <v>2862</v>
      </c>
      <c r="B135">
        <f>FY24_Wrksht_Wrksheet!B138</f>
        <v>2862</v>
      </c>
      <c r="C135" t="str">
        <f>FY24_Wrksht_Wrksheet!C138</f>
        <v>Hartley-Melvin-Sanborn</v>
      </c>
      <c r="D135">
        <f t="shared" si="2"/>
        <v>2862</v>
      </c>
    </row>
    <row r="136" spans="1:4" x14ac:dyDescent="0.2">
      <c r="A136">
        <v>2977</v>
      </c>
      <c r="B136">
        <f>FY24_Wrksht_Wrksheet!B139</f>
        <v>2977</v>
      </c>
      <c r="C136" t="str">
        <f>FY24_Wrksht_Wrksheet!C139</f>
        <v>Highland</v>
      </c>
      <c r="D136">
        <f t="shared" si="2"/>
        <v>2977</v>
      </c>
    </row>
    <row r="137" spans="1:4" x14ac:dyDescent="0.2">
      <c r="A137">
        <v>2988</v>
      </c>
      <c r="B137">
        <f>FY24_Wrksht_Wrksheet!B140</f>
        <v>2988</v>
      </c>
      <c r="C137" t="str">
        <f>FY24_Wrksht_Wrksheet!C140</f>
        <v>Hinton</v>
      </c>
      <c r="D137">
        <f t="shared" si="2"/>
        <v>2988</v>
      </c>
    </row>
    <row r="138" spans="1:4" x14ac:dyDescent="0.2">
      <c r="A138">
        <v>2766</v>
      </c>
      <c r="B138">
        <f>FY24_Wrksht_Wrksheet!B141</f>
        <v>2766</v>
      </c>
      <c r="C138" t="str">
        <f>FY24_Wrksht_Wrksheet!C141</f>
        <v>HLV</v>
      </c>
      <c r="D138">
        <f t="shared" si="2"/>
        <v>2766</v>
      </c>
    </row>
    <row r="139" spans="1:4" x14ac:dyDescent="0.2">
      <c r="A139">
        <v>3029</v>
      </c>
      <c r="B139">
        <f>FY24_Wrksht_Wrksheet!B142</f>
        <v>3029</v>
      </c>
      <c r="C139" t="str">
        <f>FY24_Wrksht_Wrksheet!C142</f>
        <v>Howard-Winneshiek</v>
      </c>
      <c r="D139">
        <f t="shared" si="2"/>
        <v>3029</v>
      </c>
    </row>
    <row r="140" spans="1:4" x14ac:dyDescent="0.2">
      <c r="A140">
        <v>3033</v>
      </c>
      <c r="B140">
        <f>FY24_Wrksht_Wrksheet!B143</f>
        <v>3033</v>
      </c>
      <c r="C140" t="str">
        <f>FY24_Wrksht_Wrksheet!C143</f>
        <v>Hubbard-Radcliffe</v>
      </c>
      <c r="D140">
        <f t="shared" si="2"/>
        <v>3033</v>
      </c>
    </row>
    <row r="141" spans="1:4" x14ac:dyDescent="0.2">
      <c r="A141">
        <v>3042</v>
      </c>
      <c r="B141">
        <f>FY24_Wrksht_Wrksheet!B144</f>
        <v>3042</v>
      </c>
      <c r="C141" t="str">
        <f>FY24_Wrksht_Wrksheet!C144</f>
        <v>Hudson</v>
      </c>
      <c r="D141">
        <f t="shared" si="2"/>
        <v>3042</v>
      </c>
    </row>
    <row r="142" spans="1:4" x14ac:dyDescent="0.2">
      <c r="A142">
        <v>3060</v>
      </c>
      <c r="B142">
        <f>FY24_Wrksht_Wrksheet!B145</f>
        <v>3060</v>
      </c>
      <c r="C142" t="str">
        <f>FY24_Wrksht_Wrksheet!C145</f>
        <v>Humboldt</v>
      </c>
      <c r="D142">
        <f t="shared" si="2"/>
        <v>3060</v>
      </c>
    </row>
    <row r="143" spans="1:4" x14ac:dyDescent="0.2">
      <c r="A143">
        <v>3168</v>
      </c>
      <c r="B143">
        <f>FY24_Wrksht_Wrksheet!B146</f>
        <v>3168</v>
      </c>
      <c r="C143" t="str">
        <f>FY24_Wrksht_Wrksheet!C146</f>
        <v>IKM-Manning</v>
      </c>
      <c r="D143">
        <f t="shared" si="2"/>
        <v>3168</v>
      </c>
    </row>
    <row r="144" spans="1:4" x14ac:dyDescent="0.2">
      <c r="A144">
        <v>3105</v>
      </c>
      <c r="B144">
        <f>FY24_Wrksht_Wrksheet!B147</f>
        <v>3105</v>
      </c>
      <c r="C144" t="str">
        <f>FY24_Wrksht_Wrksheet!C147</f>
        <v>Independence</v>
      </c>
      <c r="D144">
        <f t="shared" si="2"/>
        <v>3105</v>
      </c>
    </row>
    <row r="145" spans="1:4" x14ac:dyDescent="0.2">
      <c r="A145">
        <v>3114</v>
      </c>
      <c r="B145">
        <f>FY24_Wrksht_Wrksheet!B148</f>
        <v>3114</v>
      </c>
      <c r="C145" t="str">
        <f>FY24_Wrksht_Wrksheet!C148</f>
        <v>Indianola</v>
      </c>
      <c r="D145">
        <f t="shared" si="2"/>
        <v>3114</v>
      </c>
    </row>
    <row r="146" spans="1:4" x14ac:dyDescent="0.2">
      <c r="A146">
        <v>3119</v>
      </c>
      <c r="B146">
        <f>FY24_Wrksht_Wrksheet!B149</f>
        <v>3119</v>
      </c>
      <c r="C146" t="str">
        <f>FY24_Wrksht_Wrksheet!C149</f>
        <v>Interstate 35</v>
      </c>
      <c r="D146">
        <f t="shared" si="2"/>
        <v>3119</v>
      </c>
    </row>
    <row r="147" spans="1:4" x14ac:dyDescent="0.2">
      <c r="A147">
        <v>3141</v>
      </c>
      <c r="B147">
        <f>FY24_Wrksht_Wrksheet!B150</f>
        <v>3141</v>
      </c>
      <c r="C147" t="str">
        <f>FY24_Wrksht_Wrksheet!C150</f>
        <v>Iowa City</v>
      </c>
      <c r="D147">
        <f t="shared" si="2"/>
        <v>3141</v>
      </c>
    </row>
    <row r="148" spans="1:4" x14ac:dyDescent="0.2">
      <c r="A148">
        <v>3150</v>
      </c>
      <c r="B148">
        <f>FY24_Wrksht_Wrksheet!B151</f>
        <v>3150</v>
      </c>
      <c r="C148" t="str">
        <f>FY24_Wrksht_Wrksheet!C151</f>
        <v>Iowa Falls</v>
      </c>
      <c r="D148">
        <f t="shared" si="2"/>
        <v>3150</v>
      </c>
    </row>
    <row r="149" spans="1:4" x14ac:dyDescent="0.2">
      <c r="A149">
        <v>3154</v>
      </c>
      <c r="B149">
        <f>FY24_Wrksht_Wrksheet!B152</f>
        <v>3154</v>
      </c>
      <c r="C149" t="str">
        <f>FY24_Wrksht_Wrksheet!C152</f>
        <v>Iowa Valley</v>
      </c>
      <c r="D149">
        <f t="shared" si="2"/>
        <v>3154</v>
      </c>
    </row>
    <row r="150" spans="1:4" x14ac:dyDescent="0.2">
      <c r="A150">
        <v>3186</v>
      </c>
      <c r="B150">
        <f>FY24_Wrksht_Wrksheet!B153</f>
        <v>3186</v>
      </c>
      <c r="C150" t="str">
        <f>FY24_Wrksht_Wrksheet!C153</f>
        <v>Janesville</v>
      </c>
      <c r="D150">
        <f t="shared" si="2"/>
        <v>3186</v>
      </c>
    </row>
    <row r="151" spans="1:4" x14ac:dyDescent="0.2">
      <c r="A151">
        <v>3204</v>
      </c>
      <c r="B151">
        <f>FY24_Wrksht_Wrksheet!B154</f>
        <v>3204</v>
      </c>
      <c r="C151" t="str">
        <f>FY24_Wrksht_Wrksheet!C154</f>
        <v>Jesup</v>
      </c>
      <c r="D151">
        <f t="shared" si="2"/>
        <v>3204</v>
      </c>
    </row>
    <row r="152" spans="1:4" x14ac:dyDescent="0.2">
      <c r="A152">
        <v>3231</v>
      </c>
      <c r="B152">
        <f>FY24_Wrksht_Wrksheet!B155</f>
        <v>3231</v>
      </c>
      <c r="C152" t="str">
        <f>FY24_Wrksht_Wrksheet!C155</f>
        <v>Johnston</v>
      </c>
      <c r="D152">
        <f t="shared" si="2"/>
        <v>3231</v>
      </c>
    </row>
    <row r="153" spans="1:4" x14ac:dyDescent="0.2">
      <c r="A153">
        <v>3312</v>
      </c>
      <c r="B153">
        <f>FY24_Wrksht_Wrksheet!B156</f>
        <v>3312</v>
      </c>
      <c r="C153" t="str">
        <f>FY24_Wrksht_Wrksheet!C156</f>
        <v>Keokuk</v>
      </c>
      <c r="D153">
        <f t="shared" si="2"/>
        <v>3312</v>
      </c>
    </row>
    <row r="154" spans="1:4" x14ac:dyDescent="0.2">
      <c r="A154">
        <v>3330</v>
      </c>
      <c r="B154">
        <f>FY24_Wrksht_Wrksheet!B157</f>
        <v>3330</v>
      </c>
      <c r="C154" t="str">
        <f>FY24_Wrksht_Wrksheet!C157</f>
        <v>Keota</v>
      </c>
      <c r="D154">
        <f t="shared" si="2"/>
        <v>3330</v>
      </c>
    </row>
    <row r="155" spans="1:4" x14ac:dyDescent="0.2">
      <c r="A155">
        <v>3348</v>
      </c>
      <c r="B155">
        <f>FY24_Wrksht_Wrksheet!B158</f>
        <v>3348</v>
      </c>
      <c r="C155" t="str">
        <f>FY24_Wrksht_Wrksheet!C158</f>
        <v>Kingsley-Pierson</v>
      </c>
      <c r="D155">
        <f t="shared" si="2"/>
        <v>3348</v>
      </c>
    </row>
    <row r="156" spans="1:4" x14ac:dyDescent="0.2">
      <c r="A156">
        <v>3375</v>
      </c>
      <c r="B156">
        <f>FY24_Wrksht_Wrksheet!B159</f>
        <v>3375</v>
      </c>
      <c r="C156" t="str">
        <f>FY24_Wrksht_Wrksheet!C159</f>
        <v>Knoxville</v>
      </c>
      <c r="D156">
        <f t="shared" si="2"/>
        <v>3375</v>
      </c>
    </row>
    <row r="157" spans="1:4" x14ac:dyDescent="0.2">
      <c r="A157">
        <v>3420</v>
      </c>
      <c r="B157">
        <f>FY24_Wrksht_Wrksheet!B160</f>
        <v>3420</v>
      </c>
      <c r="C157" t="str">
        <f>FY24_Wrksht_Wrksheet!C160</f>
        <v>Lake Mills</v>
      </c>
      <c r="D157">
        <f t="shared" si="2"/>
        <v>3420</v>
      </c>
    </row>
    <row r="158" spans="1:4" x14ac:dyDescent="0.2">
      <c r="A158">
        <v>3465</v>
      </c>
      <c r="B158">
        <f>FY24_Wrksht_Wrksheet!B161</f>
        <v>3465</v>
      </c>
      <c r="C158" t="str">
        <f>FY24_Wrksht_Wrksheet!C161</f>
        <v>Lamoni</v>
      </c>
      <c r="D158">
        <f t="shared" si="2"/>
        <v>3465</v>
      </c>
    </row>
    <row r="159" spans="1:4" x14ac:dyDescent="0.2">
      <c r="A159">
        <v>3537</v>
      </c>
      <c r="B159">
        <f>FY24_Wrksht_Wrksheet!B162</f>
        <v>3537</v>
      </c>
      <c r="C159" t="str">
        <f>FY24_Wrksht_Wrksheet!C162</f>
        <v>Laurens-Marathon</v>
      </c>
      <c r="D159">
        <f t="shared" si="2"/>
        <v>3537</v>
      </c>
    </row>
    <row r="160" spans="1:4" x14ac:dyDescent="0.2">
      <c r="A160">
        <v>3555</v>
      </c>
      <c r="B160">
        <f>FY24_Wrksht_Wrksheet!B163</f>
        <v>3555</v>
      </c>
      <c r="C160" t="str">
        <f>FY24_Wrksht_Wrksheet!C163</f>
        <v>Lawton-Bronson</v>
      </c>
      <c r="D160">
        <f t="shared" si="2"/>
        <v>3555</v>
      </c>
    </row>
    <row r="161" spans="1:4" x14ac:dyDescent="0.2">
      <c r="A161">
        <v>3600</v>
      </c>
      <c r="B161">
        <f>FY24_Wrksht_Wrksheet!B164</f>
        <v>3600</v>
      </c>
      <c r="C161" t="str">
        <f>FY24_Wrksht_Wrksheet!C164</f>
        <v>Le Mars</v>
      </c>
      <c r="D161">
        <f t="shared" si="2"/>
        <v>3600</v>
      </c>
    </row>
    <row r="162" spans="1:4" x14ac:dyDescent="0.2">
      <c r="A162">
        <v>3609</v>
      </c>
      <c r="B162">
        <f>FY24_Wrksht_Wrksheet!B165</f>
        <v>3609</v>
      </c>
      <c r="C162" t="str">
        <f>FY24_Wrksht_Wrksheet!C165</f>
        <v>Lenox</v>
      </c>
      <c r="D162">
        <f t="shared" si="2"/>
        <v>3609</v>
      </c>
    </row>
    <row r="163" spans="1:4" x14ac:dyDescent="0.2">
      <c r="A163">
        <v>3645</v>
      </c>
      <c r="B163">
        <f>FY24_Wrksht_Wrksheet!B166</f>
        <v>3645</v>
      </c>
      <c r="C163" t="str">
        <f>FY24_Wrksht_Wrksheet!C166</f>
        <v>Lewis Central</v>
      </c>
      <c r="D163">
        <f t="shared" si="2"/>
        <v>3645</v>
      </c>
    </row>
    <row r="164" spans="1:4" x14ac:dyDescent="0.2">
      <c r="A164">
        <v>3715</v>
      </c>
      <c r="B164">
        <f>FY24_Wrksht_Wrksheet!B167</f>
        <v>3715</v>
      </c>
      <c r="C164" t="str">
        <f>FY24_Wrksht_Wrksheet!C167</f>
        <v>Linn-Mar</v>
      </c>
      <c r="D164">
        <f t="shared" si="2"/>
        <v>3715</v>
      </c>
    </row>
    <row r="165" spans="1:4" x14ac:dyDescent="0.2">
      <c r="A165">
        <v>3744</v>
      </c>
      <c r="B165">
        <f>FY24_Wrksht_Wrksheet!B168</f>
        <v>3744</v>
      </c>
      <c r="C165" t="str">
        <f>FY24_Wrksht_Wrksheet!C168</f>
        <v>Lisbon</v>
      </c>
      <c r="D165">
        <f t="shared" si="2"/>
        <v>3744</v>
      </c>
    </row>
    <row r="166" spans="1:4" x14ac:dyDescent="0.2">
      <c r="A166">
        <v>3798</v>
      </c>
      <c r="B166">
        <f>FY24_Wrksht_Wrksheet!B169</f>
        <v>3798</v>
      </c>
      <c r="C166" t="str">
        <f>FY24_Wrksht_Wrksheet!C169</f>
        <v>Logan-Magnolia</v>
      </c>
      <c r="D166">
        <f t="shared" si="2"/>
        <v>3798</v>
      </c>
    </row>
    <row r="167" spans="1:4" x14ac:dyDescent="0.2">
      <c r="A167">
        <v>3816</v>
      </c>
      <c r="B167">
        <f>FY24_Wrksht_Wrksheet!B170</f>
        <v>3816</v>
      </c>
      <c r="C167" t="str">
        <f>FY24_Wrksht_Wrksheet!C170</f>
        <v>Lone Tree</v>
      </c>
      <c r="D167">
        <f t="shared" si="2"/>
        <v>3816</v>
      </c>
    </row>
    <row r="168" spans="1:4" x14ac:dyDescent="0.2">
      <c r="A168">
        <v>3841</v>
      </c>
      <c r="B168">
        <f>FY24_Wrksht_Wrksheet!B171</f>
        <v>3841</v>
      </c>
      <c r="C168" t="str">
        <f>FY24_Wrksht_Wrksheet!C171</f>
        <v>Louisa-Muscatine</v>
      </c>
      <c r="D168">
        <f t="shared" si="2"/>
        <v>3841</v>
      </c>
    </row>
    <row r="169" spans="1:4" x14ac:dyDescent="0.2">
      <c r="A169">
        <v>3906</v>
      </c>
      <c r="B169">
        <f>FY24_Wrksht_Wrksheet!B172</f>
        <v>3906</v>
      </c>
      <c r="C169" t="str">
        <f>FY24_Wrksht_Wrksheet!C172</f>
        <v>Lynnville-Sully</v>
      </c>
      <c r="D169">
        <f t="shared" si="2"/>
        <v>3906</v>
      </c>
    </row>
    <row r="170" spans="1:4" x14ac:dyDescent="0.2">
      <c r="A170">
        <v>3942</v>
      </c>
      <c r="B170">
        <f>FY24_Wrksht_Wrksheet!B173</f>
        <v>3942</v>
      </c>
      <c r="C170" t="str">
        <f>FY24_Wrksht_Wrksheet!C173</f>
        <v>Madrid</v>
      </c>
      <c r="D170">
        <f t="shared" si="2"/>
        <v>3942</v>
      </c>
    </row>
    <row r="171" spans="1:4" x14ac:dyDescent="0.2">
      <c r="A171">
        <v>4023</v>
      </c>
      <c r="B171">
        <f>FY24_Wrksht_Wrksheet!B174</f>
        <v>4023</v>
      </c>
      <c r="C171" t="str">
        <f>FY24_Wrksht_Wrksheet!C174</f>
        <v>Manson-Northwest Webster</v>
      </c>
      <c r="D171">
        <f t="shared" si="2"/>
        <v>4023</v>
      </c>
    </row>
    <row r="172" spans="1:4" x14ac:dyDescent="0.2">
      <c r="A172">
        <v>4033</v>
      </c>
      <c r="B172">
        <f>FY24_Wrksht_Wrksheet!B175</f>
        <v>4033</v>
      </c>
      <c r="C172" t="str">
        <f>FY24_Wrksht_Wrksheet!C175</f>
        <v>Maple Valley-Anthon Oto</v>
      </c>
      <c r="D172">
        <f t="shared" si="2"/>
        <v>4033</v>
      </c>
    </row>
    <row r="173" spans="1:4" x14ac:dyDescent="0.2">
      <c r="A173">
        <v>4041</v>
      </c>
      <c r="B173">
        <f>FY24_Wrksht_Wrksheet!B176</f>
        <v>4041</v>
      </c>
      <c r="C173" t="str">
        <f>FY24_Wrksht_Wrksheet!C176</f>
        <v>Maquoketa</v>
      </c>
      <c r="D173">
        <f t="shared" si="2"/>
        <v>4041</v>
      </c>
    </row>
    <row r="174" spans="1:4" x14ac:dyDescent="0.2">
      <c r="A174">
        <v>4043</v>
      </c>
      <c r="B174">
        <f>FY24_Wrksht_Wrksheet!B177</f>
        <v>4043</v>
      </c>
      <c r="C174" t="str">
        <f>FY24_Wrksht_Wrksheet!C177</f>
        <v>Maquoketa Valley</v>
      </c>
      <c r="D174">
        <f t="shared" si="2"/>
        <v>4043</v>
      </c>
    </row>
    <row r="175" spans="1:4" x14ac:dyDescent="0.2">
      <c r="A175">
        <v>4068</v>
      </c>
      <c r="B175">
        <f>FY24_Wrksht_Wrksheet!B178</f>
        <v>4068</v>
      </c>
      <c r="C175" t="str">
        <f>FY24_Wrksht_Wrksheet!C178</f>
        <v>Marcus-Meriden Cleghorn</v>
      </c>
      <c r="D175">
        <f t="shared" si="2"/>
        <v>4068</v>
      </c>
    </row>
    <row r="176" spans="1:4" x14ac:dyDescent="0.2">
      <c r="A176">
        <v>4086</v>
      </c>
      <c r="B176">
        <f>FY24_Wrksht_Wrksheet!B179</f>
        <v>4086</v>
      </c>
      <c r="C176" t="str">
        <f>FY24_Wrksht_Wrksheet!C179</f>
        <v>Marion</v>
      </c>
      <c r="D176">
        <f t="shared" si="2"/>
        <v>4086</v>
      </c>
    </row>
    <row r="177" spans="1:4" x14ac:dyDescent="0.2">
      <c r="A177">
        <v>4104</v>
      </c>
      <c r="B177">
        <f>FY24_Wrksht_Wrksheet!B180</f>
        <v>4104</v>
      </c>
      <c r="C177" t="str">
        <f>FY24_Wrksht_Wrksheet!C180</f>
        <v>Marshalltown</v>
      </c>
      <c r="D177">
        <f t="shared" si="2"/>
        <v>4104</v>
      </c>
    </row>
    <row r="178" spans="1:4" x14ac:dyDescent="0.2">
      <c r="A178">
        <v>4122</v>
      </c>
      <c r="B178">
        <f>FY24_Wrksht_Wrksheet!B181</f>
        <v>4122</v>
      </c>
      <c r="C178" t="str">
        <f>FY24_Wrksht_Wrksheet!C181</f>
        <v>Martensdale-St Marys</v>
      </c>
      <c r="D178">
        <f t="shared" si="2"/>
        <v>4122</v>
      </c>
    </row>
    <row r="179" spans="1:4" x14ac:dyDescent="0.2">
      <c r="A179">
        <v>4131</v>
      </c>
      <c r="B179">
        <f>FY24_Wrksht_Wrksheet!B182</f>
        <v>4131</v>
      </c>
      <c r="C179" t="str">
        <f>FY24_Wrksht_Wrksheet!C182</f>
        <v>Mason City</v>
      </c>
      <c r="D179">
        <f t="shared" si="2"/>
        <v>4131</v>
      </c>
    </row>
    <row r="180" spans="1:4" x14ac:dyDescent="0.2">
      <c r="A180">
        <v>4203</v>
      </c>
      <c r="B180">
        <f>FY24_Wrksht_Wrksheet!B183</f>
        <v>4203</v>
      </c>
      <c r="C180" t="str">
        <f>FY24_Wrksht_Wrksheet!C183</f>
        <v>Mediapolis</v>
      </c>
      <c r="D180">
        <f t="shared" si="2"/>
        <v>4203</v>
      </c>
    </row>
    <row r="181" spans="1:4" x14ac:dyDescent="0.2">
      <c r="A181">
        <v>4212</v>
      </c>
      <c r="B181">
        <f>FY24_Wrksht_Wrksheet!B184</f>
        <v>4212</v>
      </c>
      <c r="C181" t="str">
        <f>FY24_Wrksht_Wrksheet!C184</f>
        <v>Melcher-Dallas</v>
      </c>
      <c r="D181">
        <f t="shared" si="2"/>
        <v>4212</v>
      </c>
    </row>
    <row r="182" spans="1:4" x14ac:dyDescent="0.2">
      <c r="A182">
        <v>4419</v>
      </c>
      <c r="B182">
        <f>FY24_Wrksht_Wrksheet!B185</f>
        <v>4419</v>
      </c>
      <c r="C182" t="str">
        <f>FY24_Wrksht_Wrksheet!C185</f>
        <v>MFL Mar Mac</v>
      </c>
      <c r="D182">
        <f t="shared" si="2"/>
        <v>4419</v>
      </c>
    </row>
    <row r="183" spans="1:4" x14ac:dyDescent="0.2">
      <c r="A183">
        <v>4269</v>
      </c>
      <c r="B183">
        <f>FY24_Wrksht_Wrksheet!B186</f>
        <v>4269</v>
      </c>
      <c r="C183" t="str">
        <f>FY24_Wrksht_Wrksheet!C186</f>
        <v>Midland</v>
      </c>
      <c r="D183">
        <f t="shared" si="2"/>
        <v>4269</v>
      </c>
    </row>
    <row r="184" spans="1:4" x14ac:dyDescent="0.2">
      <c r="A184">
        <v>4271</v>
      </c>
      <c r="B184">
        <f>FY24_Wrksht_Wrksheet!B187</f>
        <v>4271</v>
      </c>
      <c r="C184" t="str">
        <f>FY24_Wrksht_Wrksheet!C187</f>
        <v>Mid-Prairie</v>
      </c>
      <c r="D184">
        <f t="shared" si="2"/>
        <v>4271</v>
      </c>
    </row>
    <row r="185" spans="1:4" x14ac:dyDescent="0.2">
      <c r="A185">
        <v>4356</v>
      </c>
      <c r="B185">
        <f>FY24_Wrksht_Wrksheet!B188</f>
        <v>4356</v>
      </c>
      <c r="C185" t="str">
        <f>FY24_Wrksht_Wrksheet!C188</f>
        <v>Missouri Valley</v>
      </c>
      <c r="D185">
        <f t="shared" si="2"/>
        <v>4356</v>
      </c>
    </row>
    <row r="186" spans="1:4" x14ac:dyDescent="0.2">
      <c r="A186">
        <v>4149</v>
      </c>
      <c r="B186">
        <f>FY24_Wrksht_Wrksheet!B189</f>
        <v>4149</v>
      </c>
      <c r="C186" t="str">
        <f>FY24_Wrksht_Wrksheet!C189</f>
        <v>Moc-Floyd Valley</v>
      </c>
      <c r="D186">
        <f t="shared" si="2"/>
        <v>4149</v>
      </c>
    </row>
    <row r="187" spans="1:4" x14ac:dyDescent="0.2">
      <c r="A187">
        <v>4437</v>
      </c>
      <c r="B187">
        <f>FY24_Wrksht_Wrksheet!B190</f>
        <v>4437</v>
      </c>
      <c r="C187" t="str">
        <f>FY24_Wrksht_Wrksheet!C190</f>
        <v>Montezuma</v>
      </c>
      <c r="D187">
        <f t="shared" si="2"/>
        <v>4437</v>
      </c>
    </row>
    <row r="188" spans="1:4" x14ac:dyDescent="0.2">
      <c r="A188">
        <v>4446</v>
      </c>
      <c r="B188">
        <f>FY24_Wrksht_Wrksheet!B191</f>
        <v>4446</v>
      </c>
      <c r="C188" t="str">
        <f>FY24_Wrksht_Wrksheet!C191</f>
        <v>Monticello</v>
      </c>
      <c r="D188">
        <f t="shared" si="2"/>
        <v>4446</v>
      </c>
    </row>
    <row r="189" spans="1:4" x14ac:dyDescent="0.2">
      <c r="A189">
        <v>4491</v>
      </c>
      <c r="B189">
        <f>FY24_Wrksht_Wrksheet!B192</f>
        <v>4491</v>
      </c>
      <c r="C189" t="str">
        <f>FY24_Wrksht_Wrksheet!C192</f>
        <v>Moravia</v>
      </c>
      <c r="D189">
        <f t="shared" si="2"/>
        <v>4491</v>
      </c>
    </row>
    <row r="190" spans="1:4" x14ac:dyDescent="0.2">
      <c r="A190">
        <v>4505</v>
      </c>
      <c r="B190">
        <f>FY24_Wrksht_Wrksheet!B193</f>
        <v>4505</v>
      </c>
      <c r="C190" t="str">
        <f>FY24_Wrksht_Wrksheet!C193</f>
        <v>Mormon Trail</v>
      </c>
      <c r="D190">
        <f t="shared" si="2"/>
        <v>4505</v>
      </c>
    </row>
    <row r="191" spans="1:4" x14ac:dyDescent="0.2">
      <c r="A191">
        <v>4509</v>
      </c>
      <c r="B191">
        <f>FY24_Wrksht_Wrksheet!B194</f>
        <v>4509</v>
      </c>
      <c r="C191" t="str">
        <f>FY24_Wrksht_Wrksheet!C194</f>
        <v>Morning Sun</v>
      </c>
      <c r="D191">
        <f t="shared" si="2"/>
        <v>4509</v>
      </c>
    </row>
    <row r="192" spans="1:4" x14ac:dyDescent="0.2">
      <c r="A192">
        <v>4518</v>
      </c>
      <c r="B192">
        <f>FY24_Wrksht_Wrksheet!B195</f>
        <v>4518</v>
      </c>
      <c r="C192" t="str">
        <f>FY24_Wrksht_Wrksheet!C195</f>
        <v>Moulton-Udell</v>
      </c>
      <c r="D192">
        <f t="shared" si="2"/>
        <v>4518</v>
      </c>
    </row>
    <row r="193" spans="1:4" x14ac:dyDescent="0.2">
      <c r="A193">
        <v>4527</v>
      </c>
      <c r="B193">
        <f>FY24_Wrksht_Wrksheet!B196</f>
        <v>4527</v>
      </c>
      <c r="C193" t="str">
        <f>FY24_Wrksht_Wrksheet!C196</f>
        <v>Mount Ayr</v>
      </c>
      <c r="D193">
        <f t="shared" si="2"/>
        <v>4527</v>
      </c>
    </row>
    <row r="194" spans="1:4" x14ac:dyDescent="0.2">
      <c r="A194">
        <v>4536</v>
      </c>
      <c r="B194">
        <f>FY24_Wrksht_Wrksheet!B197</f>
        <v>4536</v>
      </c>
      <c r="C194" t="str">
        <f>FY24_Wrksht_Wrksheet!C197</f>
        <v>Mount Pleasant</v>
      </c>
      <c r="D194">
        <f t="shared" si="2"/>
        <v>4536</v>
      </c>
    </row>
    <row r="195" spans="1:4" x14ac:dyDescent="0.2">
      <c r="A195">
        <v>4554</v>
      </c>
      <c r="B195">
        <f>FY24_Wrksht_Wrksheet!B198</f>
        <v>4554</v>
      </c>
      <c r="C195" t="str">
        <f>FY24_Wrksht_Wrksheet!C198</f>
        <v>Mount Vernon</v>
      </c>
      <c r="D195">
        <f t="shared" si="2"/>
        <v>4554</v>
      </c>
    </row>
    <row r="196" spans="1:4" x14ac:dyDescent="0.2">
      <c r="A196">
        <v>4572</v>
      </c>
      <c r="B196">
        <f>FY24_Wrksht_Wrksheet!B199</f>
        <v>4572</v>
      </c>
      <c r="C196" t="str">
        <f>FY24_Wrksht_Wrksheet!C199</f>
        <v>Murray</v>
      </c>
      <c r="D196">
        <f t="shared" ref="D196:D259" si="3">B196</f>
        <v>4572</v>
      </c>
    </row>
    <row r="197" spans="1:4" x14ac:dyDescent="0.2">
      <c r="A197">
        <v>4581</v>
      </c>
      <c r="B197">
        <f>FY24_Wrksht_Wrksheet!B200</f>
        <v>4581</v>
      </c>
      <c r="C197" t="str">
        <f>FY24_Wrksht_Wrksheet!C200</f>
        <v>Muscatine</v>
      </c>
      <c r="D197">
        <f t="shared" si="3"/>
        <v>4581</v>
      </c>
    </row>
    <row r="198" spans="1:4" x14ac:dyDescent="0.2">
      <c r="A198">
        <v>4599</v>
      </c>
      <c r="B198">
        <f>FY24_Wrksht_Wrksheet!B201</f>
        <v>4599</v>
      </c>
      <c r="C198" t="str">
        <f>FY24_Wrksht_Wrksheet!C201</f>
        <v>Nashua-Plainfield</v>
      </c>
      <c r="D198">
        <f t="shared" si="3"/>
        <v>4599</v>
      </c>
    </row>
    <row r="199" spans="1:4" x14ac:dyDescent="0.2">
      <c r="A199">
        <v>4617</v>
      </c>
      <c r="B199">
        <f>FY24_Wrksht_Wrksheet!B202</f>
        <v>4617</v>
      </c>
      <c r="C199" t="str">
        <f>FY24_Wrksht_Wrksheet!C202</f>
        <v>Nevada</v>
      </c>
      <c r="D199">
        <f t="shared" si="3"/>
        <v>4617</v>
      </c>
    </row>
    <row r="200" spans="1:4" x14ac:dyDescent="0.2">
      <c r="A200">
        <v>4662</v>
      </c>
      <c r="B200">
        <f>FY24_Wrksht_Wrksheet!B203</f>
        <v>4662</v>
      </c>
      <c r="C200" t="str">
        <f>FY24_Wrksht_Wrksheet!C203</f>
        <v>New Hampton</v>
      </c>
      <c r="D200">
        <f t="shared" si="3"/>
        <v>4662</v>
      </c>
    </row>
    <row r="201" spans="1:4" x14ac:dyDescent="0.2">
      <c r="A201">
        <v>4689</v>
      </c>
      <c r="B201">
        <f>FY24_Wrksht_Wrksheet!B204</f>
        <v>4689</v>
      </c>
      <c r="C201" t="str">
        <f>FY24_Wrksht_Wrksheet!C204</f>
        <v>New London</v>
      </c>
      <c r="D201">
        <f t="shared" si="3"/>
        <v>4689</v>
      </c>
    </row>
    <row r="202" spans="1:4" x14ac:dyDescent="0.2">
      <c r="A202">
        <v>4644</v>
      </c>
      <c r="B202">
        <f>FY24_Wrksht_Wrksheet!B205</f>
        <v>4644</v>
      </c>
      <c r="C202" t="str">
        <f>FY24_Wrksht_Wrksheet!C205</f>
        <v>Newell-Fonda</v>
      </c>
      <c r="D202">
        <f t="shared" si="3"/>
        <v>4644</v>
      </c>
    </row>
    <row r="203" spans="1:4" x14ac:dyDescent="0.2">
      <c r="A203">
        <v>4725</v>
      </c>
      <c r="B203">
        <f>FY24_Wrksht_Wrksheet!B206</f>
        <v>4725</v>
      </c>
      <c r="C203" t="str">
        <f>FY24_Wrksht_Wrksheet!C206</f>
        <v>Newton</v>
      </c>
      <c r="D203">
        <f t="shared" si="3"/>
        <v>4725</v>
      </c>
    </row>
    <row r="204" spans="1:4" x14ac:dyDescent="0.2">
      <c r="A204">
        <v>2673</v>
      </c>
      <c r="B204">
        <f>FY24_Wrksht_Wrksheet!B207</f>
        <v>2673</v>
      </c>
      <c r="C204" t="str">
        <f>FY24_Wrksht_Wrksheet!C207</f>
        <v>Nodaway Valley</v>
      </c>
      <c r="D204">
        <f t="shared" si="3"/>
        <v>2673</v>
      </c>
    </row>
    <row r="205" spans="1:4" x14ac:dyDescent="0.2">
      <c r="A205">
        <v>153</v>
      </c>
      <c r="B205">
        <f>FY24_Wrksht_Wrksheet!B208</f>
        <v>153</v>
      </c>
      <c r="C205" t="str">
        <f>FY24_Wrksht_Wrksheet!C208</f>
        <v>North Butler</v>
      </c>
      <c r="D205">
        <f t="shared" si="3"/>
        <v>153</v>
      </c>
    </row>
    <row r="206" spans="1:4" x14ac:dyDescent="0.2">
      <c r="A206">
        <v>3691</v>
      </c>
      <c r="B206">
        <f>FY24_Wrksht_Wrksheet!B209</f>
        <v>3691</v>
      </c>
      <c r="C206" t="str">
        <f>FY24_Wrksht_Wrksheet!C209</f>
        <v>North Cedar</v>
      </c>
      <c r="D206">
        <f t="shared" si="3"/>
        <v>3691</v>
      </c>
    </row>
    <row r="207" spans="1:4" x14ac:dyDescent="0.2">
      <c r="A207">
        <v>4774</v>
      </c>
      <c r="B207">
        <f>FY24_Wrksht_Wrksheet!B210</f>
        <v>4774</v>
      </c>
      <c r="C207" t="str">
        <f>FY24_Wrksht_Wrksheet!C210</f>
        <v>North Fayette Valley</v>
      </c>
      <c r="D207">
        <f t="shared" si="3"/>
        <v>4774</v>
      </c>
    </row>
    <row r="208" spans="1:4" x14ac:dyDescent="0.2">
      <c r="A208">
        <v>873</v>
      </c>
      <c r="B208">
        <f>FY24_Wrksht_Wrksheet!B211</f>
        <v>873</v>
      </c>
      <c r="C208" t="str">
        <f>FY24_Wrksht_Wrksheet!C211</f>
        <v>North Iowa</v>
      </c>
      <c r="D208">
        <f t="shared" si="3"/>
        <v>873</v>
      </c>
    </row>
    <row r="209" spans="1:4" x14ac:dyDescent="0.2">
      <c r="A209">
        <v>4778</v>
      </c>
      <c r="B209">
        <f>FY24_Wrksht_Wrksheet!B212</f>
        <v>4778</v>
      </c>
      <c r="C209" t="str">
        <f>FY24_Wrksht_Wrksheet!C212</f>
        <v>North Kossuth</v>
      </c>
      <c r="D209">
        <f t="shared" si="3"/>
        <v>4778</v>
      </c>
    </row>
    <row r="210" spans="1:4" x14ac:dyDescent="0.2">
      <c r="A210">
        <v>4777</v>
      </c>
      <c r="B210">
        <f>FY24_Wrksht_Wrksheet!B213</f>
        <v>4777</v>
      </c>
      <c r="C210" t="str">
        <f>FY24_Wrksht_Wrksheet!C213</f>
        <v>North Linn</v>
      </c>
      <c r="D210">
        <f t="shared" si="3"/>
        <v>4777</v>
      </c>
    </row>
    <row r="211" spans="1:4" x14ac:dyDescent="0.2">
      <c r="A211">
        <v>4776</v>
      </c>
      <c r="B211">
        <f>FY24_Wrksht_Wrksheet!B214</f>
        <v>4776</v>
      </c>
      <c r="C211" t="str">
        <f>FY24_Wrksht_Wrksheet!C214</f>
        <v>North Mahaska</v>
      </c>
      <c r="D211">
        <f t="shared" si="3"/>
        <v>4776</v>
      </c>
    </row>
    <row r="212" spans="1:4" x14ac:dyDescent="0.2">
      <c r="A212">
        <v>4779</v>
      </c>
      <c r="B212">
        <f>FY24_Wrksht_Wrksheet!B215</f>
        <v>4779</v>
      </c>
      <c r="C212" t="str">
        <f>FY24_Wrksht_Wrksheet!C215</f>
        <v>North Polk</v>
      </c>
      <c r="D212">
        <f t="shared" si="3"/>
        <v>4779</v>
      </c>
    </row>
    <row r="213" spans="1:4" x14ac:dyDescent="0.2">
      <c r="A213">
        <v>4784</v>
      </c>
      <c r="B213">
        <f>FY24_Wrksht_Wrksheet!B216</f>
        <v>4784</v>
      </c>
      <c r="C213" t="str">
        <f>FY24_Wrksht_Wrksheet!C216</f>
        <v>North Scott</v>
      </c>
      <c r="D213">
        <f t="shared" si="3"/>
        <v>4784</v>
      </c>
    </row>
    <row r="214" spans="1:4" x14ac:dyDescent="0.2">
      <c r="A214">
        <v>4785</v>
      </c>
      <c r="B214">
        <f>FY24_Wrksht_Wrksheet!B217</f>
        <v>4785</v>
      </c>
      <c r="C214" t="str">
        <f>FY24_Wrksht_Wrksheet!C217</f>
        <v>North Tama</v>
      </c>
      <c r="D214">
        <f t="shared" si="3"/>
        <v>4785</v>
      </c>
    </row>
    <row r="215" spans="1:4" x14ac:dyDescent="0.2">
      <c r="A215">
        <v>333</v>
      </c>
      <c r="B215">
        <f>FY24_Wrksht_Wrksheet!B218</f>
        <v>333</v>
      </c>
      <c r="C215" t="str">
        <f>FY24_Wrksht_Wrksheet!C218</f>
        <v>North Union</v>
      </c>
      <c r="D215">
        <f t="shared" si="3"/>
        <v>333</v>
      </c>
    </row>
    <row r="216" spans="1:4" x14ac:dyDescent="0.2">
      <c r="A216">
        <v>4773</v>
      </c>
      <c r="B216">
        <f>FY24_Wrksht_Wrksheet!B219</f>
        <v>4773</v>
      </c>
      <c r="C216" t="str">
        <f>FY24_Wrksht_Wrksheet!C219</f>
        <v>Northeast</v>
      </c>
      <c r="D216">
        <f t="shared" si="3"/>
        <v>4773</v>
      </c>
    </row>
    <row r="217" spans="1:4" x14ac:dyDescent="0.2">
      <c r="A217">
        <v>4788</v>
      </c>
      <c r="B217">
        <f>FY24_Wrksht_Wrksheet!B220</f>
        <v>4788</v>
      </c>
      <c r="C217" t="str">
        <f>FY24_Wrksht_Wrksheet!C220</f>
        <v>Northwood-Kensett</v>
      </c>
      <c r="D217">
        <f t="shared" si="3"/>
        <v>4788</v>
      </c>
    </row>
    <row r="218" spans="1:4" x14ac:dyDescent="0.2">
      <c r="A218">
        <v>4797</v>
      </c>
      <c r="B218">
        <f>FY24_Wrksht_Wrksheet!B221</f>
        <v>4797</v>
      </c>
      <c r="C218" t="str">
        <f>FY24_Wrksht_Wrksheet!C221</f>
        <v>Norwalk</v>
      </c>
      <c r="D218">
        <f t="shared" si="3"/>
        <v>4797</v>
      </c>
    </row>
    <row r="219" spans="1:4" x14ac:dyDescent="0.2">
      <c r="A219">
        <v>4860</v>
      </c>
      <c r="B219">
        <f>FY24_Wrksht_Wrksheet!B222</f>
        <v>4860</v>
      </c>
      <c r="C219" t="str">
        <f>FY24_Wrksht_Wrksheet!C222</f>
        <v>OABCIG</v>
      </c>
      <c r="D219">
        <f t="shared" si="3"/>
        <v>4860</v>
      </c>
    </row>
    <row r="220" spans="1:4" x14ac:dyDescent="0.2">
      <c r="A220">
        <v>4869</v>
      </c>
      <c r="B220">
        <f>FY24_Wrksht_Wrksheet!B223</f>
        <v>4869</v>
      </c>
      <c r="C220" t="str">
        <f>FY24_Wrksht_Wrksheet!C223</f>
        <v>Oelwein</v>
      </c>
      <c r="D220">
        <f t="shared" si="3"/>
        <v>4869</v>
      </c>
    </row>
    <row r="221" spans="1:4" x14ac:dyDescent="0.2">
      <c r="A221">
        <v>4878</v>
      </c>
      <c r="B221">
        <f>FY24_Wrksht_Wrksheet!B224</f>
        <v>4878</v>
      </c>
      <c r="C221" t="str">
        <f>FY24_Wrksht_Wrksheet!C224</f>
        <v>Ogden</v>
      </c>
      <c r="D221">
        <f t="shared" si="3"/>
        <v>4878</v>
      </c>
    </row>
    <row r="222" spans="1:4" x14ac:dyDescent="0.2">
      <c r="A222">
        <v>4890</v>
      </c>
      <c r="B222">
        <f>FY24_Wrksht_Wrksheet!B225</f>
        <v>4890</v>
      </c>
      <c r="C222" t="str">
        <f>FY24_Wrksht_Wrksheet!C225</f>
        <v>Okoboji</v>
      </c>
      <c r="D222">
        <f t="shared" si="3"/>
        <v>4890</v>
      </c>
    </row>
    <row r="223" spans="1:4" x14ac:dyDescent="0.2">
      <c r="A223">
        <v>4905</v>
      </c>
      <c r="B223">
        <f>FY24_Wrksht_Wrksheet!B226</f>
        <v>4905</v>
      </c>
      <c r="C223" t="str">
        <f>FY24_Wrksht_Wrksheet!C226</f>
        <v>Olin</v>
      </c>
      <c r="D223">
        <f t="shared" si="3"/>
        <v>4905</v>
      </c>
    </row>
    <row r="224" spans="1:4" x14ac:dyDescent="0.2">
      <c r="A224">
        <v>4978</v>
      </c>
      <c r="B224">
        <f>FY24_Wrksht_Wrksheet!B227</f>
        <v>4978</v>
      </c>
      <c r="C224" t="str">
        <f>FY24_Wrksht_Wrksheet!C227</f>
        <v>Orient-Macksburg</v>
      </c>
      <c r="D224">
        <f t="shared" si="3"/>
        <v>4978</v>
      </c>
    </row>
    <row r="225" spans="1:4" x14ac:dyDescent="0.2">
      <c r="A225">
        <v>4995</v>
      </c>
      <c r="B225">
        <f>FY24_Wrksht_Wrksheet!B228</f>
        <v>4995</v>
      </c>
      <c r="C225" t="str">
        <f>FY24_Wrksht_Wrksheet!C228</f>
        <v>Osage</v>
      </c>
      <c r="D225">
        <f t="shared" si="3"/>
        <v>4995</v>
      </c>
    </row>
    <row r="226" spans="1:4" x14ac:dyDescent="0.2">
      <c r="A226">
        <v>5013</v>
      </c>
      <c r="B226">
        <f>FY24_Wrksht_Wrksheet!B229</f>
        <v>5013</v>
      </c>
      <c r="C226" t="str">
        <f>FY24_Wrksht_Wrksheet!C229</f>
        <v>Oskaloosa</v>
      </c>
      <c r="D226">
        <f t="shared" si="3"/>
        <v>5013</v>
      </c>
    </row>
    <row r="227" spans="1:4" x14ac:dyDescent="0.2">
      <c r="A227">
        <v>5049</v>
      </c>
      <c r="B227">
        <f>FY24_Wrksht_Wrksheet!B230</f>
        <v>5049</v>
      </c>
      <c r="C227" t="str">
        <f>FY24_Wrksht_Wrksheet!C230</f>
        <v>Ottumwa</v>
      </c>
      <c r="D227">
        <f t="shared" si="3"/>
        <v>5049</v>
      </c>
    </row>
    <row r="228" spans="1:4" x14ac:dyDescent="0.2">
      <c r="A228">
        <v>5121</v>
      </c>
      <c r="B228">
        <f>FY24_Wrksht_Wrksheet!B231</f>
        <v>5121</v>
      </c>
      <c r="C228" t="str">
        <f>FY24_Wrksht_Wrksheet!C231</f>
        <v>Panorama</v>
      </c>
      <c r="D228">
        <f t="shared" si="3"/>
        <v>5121</v>
      </c>
    </row>
    <row r="229" spans="1:4" x14ac:dyDescent="0.2">
      <c r="A229">
        <v>5139</v>
      </c>
      <c r="B229">
        <f>FY24_Wrksht_Wrksheet!B232</f>
        <v>5139</v>
      </c>
      <c r="C229" t="str">
        <f>FY24_Wrksht_Wrksheet!C232</f>
        <v>Paton-Churdan</v>
      </c>
      <c r="D229">
        <f t="shared" si="3"/>
        <v>5139</v>
      </c>
    </row>
    <row r="230" spans="1:4" x14ac:dyDescent="0.2">
      <c r="A230">
        <v>5319</v>
      </c>
      <c r="B230">
        <f>FY24_Wrksht_Wrksheet!B233</f>
        <v>5160</v>
      </c>
      <c r="C230" t="str">
        <f>FY24_Wrksht_Wrksheet!C233</f>
        <v>PCM</v>
      </c>
      <c r="D230">
        <f t="shared" si="3"/>
        <v>5160</v>
      </c>
    </row>
    <row r="231" spans="1:4" x14ac:dyDescent="0.2">
      <c r="A231">
        <v>5163</v>
      </c>
      <c r="B231">
        <f>FY24_Wrksht_Wrksheet!B234</f>
        <v>5163</v>
      </c>
      <c r="C231" t="str">
        <f>FY24_Wrksht_Wrksheet!C234</f>
        <v>Pekin</v>
      </c>
      <c r="D231">
        <f t="shared" si="3"/>
        <v>5163</v>
      </c>
    </row>
    <row r="232" spans="1:4" x14ac:dyDescent="0.2">
      <c r="A232">
        <v>5166</v>
      </c>
      <c r="B232">
        <f>FY24_Wrksht_Wrksheet!B235</f>
        <v>5166</v>
      </c>
      <c r="C232" t="str">
        <f>FY24_Wrksht_Wrksheet!C235</f>
        <v>Pella</v>
      </c>
      <c r="D232">
        <f t="shared" si="3"/>
        <v>5166</v>
      </c>
    </row>
    <row r="233" spans="1:4" x14ac:dyDescent="0.2">
      <c r="A233">
        <v>5184</v>
      </c>
      <c r="B233">
        <f>FY24_Wrksht_Wrksheet!B236</f>
        <v>5184</v>
      </c>
      <c r="C233" t="str">
        <f>FY24_Wrksht_Wrksheet!C236</f>
        <v>Perry</v>
      </c>
      <c r="D233">
        <f t="shared" si="3"/>
        <v>5184</v>
      </c>
    </row>
    <row r="234" spans="1:4" x14ac:dyDescent="0.2">
      <c r="A234">
        <v>5250</v>
      </c>
      <c r="B234">
        <f>FY24_Wrksht_Wrksheet!B237</f>
        <v>5250</v>
      </c>
      <c r="C234" t="str">
        <f>FY24_Wrksht_Wrksheet!C237</f>
        <v>Pleasant Valley</v>
      </c>
      <c r="D234">
        <f t="shared" si="3"/>
        <v>5250</v>
      </c>
    </row>
    <row r="235" spans="1:4" x14ac:dyDescent="0.2">
      <c r="A235">
        <v>5256</v>
      </c>
      <c r="B235">
        <f>FY24_Wrksht_Wrksheet!B238</f>
        <v>5256</v>
      </c>
      <c r="C235" t="str">
        <f>FY24_Wrksht_Wrksheet!C238</f>
        <v>Pleasantville</v>
      </c>
      <c r="D235">
        <f t="shared" si="3"/>
        <v>5256</v>
      </c>
    </row>
    <row r="236" spans="1:4" x14ac:dyDescent="0.2">
      <c r="A236">
        <v>5283</v>
      </c>
      <c r="B236">
        <f>FY24_Wrksht_Wrksheet!B239</f>
        <v>5283</v>
      </c>
      <c r="C236" t="str">
        <f>FY24_Wrksht_Wrksheet!C239</f>
        <v>Pocahontas Area</v>
      </c>
      <c r="D236">
        <f t="shared" si="3"/>
        <v>5283</v>
      </c>
    </row>
    <row r="237" spans="1:4" x14ac:dyDescent="0.2">
      <c r="A237">
        <v>5310</v>
      </c>
      <c r="B237">
        <f>FY24_Wrksht_Wrksheet!B240</f>
        <v>5310</v>
      </c>
      <c r="C237" t="str">
        <f>FY24_Wrksht_Wrksheet!C240</f>
        <v>Postville</v>
      </c>
      <c r="D237">
        <f t="shared" si="3"/>
        <v>5310</v>
      </c>
    </row>
    <row r="238" spans="1:4" x14ac:dyDescent="0.2">
      <c r="A238">
        <v>5463</v>
      </c>
      <c r="B238">
        <f>FY24_Wrksht_Wrksheet!B241</f>
        <v>5463</v>
      </c>
      <c r="C238" t="str">
        <f>FY24_Wrksht_Wrksheet!C241</f>
        <v>Red Oak</v>
      </c>
      <c r="D238">
        <f t="shared" si="3"/>
        <v>5463</v>
      </c>
    </row>
    <row r="239" spans="1:4" x14ac:dyDescent="0.2">
      <c r="A239">
        <v>5486</v>
      </c>
      <c r="B239">
        <f>FY24_Wrksht_Wrksheet!B242</f>
        <v>5486</v>
      </c>
      <c r="C239" t="str">
        <f>FY24_Wrksht_Wrksheet!C242</f>
        <v>Remsen-Union</v>
      </c>
      <c r="D239">
        <f t="shared" si="3"/>
        <v>5486</v>
      </c>
    </row>
    <row r="240" spans="1:4" x14ac:dyDescent="0.2">
      <c r="A240">
        <v>5508</v>
      </c>
      <c r="B240">
        <f>FY24_Wrksht_Wrksheet!B243</f>
        <v>5508</v>
      </c>
      <c r="C240" t="str">
        <f>FY24_Wrksht_Wrksheet!C243</f>
        <v>Riceville</v>
      </c>
      <c r="D240">
        <f t="shared" si="3"/>
        <v>5508</v>
      </c>
    </row>
    <row r="241" spans="1:4" x14ac:dyDescent="0.2">
      <c r="A241">
        <v>1975</v>
      </c>
      <c r="B241">
        <f>FY24_Wrksht_Wrksheet!B244</f>
        <v>1975</v>
      </c>
      <c r="C241" t="str">
        <f>FY24_Wrksht_Wrksheet!C244</f>
        <v>River Valley</v>
      </c>
      <c r="D241">
        <f t="shared" si="3"/>
        <v>1975</v>
      </c>
    </row>
    <row r="242" spans="1:4" x14ac:dyDescent="0.2">
      <c r="A242">
        <v>4824</v>
      </c>
      <c r="B242">
        <f>FY24_Wrksht_Wrksheet!B245</f>
        <v>5510</v>
      </c>
      <c r="C242" t="str">
        <f>FY24_Wrksht_Wrksheet!C245</f>
        <v>Riverside</v>
      </c>
      <c r="D242">
        <f t="shared" si="3"/>
        <v>5510</v>
      </c>
    </row>
    <row r="243" spans="1:4" x14ac:dyDescent="0.2">
      <c r="A243">
        <v>5607</v>
      </c>
      <c r="B243">
        <f>FY24_Wrksht_Wrksheet!B246</f>
        <v>5607</v>
      </c>
      <c r="C243" t="str">
        <f>FY24_Wrksht_Wrksheet!C246</f>
        <v>Rock Valley</v>
      </c>
      <c r="D243">
        <f t="shared" si="3"/>
        <v>5607</v>
      </c>
    </row>
    <row r="244" spans="1:4" x14ac:dyDescent="0.2">
      <c r="A244">
        <v>5643</v>
      </c>
      <c r="B244">
        <f>FY24_Wrksht_Wrksheet!B247</f>
        <v>5643</v>
      </c>
      <c r="C244" t="str">
        <f>FY24_Wrksht_Wrksheet!C247</f>
        <v>Roland-Story</v>
      </c>
      <c r="D244">
        <f t="shared" si="3"/>
        <v>5643</v>
      </c>
    </row>
    <row r="245" spans="1:4" x14ac:dyDescent="0.2">
      <c r="A245">
        <v>5697</v>
      </c>
      <c r="B245">
        <f>FY24_Wrksht_Wrksheet!B248</f>
        <v>5697</v>
      </c>
      <c r="C245" t="str">
        <f>FY24_Wrksht_Wrksheet!C248</f>
        <v>Rudd-Rockford-Marble Rock</v>
      </c>
      <c r="D245">
        <f t="shared" si="3"/>
        <v>5697</v>
      </c>
    </row>
    <row r="246" spans="1:4" x14ac:dyDescent="0.2">
      <c r="A246">
        <v>5724</v>
      </c>
      <c r="B246">
        <f>FY24_Wrksht_Wrksheet!B249</f>
        <v>5724</v>
      </c>
      <c r="C246" t="str">
        <f>FY24_Wrksht_Wrksheet!C249</f>
        <v>Ruthven-Ayrshire</v>
      </c>
      <c r="D246">
        <f t="shared" si="3"/>
        <v>5724</v>
      </c>
    </row>
    <row r="247" spans="1:4" x14ac:dyDescent="0.2">
      <c r="A247">
        <v>5805</v>
      </c>
      <c r="B247">
        <f>FY24_Wrksht_Wrksheet!B250</f>
        <v>5805</v>
      </c>
      <c r="C247" t="str">
        <f>FY24_Wrksht_Wrksheet!C250</f>
        <v>Saydel</v>
      </c>
      <c r="D247">
        <f t="shared" si="3"/>
        <v>5805</v>
      </c>
    </row>
    <row r="248" spans="1:4" x14ac:dyDescent="0.2">
      <c r="A248">
        <v>5823</v>
      </c>
      <c r="B248">
        <f>FY24_Wrksht_Wrksheet!B251</f>
        <v>5823</v>
      </c>
      <c r="C248" t="str">
        <f>FY24_Wrksht_Wrksheet!C251</f>
        <v>Schaller-Crestland</v>
      </c>
      <c r="D248">
        <f t="shared" si="3"/>
        <v>5823</v>
      </c>
    </row>
    <row r="249" spans="1:4" x14ac:dyDescent="0.2">
      <c r="A249">
        <v>5832</v>
      </c>
      <c r="B249">
        <f>FY24_Wrksht_Wrksheet!B252</f>
        <v>5832</v>
      </c>
      <c r="C249" t="str">
        <f>FY24_Wrksht_Wrksheet!C252</f>
        <v>Schleswig</v>
      </c>
      <c r="D249">
        <f t="shared" si="3"/>
        <v>5832</v>
      </c>
    </row>
    <row r="250" spans="1:4" x14ac:dyDescent="0.2">
      <c r="A250">
        <v>5877</v>
      </c>
      <c r="B250">
        <f>FY24_Wrksht_Wrksheet!B253</f>
        <v>5877</v>
      </c>
      <c r="C250" t="str">
        <f>FY24_Wrksht_Wrksheet!C253</f>
        <v>Sergeant Bluff-Luton</v>
      </c>
      <c r="D250">
        <f t="shared" si="3"/>
        <v>5877</v>
      </c>
    </row>
    <row r="251" spans="1:4" x14ac:dyDescent="0.2">
      <c r="A251">
        <v>5895</v>
      </c>
      <c r="B251">
        <f>FY24_Wrksht_Wrksheet!B254</f>
        <v>5895</v>
      </c>
      <c r="C251" t="str">
        <f>FY24_Wrksht_Wrksheet!C254</f>
        <v>Seymour</v>
      </c>
      <c r="D251">
        <f t="shared" si="3"/>
        <v>5895</v>
      </c>
    </row>
    <row r="252" spans="1:4" x14ac:dyDescent="0.2">
      <c r="A252">
        <v>5949</v>
      </c>
      <c r="B252">
        <f>FY24_Wrksht_Wrksheet!B255</f>
        <v>5949</v>
      </c>
      <c r="C252" t="str">
        <f>FY24_Wrksht_Wrksheet!C255</f>
        <v>Sheldon</v>
      </c>
      <c r="D252">
        <f t="shared" si="3"/>
        <v>5949</v>
      </c>
    </row>
    <row r="253" spans="1:4" x14ac:dyDescent="0.2">
      <c r="A253">
        <v>5976</v>
      </c>
      <c r="B253">
        <f>FY24_Wrksht_Wrksheet!B256</f>
        <v>5976</v>
      </c>
      <c r="C253" t="str">
        <f>FY24_Wrksht_Wrksheet!C256</f>
        <v>Shenandoah</v>
      </c>
      <c r="D253">
        <f t="shared" si="3"/>
        <v>5976</v>
      </c>
    </row>
    <row r="254" spans="1:4" x14ac:dyDescent="0.2">
      <c r="A254">
        <v>5994</v>
      </c>
      <c r="B254">
        <f>FY24_Wrksht_Wrksheet!B257</f>
        <v>5994</v>
      </c>
      <c r="C254" t="str">
        <f>FY24_Wrksht_Wrksheet!C257</f>
        <v>Sibley-Ocheyedan</v>
      </c>
      <c r="D254">
        <f t="shared" si="3"/>
        <v>5994</v>
      </c>
    </row>
    <row r="255" spans="1:4" x14ac:dyDescent="0.2">
      <c r="A255">
        <v>6003</v>
      </c>
      <c r="B255">
        <f>FY24_Wrksht_Wrksheet!B258</f>
        <v>6003</v>
      </c>
      <c r="C255" t="str">
        <f>FY24_Wrksht_Wrksheet!C258</f>
        <v>Sidney</v>
      </c>
      <c r="D255">
        <f t="shared" si="3"/>
        <v>6003</v>
      </c>
    </row>
    <row r="256" spans="1:4" x14ac:dyDescent="0.2">
      <c r="A256">
        <v>6012</v>
      </c>
      <c r="B256">
        <f>FY24_Wrksht_Wrksheet!B259</f>
        <v>6012</v>
      </c>
      <c r="C256" t="str">
        <f>FY24_Wrksht_Wrksheet!C259</f>
        <v>Sigourney</v>
      </c>
      <c r="D256">
        <f t="shared" si="3"/>
        <v>6012</v>
      </c>
    </row>
    <row r="257" spans="1:4" x14ac:dyDescent="0.2">
      <c r="A257">
        <v>6030</v>
      </c>
      <c r="B257">
        <f>FY24_Wrksht_Wrksheet!B260</f>
        <v>6030</v>
      </c>
      <c r="C257" t="str">
        <f>FY24_Wrksht_Wrksheet!C260</f>
        <v>Sioux Center</v>
      </c>
      <c r="D257">
        <f t="shared" si="3"/>
        <v>6030</v>
      </c>
    </row>
    <row r="258" spans="1:4" x14ac:dyDescent="0.2">
      <c r="A258">
        <v>6048</v>
      </c>
      <c r="B258">
        <f>FY24_Wrksht_Wrksheet!B261</f>
        <v>6035</v>
      </c>
      <c r="C258" t="str">
        <f>FY24_Wrksht_Wrksheet!C261</f>
        <v>Sioux Central</v>
      </c>
      <c r="D258">
        <f t="shared" si="3"/>
        <v>6035</v>
      </c>
    </row>
    <row r="259" spans="1:4" x14ac:dyDescent="0.2">
      <c r="A259">
        <v>6039</v>
      </c>
      <c r="B259">
        <f>FY24_Wrksht_Wrksheet!B262</f>
        <v>6039</v>
      </c>
      <c r="C259" t="str">
        <f>FY24_Wrksht_Wrksheet!C262</f>
        <v>Sioux City</v>
      </c>
      <c r="D259">
        <f t="shared" si="3"/>
        <v>6039</v>
      </c>
    </row>
    <row r="260" spans="1:4" x14ac:dyDescent="0.2">
      <c r="A260">
        <v>6093</v>
      </c>
      <c r="B260">
        <f>FY24_Wrksht_Wrksheet!B263</f>
        <v>6093</v>
      </c>
      <c r="C260" t="str">
        <f>FY24_Wrksht_Wrksheet!C263</f>
        <v>Solon</v>
      </c>
      <c r="D260">
        <f t="shared" ref="D260:D323" si="4">B260</f>
        <v>6093</v>
      </c>
    </row>
    <row r="261" spans="1:4" x14ac:dyDescent="0.2">
      <c r="A261">
        <v>6091</v>
      </c>
      <c r="B261">
        <f>FY24_Wrksht_Wrksheet!B264</f>
        <v>6091</v>
      </c>
      <c r="C261" t="str">
        <f>FY24_Wrksht_Wrksheet!C264</f>
        <v>South Central Calhoun</v>
      </c>
      <c r="D261">
        <f t="shared" si="4"/>
        <v>6091</v>
      </c>
    </row>
    <row r="262" spans="1:4" x14ac:dyDescent="0.2">
      <c r="A262">
        <v>6095</v>
      </c>
      <c r="B262">
        <f>FY24_Wrksht_Wrksheet!B265</f>
        <v>6095</v>
      </c>
      <c r="C262" t="str">
        <f>FY24_Wrksht_Wrksheet!C265</f>
        <v>South Hamilton</v>
      </c>
      <c r="D262">
        <f t="shared" si="4"/>
        <v>6095</v>
      </c>
    </row>
    <row r="263" spans="1:4" x14ac:dyDescent="0.2">
      <c r="A263">
        <v>5157</v>
      </c>
      <c r="B263">
        <f>FY24_Wrksht_Wrksheet!B266</f>
        <v>6099</v>
      </c>
      <c r="C263" t="str">
        <f>FY24_Wrksht_Wrksheet!C266</f>
        <v>South O'Brien</v>
      </c>
      <c r="D263">
        <f t="shared" si="4"/>
        <v>6099</v>
      </c>
    </row>
    <row r="264" spans="1:4" x14ac:dyDescent="0.2">
      <c r="A264">
        <v>6097</v>
      </c>
      <c r="B264">
        <f>FY24_Wrksht_Wrksheet!B267</f>
        <v>6097</v>
      </c>
      <c r="C264" t="str">
        <f>FY24_Wrksht_Wrksheet!C267</f>
        <v>South Page</v>
      </c>
      <c r="D264">
        <f t="shared" si="4"/>
        <v>6097</v>
      </c>
    </row>
    <row r="265" spans="1:4" x14ac:dyDescent="0.2">
      <c r="A265">
        <v>6098</v>
      </c>
      <c r="B265">
        <f>FY24_Wrksht_Wrksheet!B268</f>
        <v>6098</v>
      </c>
      <c r="C265" t="str">
        <f>FY24_Wrksht_Wrksheet!C268</f>
        <v>South Tama</v>
      </c>
      <c r="D265">
        <f t="shared" si="4"/>
        <v>6098</v>
      </c>
    </row>
    <row r="266" spans="1:4" x14ac:dyDescent="0.2">
      <c r="A266">
        <v>6100</v>
      </c>
      <c r="B266">
        <f>FY24_Wrksht_Wrksheet!B269</f>
        <v>6100</v>
      </c>
      <c r="C266" t="str">
        <f>FY24_Wrksht_Wrksheet!C269</f>
        <v>South Winneshiek</v>
      </c>
      <c r="D266">
        <f t="shared" si="4"/>
        <v>6100</v>
      </c>
    </row>
    <row r="267" spans="1:4" x14ac:dyDescent="0.2">
      <c r="A267">
        <v>6101</v>
      </c>
      <c r="B267">
        <f>FY24_Wrksht_Wrksheet!B270</f>
        <v>6101</v>
      </c>
      <c r="C267" t="str">
        <f>FY24_Wrksht_Wrksheet!C270</f>
        <v>Southeast Polk</v>
      </c>
      <c r="D267">
        <f t="shared" si="4"/>
        <v>6101</v>
      </c>
    </row>
    <row r="268" spans="1:4" x14ac:dyDescent="0.2">
      <c r="A268">
        <v>6096</v>
      </c>
      <c r="B268">
        <f>FY24_Wrksht_Wrksheet!B271</f>
        <v>6096</v>
      </c>
      <c r="C268" t="str">
        <f>FY24_Wrksht_Wrksheet!C271</f>
        <v>Southeast Valley</v>
      </c>
      <c r="D268">
        <f t="shared" si="4"/>
        <v>6096</v>
      </c>
    </row>
    <row r="269" spans="1:4" x14ac:dyDescent="0.2">
      <c r="A269">
        <v>6094</v>
      </c>
      <c r="B269">
        <f>FY24_Wrksht_Wrksheet!B272</f>
        <v>6094</v>
      </c>
      <c r="C269" t="str">
        <f>FY24_Wrksht_Wrksheet!C272</f>
        <v>Southeast Warren</v>
      </c>
      <c r="D269">
        <f t="shared" si="4"/>
        <v>6094</v>
      </c>
    </row>
    <row r="270" spans="1:4" x14ac:dyDescent="0.2">
      <c r="A270">
        <v>6102</v>
      </c>
      <c r="B270">
        <f>FY24_Wrksht_Wrksheet!B273</f>
        <v>6102</v>
      </c>
      <c r="C270" t="str">
        <f>FY24_Wrksht_Wrksheet!C273</f>
        <v>Spencer</v>
      </c>
      <c r="D270">
        <f t="shared" si="4"/>
        <v>6102</v>
      </c>
    </row>
    <row r="271" spans="1:4" x14ac:dyDescent="0.2">
      <c r="A271">
        <v>6120</v>
      </c>
      <c r="B271">
        <f>FY24_Wrksht_Wrksheet!B274</f>
        <v>6120</v>
      </c>
      <c r="C271" t="str">
        <f>FY24_Wrksht_Wrksheet!C274</f>
        <v>Spirit Lake</v>
      </c>
      <c r="D271">
        <f t="shared" si="4"/>
        <v>6120</v>
      </c>
    </row>
    <row r="272" spans="1:4" x14ac:dyDescent="0.2">
      <c r="A272">
        <v>6138</v>
      </c>
      <c r="B272">
        <f>FY24_Wrksht_Wrksheet!B275</f>
        <v>6138</v>
      </c>
      <c r="C272" t="str">
        <f>FY24_Wrksht_Wrksheet!C275</f>
        <v>Springville</v>
      </c>
      <c r="D272">
        <f t="shared" si="4"/>
        <v>6138</v>
      </c>
    </row>
    <row r="273" spans="1:4" x14ac:dyDescent="0.2">
      <c r="A273">
        <v>5751</v>
      </c>
      <c r="B273">
        <f>FY24_Wrksht_Wrksheet!B276</f>
        <v>5751</v>
      </c>
      <c r="C273" t="str">
        <f>FY24_Wrksht_Wrksheet!C276</f>
        <v>St Ansgar</v>
      </c>
      <c r="D273">
        <f t="shared" si="4"/>
        <v>5751</v>
      </c>
    </row>
    <row r="274" spans="1:4" x14ac:dyDescent="0.2">
      <c r="A274">
        <v>6165</v>
      </c>
      <c r="B274">
        <f>FY24_Wrksht_Wrksheet!B277</f>
        <v>6165</v>
      </c>
      <c r="C274" t="str">
        <f>FY24_Wrksht_Wrksheet!C277</f>
        <v>Stanton</v>
      </c>
      <c r="D274">
        <f t="shared" si="4"/>
        <v>6165</v>
      </c>
    </row>
    <row r="275" spans="1:4" x14ac:dyDescent="0.2">
      <c r="A275">
        <v>6175</v>
      </c>
      <c r="B275">
        <f>FY24_Wrksht_Wrksheet!B278</f>
        <v>6175</v>
      </c>
      <c r="C275" t="str">
        <f>FY24_Wrksht_Wrksheet!C278</f>
        <v>Starmont</v>
      </c>
      <c r="D275">
        <f t="shared" si="4"/>
        <v>6175</v>
      </c>
    </row>
    <row r="276" spans="1:4" x14ac:dyDescent="0.2">
      <c r="A276">
        <v>6219</v>
      </c>
      <c r="B276">
        <f>FY24_Wrksht_Wrksheet!B279</f>
        <v>6219</v>
      </c>
      <c r="C276" t="str">
        <f>FY24_Wrksht_Wrksheet!C279</f>
        <v>Storm Lake</v>
      </c>
      <c r="D276">
        <f t="shared" si="4"/>
        <v>6219</v>
      </c>
    </row>
    <row r="277" spans="1:4" x14ac:dyDescent="0.2">
      <c r="A277">
        <v>6246</v>
      </c>
      <c r="B277">
        <f>FY24_Wrksht_Wrksheet!B280</f>
        <v>6246</v>
      </c>
      <c r="C277" t="str">
        <f>FY24_Wrksht_Wrksheet!C280</f>
        <v>Stratford</v>
      </c>
      <c r="D277">
        <f t="shared" si="4"/>
        <v>6246</v>
      </c>
    </row>
    <row r="278" spans="1:4" x14ac:dyDescent="0.2">
      <c r="A278">
        <v>6273</v>
      </c>
      <c r="B278">
        <f>FY24_Wrksht_Wrksheet!B281</f>
        <v>6273</v>
      </c>
      <c r="C278" t="str">
        <f>FY24_Wrksht_Wrksheet!C281</f>
        <v>Sumner-Fredericksburg</v>
      </c>
      <c r="D278">
        <f t="shared" si="4"/>
        <v>6273</v>
      </c>
    </row>
    <row r="279" spans="1:4" x14ac:dyDescent="0.2">
      <c r="A279">
        <v>6408</v>
      </c>
      <c r="B279">
        <f>FY24_Wrksht_Wrksheet!B282</f>
        <v>6408</v>
      </c>
      <c r="C279" t="str">
        <f>FY24_Wrksht_Wrksheet!C282</f>
        <v>Tipton</v>
      </c>
      <c r="D279">
        <f t="shared" si="4"/>
        <v>6408</v>
      </c>
    </row>
    <row r="280" spans="1:4" x14ac:dyDescent="0.2">
      <c r="A280">
        <v>6453</v>
      </c>
      <c r="B280">
        <f>FY24_Wrksht_Wrksheet!B283</f>
        <v>6453</v>
      </c>
      <c r="C280" t="str">
        <f>FY24_Wrksht_Wrksheet!C283</f>
        <v>Treynor</v>
      </c>
      <c r="D280">
        <f t="shared" si="4"/>
        <v>6453</v>
      </c>
    </row>
    <row r="281" spans="1:4" x14ac:dyDescent="0.2">
      <c r="A281">
        <v>6460</v>
      </c>
      <c r="B281">
        <f>FY24_Wrksht_Wrksheet!B284</f>
        <v>6460</v>
      </c>
      <c r="C281" t="str">
        <f>FY24_Wrksht_Wrksheet!C284</f>
        <v>Tri-Center</v>
      </c>
      <c r="D281">
        <f t="shared" si="4"/>
        <v>6460</v>
      </c>
    </row>
    <row r="282" spans="1:4" x14ac:dyDescent="0.2">
      <c r="A282">
        <v>6462</v>
      </c>
      <c r="B282">
        <f>FY24_Wrksht_Wrksheet!B285</f>
        <v>6462</v>
      </c>
      <c r="C282" t="str">
        <f>FY24_Wrksht_Wrksheet!C285</f>
        <v>Tri-County</v>
      </c>
      <c r="D282">
        <f t="shared" si="4"/>
        <v>6462</v>
      </c>
    </row>
    <row r="283" spans="1:4" x14ac:dyDescent="0.2">
      <c r="A283">
        <v>6471</v>
      </c>
      <c r="B283">
        <f>FY24_Wrksht_Wrksheet!B286</f>
        <v>6471</v>
      </c>
      <c r="C283" t="str">
        <f>FY24_Wrksht_Wrksheet!C286</f>
        <v>Tripoli</v>
      </c>
      <c r="D283">
        <f t="shared" si="4"/>
        <v>6471</v>
      </c>
    </row>
    <row r="284" spans="1:4" x14ac:dyDescent="0.2">
      <c r="A284">
        <v>6509</v>
      </c>
      <c r="B284">
        <f>FY24_Wrksht_Wrksheet!B287</f>
        <v>6509</v>
      </c>
      <c r="C284" t="str">
        <f>FY24_Wrksht_Wrksheet!C287</f>
        <v>Turkey Valley</v>
      </c>
      <c r="D284">
        <f t="shared" si="4"/>
        <v>6509</v>
      </c>
    </row>
    <row r="285" spans="1:4" x14ac:dyDescent="0.2">
      <c r="A285">
        <v>6512</v>
      </c>
      <c r="B285">
        <f>FY24_Wrksht_Wrksheet!B288</f>
        <v>6512</v>
      </c>
      <c r="C285" t="str">
        <f>FY24_Wrksht_Wrksheet!C288</f>
        <v>Twin Cedars</v>
      </c>
      <c r="D285">
        <f t="shared" si="4"/>
        <v>6512</v>
      </c>
    </row>
    <row r="286" spans="1:4" x14ac:dyDescent="0.2">
      <c r="A286">
        <v>6516</v>
      </c>
      <c r="B286">
        <f>FY24_Wrksht_Wrksheet!B289</f>
        <v>6516</v>
      </c>
      <c r="C286" t="str">
        <f>FY24_Wrksht_Wrksheet!C289</f>
        <v>Twin Rivers</v>
      </c>
      <c r="D286">
        <f t="shared" si="4"/>
        <v>6516</v>
      </c>
    </row>
    <row r="287" spans="1:4" x14ac:dyDescent="0.2">
      <c r="A287">
        <v>6534</v>
      </c>
      <c r="B287">
        <f>FY24_Wrksht_Wrksheet!B290</f>
        <v>6534</v>
      </c>
      <c r="C287" t="str">
        <f>FY24_Wrksht_Wrksheet!C290</f>
        <v>Underwood</v>
      </c>
      <c r="D287">
        <f t="shared" si="4"/>
        <v>6534</v>
      </c>
    </row>
    <row r="288" spans="1:4" x14ac:dyDescent="0.2">
      <c r="A288">
        <v>1935</v>
      </c>
      <c r="B288">
        <f>FY24_Wrksht_Wrksheet!B291</f>
        <v>6536</v>
      </c>
      <c r="C288" t="str">
        <f>FY24_Wrksht_Wrksheet!C291</f>
        <v>Union</v>
      </c>
      <c r="D288">
        <f t="shared" si="4"/>
        <v>6536</v>
      </c>
    </row>
    <row r="289" spans="1:4" x14ac:dyDescent="0.2">
      <c r="A289">
        <v>6561</v>
      </c>
      <c r="B289">
        <f>FY24_Wrksht_Wrksheet!B292</f>
        <v>6561</v>
      </c>
      <c r="C289" t="str">
        <f>FY24_Wrksht_Wrksheet!C292</f>
        <v>United</v>
      </c>
      <c r="D289">
        <f t="shared" si="4"/>
        <v>6561</v>
      </c>
    </row>
    <row r="290" spans="1:4" x14ac:dyDescent="0.2">
      <c r="A290">
        <v>6579</v>
      </c>
      <c r="B290">
        <f>FY24_Wrksht_Wrksheet!B293</f>
        <v>6579</v>
      </c>
      <c r="C290" t="str">
        <f>FY24_Wrksht_Wrksheet!C293</f>
        <v>Urbandale</v>
      </c>
      <c r="D290">
        <f t="shared" si="4"/>
        <v>6579</v>
      </c>
    </row>
    <row r="291" spans="1:4" x14ac:dyDescent="0.2">
      <c r="A291">
        <v>6592</v>
      </c>
      <c r="B291">
        <f>FY24_Wrksht_Wrksheet!B294</f>
        <v>6592</v>
      </c>
      <c r="C291" t="str">
        <f>FY24_Wrksht_Wrksheet!C294</f>
        <v>Van Buren County</v>
      </c>
      <c r="D291">
        <f t="shared" si="4"/>
        <v>6592</v>
      </c>
    </row>
    <row r="292" spans="1:4" x14ac:dyDescent="0.2">
      <c r="A292">
        <v>6615</v>
      </c>
      <c r="B292">
        <f>FY24_Wrksht_Wrksheet!B295</f>
        <v>6615</v>
      </c>
      <c r="C292" t="str">
        <f>FY24_Wrksht_Wrksheet!C295</f>
        <v>Van Meter</v>
      </c>
      <c r="D292">
        <f t="shared" si="4"/>
        <v>6615</v>
      </c>
    </row>
    <row r="293" spans="1:4" x14ac:dyDescent="0.2">
      <c r="A293">
        <v>6651</v>
      </c>
      <c r="B293">
        <f>FY24_Wrksht_Wrksheet!B296</f>
        <v>6651</v>
      </c>
      <c r="C293" t="str">
        <f>FY24_Wrksht_Wrksheet!C296</f>
        <v>Villisca</v>
      </c>
      <c r="D293">
        <f t="shared" si="4"/>
        <v>6651</v>
      </c>
    </row>
    <row r="294" spans="1:4" x14ac:dyDescent="0.2">
      <c r="A294">
        <v>6660</v>
      </c>
      <c r="B294">
        <f>FY24_Wrksht_Wrksheet!B297</f>
        <v>6660</v>
      </c>
      <c r="C294" t="str">
        <f>FY24_Wrksht_Wrksheet!C297</f>
        <v>Vinton-Shellsburg</v>
      </c>
      <c r="D294">
        <f t="shared" si="4"/>
        <v>6660</v>
      </c>
    </row>
    <row r="295" spans="1:4" x14ac:dyDescent="0.2">
      <c r="A295">
        <v>6700</v>
      </c>
      <c r="B295">
        <f>FY24_Wrksht_Wrksheet!B298</f>
        <v>6700</v>
      </c>
      <c r="C295" t="str">
        <f>FY24_Wrksht_Wrksheet!C298</f>
        <v>Waco</v>
      </c>
      <c r="D295">
        <f t="shared" si="4"/>
        <v>6700</v>
      </c>
    </row>
    <row r="296" spans="1:4" x14ac:dyDescent="0.2">
      <c r="A296">
        <v>6759</v>
      </c>
      <c r="B296">
        <f>FY24_Wrksht_Wrksheet!B299</f>
        <v>6759</v>
      </c>
      <c r="C296" t="str">
        <f>FY24_Wrksht_Wrksheet!C299</f>
        <v>Wapello</v>
      </c>
      <c r="D296">
        <f t="shared" si="4"/>
        <v>6759</v>
      </c>
    </row>
    <row r="297" spans="1:4" x14ac:dyDescent="0.2">
      <c r="A297">
        <v>6762</v>
      </c>
      <c r="B297">
        <f>FY24_Wrksht_Wrksheet!B300</f>
        <v>6762</v>
      </c>
      <c r="C297" t="str">
        <f>FY24_Wrksht_Wrksheet!C300</f>
        <v>Wapsie Valley</v>
      </c>
      <c r="D297">
        <f t="shared" si="4"/>
        <v>6762</v>
      </c>
    </row>
    <row r="298" spans="1:4" x14ac:dyDescent="0.2">
      <c r="A298">
        <v>6768</v>
      </c>
      <c r="B298">
        <f>FY24_Wrksht_Wrksheet!B301</f>
        <v>6768</v>
      </c>
      <c r="C298" t="str">
        <f>FY24_Wrksht_Wrksheet!C301</f>
        <v>Washington</v>
      </c>
      <c r="D298">
        <f t="shared" si="4"/>
        <v>6768</v>
      </c>
    </row>
    <row r="299" spans="1:4" x14ac:dyDescent="0.2">
      <c r="A299">
        <v>6795</v>
      </c>
      <c r="B299">
        <f>FY24_Wrksht_Wrksheet!B302</f>
        <v>6795</v>
      </c>
      <c r="C299" t="str">
        <f>FY24_Wrksht_Wrksheet!C302</f>
        <v>Waterloo</v>
      </c>
      <c r="D299">
        <f t="shared" si="4"/>
        <v>6795</v>
      </c>
    </row>
    <row r="300" spans="1:4" x14ac:dyDescent="0.2">
      <c r="A300">
        <v>6822</v>
      </c>
      <c r="B300">
        <f>FY24_Wrksht_Wrksheet!B303</f>
        <v>6822</v>
      </c>
      <c r="C300" t="str">
        <f>FY24_Wrksht_Wrksheet!C303</f>
        <v>Waukee</v>
      </c>
      <c r="D300">
        <f t="shared" si="4"/>
        <v>6822</v>
      </c>
    </row>
    <row r="301" spans="1:4" x14ac:dyDescent="0.2">
      <c r="A301">
        <v>6840</v>
      </c>
      <c r="B301">
        <f>FY24_Wrksht_Wrksheet!B304</f>
        <v>6840</v>
      </c>
      <c r="C301" t="str">
        <f>FY24_Wrksht_Wrksheet!C304</f>
        <v>Waverly-Shell Rock</v>
      </c>
      <c r="D301">
        <f t="shared" si="4"/>
        <v>6840</v>
      </c>
    </row>
    <row r="302" spans="1:4" x14ac:dyDescent="0.2">
      <c r="A302">
        <v>6854</v>
      </c>
      <c r="B302">
        <f>FY24_Wrksht_Wrksheet!B305</f>
        <v>6854</v>
      </c>
      <c r="C302" t="str">
        <f>FY24_Wrksht_Wrksheet!C305</f>
        <v>Wayne</v>
      </c>
      <c r="D302">
        <f t="shared" si="4"/>
        <v>6854</v>
      </c>
    </row>
    <row r="303" spans="1:4" x14ac:dyDescent="0.2">
      <c r="A303">
        <v>6867</v>
      </c>
      <c r="B303">
        <f>FY24_Wrksht_Wrksheet!B306</f>
        <v>6867</v>
      </c>
      <c r="C303" t="str">
        <f>FY24_Wrksht_Wrksheet!C306</f>
        <v>Webster City</v>
      </c>
      <c r="D303">
        <f t="shared" si="4"/>
        <v>6867</v>
      </c>
    </row>
    <row r="304" spans="1:4" x14ac:dyDescent="0.2">
      <c r="A304">
        <v>6921</v>
      </c>
      <c r="B304">
        <f>FY24_Wrksht_Wrksheet!B307</f>
        <v>6921</v>
      </c>
      <c r="C304" t="str">
        <f>FY24_Wrksht_Wrksheet!C307</f>
        <v>West Bend-Mallard</v>
      </c>
      <c r="D304">
        <f t="shared" si="4"/>
        <v>6921</v>
      </c>
    </row>
    <row r="305" spans="1:4" x14ac:dyDescent="0.2">
      <c r="A305">
        <v>6930</v>
      </c>
      <c r="B305">
        <f>FY24_Wrksht_Wrksheet!B308</f>
        <v>6930</v>
      </c>
      <c r="C305" t="str">
        <f>FY24_Wrksht_Wrksheet!C308</f>
        <v>West Branch</v>
      </c>
      <c r="D305">
        <f t="shared" si="4"/>
        <v>6930</v>
      </c>
    </row>
    <row r="306" spans="1:4" x14ac:dyDescent="0.2">
      <c r="A306">
        <v>6937</v>
      </c>
      <c r="B306">
        <f>FY24_Wrksht_Wrksheet!B309</f>
        <v>6937</v>
      </c>
      <c r="C306" t="str">
        <f>FY24_Wrksht_Wrksheet!C309</f>
        <v>West Burlington</v>
      </c>
      <c r="D306">
        <f t="shared" si="4"/>
        <v>6937</v>
      </c>
    </row>
    <row r="307" spans="1:4" x14ac:dyDescent="0.2">
      <c r="A307">
        <v>6943</v>
      </c>
      <c r="B307">
        <f>FY24_Wrksht_Wrksheet!B310</f>
        <v>6943</v>
      </c>
      <c r="C307" t="str">
        <f>FY24_Wrksht_Wrksheet!C310</f>
        <v>West Central</v>
      </c>
      <c r="D307">
        <f t="shared" si="4"/>
        <v>6943</v>
      </c>
    </row>
    <row r="308" spans="1:4" x14ac:dyDescent="0.2">
      <c r="A308">
        <v>6264</v>
      </c>
      <c r="B308">
        <f>FY24_Wrksht_Wrksheet!B311</f>
        <v>6264</v>
      </c>
      <c r="C308" t="str">
        <f>FY24_Wrksht_Wrksheet!C311</f>
        <v>West Central Valley</v>
      </c>
      <c r="D308">
        <f t="shared" si="4"/>
        <v>6264</v>
      </c>
    </row>
    <row r="309" spans="1:4" x14ac:dyDescent="0.2">
      <c r="A309">
        <v>6950</v>
      </c>
      <c r="B309">
        <f>FY24_Wrksht_Wrksheet!B312</f>
        <v>6950</v>
      </c>
      <c r="C309" t="str">
        <f>FY24_Wrksht_Wrksheet!C312</f>
        <v>West Delaware Co</v>
      </c>
      <c r="D309">
        <f t="shared" si="4"/>
        <v>6950</v>
      </c>
    </row>
    <row r="310" spans="1:4" x14ac:dyDescent="0.2">
      <c r="A310">
        <v>6957</v>
      </c>
      <c r="B310">
        <f>FY24_Wrksht_Wrksheet!B313</f>
        <v>6957</v>
      </c>
      <c r="C310" t="str">
        <f>FY24_Wrksht_Wrksheet!C313</f>
        <v>West Des Moines</v>
      </c>
      <c r="D310">
        <f t="shared" si="4"/>
        <v>6957</v>
      </c>
    </row>
    <row r="311" spans="1:4" x14ac:dyDescent="0.2">
      <c r="A311">
        <v>5922</v>
      </c>
      <c r="B311">
        <f>FY24_Wrksht_Wrksheet!B314</f>
        <v>5922</v>
      </c>
      <c r="C311" t="str">
        <f>FY24_Wrksht_Wrksheet!C314</f>
        <v>West Fork</v>
      </c>
      <c r="D311">
        <f t="shared" si="4"/>
        <v>5922</v>
      </c>
    </row>
    <row r="312" spans="1:4" x14ac:dyDescent="0.2">
      <c r="A312">
        <v>819</v>
      </c>
      <c r="B312">
        <f>FY24_Wrksht_Wrksheet!B315</f>
        <v>819</v>
      </c>
      <c r="C312" t="str">
        <f>FY24_Wrksht_Wrksheet!C315</f>
        <v>West Hancock</v>
      </c>
      <c r="D312">
        <f t="shared" si="4"/>
        <v>819</v>
      </c>
    </row>
    <row r="313" spans="1:4" x14ac:dyDescent="0.2">
      <c r="A313">
        <v>6969</v>
      </c>
      <c r="B313">
        <f>FY24_Wrksht_Wrksheet!B316</f>
        <v>6969</v>
      </c>
      <c r="C313" t="str">
        <f>FY24_Wrksht_Wrksheet!C316</f>
        <v>West Harrison</v>
      </c>
      <c r="D313">
        <f t="shared" si="4"/>
        <v>6969</v>
      </c>
    </row>
    <row r="314" spans="1:4" x14ac:dyDescent="0.2">
      <c r="A314">
        <v>6975</v>
      </c>
      <c r="B314">
        <f>FY24_Wrksht_Wrksheet!B317</f>
        <v>6975</v>
      </c>
      <c r="C314" t="str">
        <f>FY24_Wrksht_Wrksheet!C317</f>
        <v>West Liberty</v>
      </c>
      <c r="D314">
        <f t="shared" si="4"/>
        <v>6975</v>
      </c>
    </row>
    <row r="315" spans="1:4" x14ac:dyDescent="0.2">
      <c r="A315">
        <v>6983</v>
      </c>
      <c r="B315">
        <f>FY24_Wrksht_Wrksheet!B318</f>
        <v>6983</v>
      </c>
      <c r="C315" t="str">
        <f>FY24_Wrksht_Wrksheet!C318</f>
        <v>West Lyon</v>
      </c>
      <c r="D315">
        <f t="shared" si="4"/>
        <v>6983</v>
      </c>
    </row>
    <row r="316" spans="1:4" x14ac:dyDescent="0.2">
      <c r="A316">
        <v>6985</v>
      </c>
      <c r="B316">
        <f>FY24_Wrksht_Wrksheet!B319</f>
        <v>6985</v>
      </c>
      <c r="C316" t="str">
        <f>FY24_Wrksht_Wrksheet!C319</f>
        <v>West Marshall</v>
      </c>
      <c r="D316">
        <f t="shared" si="4"/>
        <v>6985</v>
      </c>
    </row>
    <row r="317" spans="1:4" x14ac:dyDescent="0.2">
      <c r="A317">
        <v>6987</v>
      </c>
      <c r="B317">
        <f>FY24_Wrksht_Wrksheet!B320</f>
        <v>6987</v>
      </c>
      <c r="C317" t="str">
        <f>FY24_Wrksht_Wrksheet!C320</f>
        <v>West Monona</v>
      </c>
      <c r="D317">
        <f t="shared" si="4"/>
        <v>6987</v>
      </c>
    </row>
    <row r="318" spans="1:4" x14ac:dyDescent="0.2">
      <c r="A318">
        <v>6990</v>
      </c>
      <c r="B318">
        <f>FY24_Wrksht_Wrksheet!B321</f>
        <v>6990</v>
      </c>
      <c r="C318" t="str">
        <f>FY24_Wrksht_Wrksheet!C321</f>
        <v>West Sioux</v>
      </c>
      <c r="D318">
        <f t="shared" si="4"/>
        <v>6990</v>
      </c>
    </row>
    <row r="319" spans="1:4" x14ac:dyDescent="0.2">
      <c r="A319">
        <v>6961</v>
      </c>
      <c r="B319">
        <f>FY24_Wrksht_Wrksheet!B322</f>
        <v>6961</v>
      </c>
      <c r="C319" t="str">
        <f>FY24_Wrksht_Wrksheet!C322</f>
        <v>Western Dubuque Co</v>
      </c>
      <c r="D319">
        <f t="shared" si="4"/>
        <v>6961</v>
      </c>
    </row>
    <row r="320" spans="1:4" x14ac:dyDescent="0.2">
      <c r="A320">
        <v>6992</v>
      </c>
      <c r="B320">
        <f>FY24_Wrksht_Wrksheet!B323</f>
        <v>6992</v>
      </c>
      <c r="C320" t="str">
        <f>FY24_Wrksht_Wrksheet!C323</f>
        <v>Westwood</v>
      </c>
      <c r="D320">
        <f t="shared" si="4"/>
        <v>6992</v>
      </c>
    </row>
    <row r="321" spans="1:4" x14ac:dyDescent="0.2">
      <c r="A321">
        <v>7002</v>
      </c>
      <c r="B321">
        <f>FY24_Wrksht_Wrksheet!B324</f>
        <v>7002</v>
      </c>
      <c r="C321" t="str">
        <f>FY24_Wrksht_Wrksheet!C324</f>
        <v>Whiting</v>
      </c>
      <c r="D321">
        <f t="shared" si="4"/>
        <v>7002</v>
      </c>
    </row>
    <row r="322" spans="1:4" x14ac:dyDescent="0.2">
      <c r="A322">
        <v>7029</v>
      </c>
      <c r="B322">
        <f>FY24_Wrksht_Wrksheet!B325</f>
        <v>7029</v>
      </c>
      <c r="C322" t="str">
        <f>FY24_Wrksht_Wrksheet!C325</f>
        <v>Williamsburg</v>
      </c>
      <c r="D322">
        <f t="shared" si="4"/>
        <v>7029</v>
      </c>
    </row>
    <row r="323" spans="1:4" x14ac:dyDescent="0.2">
      <c r="A323">
        <v>7038</v>
      </c>
      <c r="B323">
        <f>FY24_Wrksht_Wrksheet!B326</f>
        <v>7038</v>
      </c>
      <c r="C323" t="str">
        <f>FY24_Wrksht_Wrksheet!C326</f>
        <v>Wilton</v>
      </c>
      <c r="D323">
        <f t="shared" si="4"/>
        <v>7038</v>
      </c>
    </row>
    <row r="324" spans="1:4" x14ac:dyDescent="0.2">
      <c r="A324">
        <v>7047</v>
      </c>
      <c r="B324">
        <f>FY24_Wrksht_Wrksheet!B327</f>
        <v>7047</v>
      </c>
      <c r="C324" t="str">
        <f>FY24_Wrksht_Wrksheet!C327</f>
        <v>Winfield-Mt Union</v>
      </c>
      <c r="D324">
        <f t="shared" ref="D324:D328" si="5">B324</f>
        <v>7047</v>
      </c>
    </row>
    <row r="325" spans="1:4" x14ac:dyDescent="0.2">
      <c r="A325">
        <v>7056</v>
      </c>
      <c r="B325">
        <f>FY24_Wrksht_Wrksheet!B328</f>
        <v>7056</v>
      </c>
      <c r="C325" t="str">
        <f>FY24_Wrksht_Wrksheet!C328</f>
        <v>Winterset</v>
      </c>
      <c r="D325">
        <f t="shared" si="5"/>
        <v>7056</v>
      </c>
    </row>
    <row r="326" spans="1:4" x14ac:dyDescent="0.2">
      <c r="A326">
        <v>7092</v>
      </c>
      <c r="B326">
        <f>FY24_Wrksht_Wrksheet!B329</f>
        <v>7092</v>
      </c>
      <c r="C326" t="str">
        <f>FY24_Wrksht_Wrksheet!C329</f>
        <v>Woodbine</v>
      </c>
      <c r="D326">
        <f t="shared" si="5"/>
        <v>7092</v>
      </c>
    </row>
    <row r="327" spans="1:4" x14ac:dyDescent="0.2">
      <c r="A327">
        <v>7098</v>
      </c>
      <c r="B327">
        <f>FY24_Wrksht_Wrksheet!B330</f>
        <v>7098</v>
      </c>
      <c r="C327" t="str">
        <f>FY24_Wrksht_Wrksheet!C330</f>
        <v>Woodbury Central</v>
      </c>
      <c r="D327">
        <f t="shared" si="5"/>
        <v>7098</v>
      </c>
    </row>
    <row r="328" spans="1:4" x14ac:dyDescent="0.2">
      <c r="A328">
        <v>7110</v>
      </c>
      <c r="B328">
        <f>FY24_Wrksht_Wrksheet!B331</f>
        <v>7110</v>
      </c>
      <c r="C328" t="str">
        <f>FY24_Wrksht_Wrksheet!C331</f>
        <v>Woodward-Granger</v>
      </c>
      <c r="D328">
        <f t="shared" si="5"/>
        <v>7110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sheetPr>
  <dimension ref="A1:R49"/>
  <sheetViews>
    <sheetView workbookViewId="0">
      <selection activeCell="H24" sqref="H24:XFD24"/>
    </sheetView>
  </sheetViews>
  <sheetFormatPr baseColWidth="10" defaultColWidth="8.83203125" defaultRowHeight="15" x14ac:dyDescent="0.2"/>
  <cols>
    <col min="1" max="1" width="8.83203125" customWidth="1"/>
  </cols>
  <sheetData>
    <row r="1" spans="1:18" x14ac:dyDescent="0.2">
      <c r="A1" t="s">
        <v>367</v>
      </c>
    </row>
    <row r="3" spans="1:18" x14ac:dyDescent="0.2">
      <c r="A3" t="s">
        <v>425</v>
      </c>
    </row>
    <row r="5" spans="1:18" x14ac:dyDescent="0.2">
      <c r="A5" s="38" t="s">
        <v>355</v>
      </c>
    </row>
    <row r="6" spans="1:18" x14ac:dyDescent="0.2">
      <c r="A6" s="38" t="s">
        <v>352</v>
      </c>
    </row>
    <row r="7" spans="1:18" x14ac:dyDescent="0.2">
      <c r="A7" s="38" t="s">
        <v>351</v>
      </c>
    </row>
    <row r="8" spans="1:18" x14ac:dyDescent="0.2">
      <c r="A8" s="38" t="s">
        <v>353</v>
      </c>
    </row>
    <row r="9" spans="1:18" x14ac:dyDescent="0.2">
      <c r="A9" s="38" t="s">
        <v>354</v>
      </c>
    </row>
    <row r="10" spans="1:18" x14ac:dyDescent="0.2">
      <c r="A10" s="281" t="s">
        <v>443</v>
      </c>
      <c r="B10" s="282"/>
      <c r="C10" s="282"/>
      <c r="D10" s="282"/>
      <c r="E10" s="282"/>
      <c r="F10" s="282"/>
      <c r="G10" s="282"/>
      <c r="H10" s="282"/>
      <c r="I10" s="282"/>
      <c r="J10" s="282"/>
      <c r="K10" s="282"/>
      <c r="L10" s="282"/>
      <c r="M10" s="282"/>
      <c r="N10" s="282"/>
      <c r="O10" s="282"/>
      <c r="P10" s="282"/>
      <c r="Q10" s="282"/>
      <c r="R10" s="282"/>
    </row>
    <row r="11" spans="1:18" x14ac:dyDescent="0.2">
      <c r="A11" s="281" t="s">
        <v>376</v>
      </c>
      <c r="B11" s="282"/>
      <c r="C11" s="282"/>
      <c r="D11" s="282"/>
      <c r="E11" s="282"/>
      <c r="F11" s="282"/>
      <c r="G11" s="282"/>
      <c r="H11" s="282"/>
      <c r="I11" s="282"/>
      <c r="J11" s="282"/>
      <c r="K11" s="282"/>
      <c r="L11" s="282"/>
      <c r="M11" s="282"/>
      <c r="N11" s="282"/>
      <c r="O11" s="282"/>
      <c r="P11" s="282"/>
      <c r="Q11" s="282"/>
      <c r="R11" s="282"/>
    </row>
    <row r="12" spans="1:18" x14ac:dyDescent="0.2">
      <c r="A12" t="s">
        <v>465</v>
      </c>
      <c r="D12" s="33" t="s">
        <v>444</v>
      </c>
      <c r="E12" s="33"/>
      <c r="F12" s="33"/>
    </row>
    <row r="14" spans="1:18" x14ac:dyDescent="0.2">
      <c r="A14" s="33" t="s">
        <v>366</v>
      </c>
      <c r="B14" s="33"/>
      <c r="C14" s="33"/>
      <c r="D14" s="33"/>
    </row>
    <row r="15" spans="1:18" x14ac:dyDescent="0.2">
      <c r="A15" s="32" t="s">
        <v>378</v>
      </c>
      <c r="B15" s="32"/>
      <c r="C15" s="32"/>
      <c r="D15" s="32"/>
      <c r="E15" s="32"/>
      <c r="F15" s="32"/>
      <c r="G15" s="32"/>
      <c r="H15" s="32"/>
      <c r="I15" s="32"/>
      <c r="J15" s="32"/>
      <c r="K15" s="32"/>
      <c r="L15" s="32"/>
    </row>
    <row r="16" spans="1:18" x14ac:dyDescent="0.2">
      <c r="A16" s="32"/>
      <c r="B16" s="32"/>
      <c r="C16" s="32"/>
      <c r="D16" s="32"/>
      <c r="E16" s="32"/>
      <c r="F16" s="32"/>
      <c r="G16" s="32"/>
      <c r="H16" s="32"/>
      <c r="I16" s="32"/>
      <c r="J16" s="32"/>
      <c r="K16" s="32"/>
      <c r="L16" s="32"/>
    </row>
    <row r="17" spans="1:12" x14ac:dyDescent="0.2">
      <c r="A17" s="32" t="s">
        <v>377</v>
      </c>
      <c r="B17" s="32"/>
      <c r="C17" s="32"/>
      <c r="D17" s="32"/>
      <c r="E17" s="32"/>
      <c r="F17" s="32"/>
      <c r="G17" s="32"/>
      <c r="H17" s="32"/>
      <c r="I17" s="32"/>
      <c r="J17" s="32"/>
      <c r="K17" s="32"/>
      <c r="L17" s="32"/>
    </row>
    <row r="18" spans="1:12" x14ac:dyDescent="0.2">
      <c r="A18" s="32" t="s">
        <v>357</v>
      </c>
      <c r="B18" s="32"/>
      <c r="C18" s="32"/>
      <c r="D18" s="32"/>
      <c r="E18" s="32"/>
      <c r="F18" s="32"/>
      <c r="G18" s="32"/>
      <c r="H18" s="32"/>
      <c r="I18" s="32"/>
      <c r="J18" s="32"/>
      <c r="K18" s="32"/>
      <c r="L18" s="32"/>
    </row>
    <row r="19" spans="1:12" x14ac:dyDescent="0.2">
      <c r="A19" s="32" t="s">
        <v>358</v>
      </c>
      <c r="B19" s="32"/>
      <c r="C19" s="32"/>
      <c r="D19" s="32"/>
      <c r="E19" s="32"/>
      <c r="F19" s="32"/>
      <c r="G19" s="32"/>
      <c r="H19" s="32"/>
      <c r="I19" s="32"/>
      <c r="J19" s="32"/>
      <c r="K19" s="32"/>
      <c r="L19" s="32"/>
    </row>
    <row r="20" spans="1:12" x14ac:dyDescent="0.2">
      <c r="A20" s="32" t="s">
        <v>359</v>
      </c>
      <c r="B20" s="32"/>
      <c r="C20" s="32"/>
      <c r="D20" s="32"/>
      <c r="E20" s="32"/>
      <c r="F20" s="32"/>
      <c r="G20" s="32"/>
      <c r="H20" s="32"/>
      <c r="I20" s="32"/>
      <c r="J20" s="32"/>
      <c r="K20" s="32"/>
      <c r="L20" s="32"/>
    </row>
    <row r="21" spans="1:12" x14ac:dyDescent="0.2">
      <c r="A21" s="32" t="s">
        <v>360</v>
      </c>
      <c r="B21" s="32"/>
      <c r="C21" s="32"/>
      <c r="D21" s="32"/>
      <c r="E21" s="32"/>
      <c r="F21" s="32"/>
      <c r="G21" s="32"/>
      <c r="H21" s="32"/>
      <c r="I21" s="32"/>
      <c r="J21" s="32"/>
      <c r="K21" s="32"/>
      <c r="L21" s="32"/>
    </row>
    <row r="22" spans="1:12" x14ac:dyDescent="0.2">
      <c r="A22" s="32"/>
      <c r="B22" s="32"/>
      <c r="C22" s="32"/>
      <c r="D22" s="32"/>
      <c r="E22" s="32"/>
      <c r="F22" s="32"/>
      <c r="G22" s="32"/>
      <c r="H22" s="32"/>
      <c r="I22" s="32"/>
      <c r="J22" s="32"/>
      <c r="K22" s="32"/>
      <c r="L22" s="32"/>
    </row>
    <row r="23" spans="1:12" x14ac:dyDescent="0.2">
      <c r="A23" s="32" t="s">
        <v>369</v>
      </c>
      <c r="B23" s="32"/>
      <c r="C23" s="32"/>
      <c r="D23" s="32"/>
      <c r="E23" s="32"/>
      <c r="F23" s="32"/>
      <c r="G23" s="32"/>
      <c r="H23" s="32"/>
      <c r="I23" s="32"/>
      <c r="J23" s="32"/>
      <c r="K23" s="32"/>
      <c r="L23" s="32"/>
    </row>
    <row r="24" spans="1:12" x14ac:dyDescent="0.2">
      <c r="A24" s="32"/>
      <c r="B24" s="32"/>
      <c r="C24" s="32"/>
      <c r="D24" s="32"/>
      <c r="E24" s="32"/>
      <c r="F24" s="32"/>
      <c r="G24" s="32"/>
      <c r="H24" s="32"/>
      <c r="I24" s="32"/>
      <c r="J24" s="32"/>
      <c r="K24" s="32"/>
      <c r="L24" s="32"/>
    </row>
    <row r="25" spans="1:12" x14ac:dyDescent="0.2">
      <c r="A25" s="32" t="s">
        <v>370</v>
      </c>
      <c r="B25" s="32" t="s">
        <v>371</v>
      </c>
      <c r="C25" s="32"/>
      <c r="D25" s="32"/>
      <c r="E25" s="32"/>
      <c r="F25" s="32"/>
      <c r="G25" s="32"/>
      <c r="H25" s="32"/>
      <c r="I25" s="32"/>
      <c r="J25" s="32"/>
      <c r="K25" s="32"/>
      <c r="L25" s="32"/>
    </row>
    <row r="26" spans="1:12" x14ac:dyDescent="0.2">
      <c r="A26" s="32" t="s">
        <v>372</v>
      </c>
      <c r="B26" s="32" t="s">
        <v>373</v>
      </c>
      <c r="C26" s="32"/>
      <c r="D26" s="32"/>
      <c r="E26" s="32"/>
      <c r="F26" s="32"/>
      <c r="G26" s="32"/>
      <c r="H26" s="32"/>
      <c r="I26" s="32"/>
      <c r="J26" s="32"/>
      <c r="K26" s="32"/>
      <c r="L26" s="32"/>
    </row>
    <row r="27" spans="1:12" x14ac:dyDescent="0.2">
      <c r="A27" s="32" t="s">
        <v>374</v>
      </c>
      <c r="B27" s="32"/>
      <c r="C27" s="32"/>
      <c r="D27" s="32"/>
      <c r="E27" s="32"/>
      <c r="F27" s="32"/>
      <c r="G27" s="32"/>
      <c r="H27" s="32"/>
      <c r="I27" s="32"/>
      <c r="J27" s="32"/>
      <c r="K27" s="32"/>
      <c r="L27" s="32"/>
    </row>
    <row r="28" spans="1:12" x14ac:dyDescent="0.2">
      <c r="A28" s="32"/>
      <c r="B28" s="32"/>
      <c r="C28" s="32"/>
      <c r="D28" s="32"/>
      <c r="E28" s="32"/>
      <c r="F28" s="32"/>
      <c r="G28" s="32"/>
      <c r="H28" s="32"/>
      <c r="I28" s="32"/>
      <c r="J28" s="32"/>
      <c r="K28" s="32"/>
      <c r="L28" s="32"/>
    </row>
    <row r="29" spans="1:12" x14ac:dyDescent="0.2">
      <c r="A29" s="32" t="s">
        <v>361</v>
      </c>
      <c r="B29" s="32"/>
      <c r="C29" s="32"/>
      <c r="D29" s="32"/>
      <c r="E29" s="32"/>
      <c r="F29" s="32"/>
      <c r="G29" s="32"/>
      <c r="H29" s="32"/>
      <c r="I29" s="32"/>
      <c r="J29" s="32"/>
      <c r="K29" s="32"/>
      <c r="L29" s="32"/>
    </row>
    <row r="30" spans="1:12" x14ac:dyDescent="0.2">
      <c r="A30" s="32" t="s">
        <v>362</v>
      </c>
      <c r="B30" s="32"/>
      <c r="C30" s="32"/>
      <c r="D30" s="32"/>
      <c r="E30" s="32"/>
      <c r="F30" s="32"/>
      <c r="G30" s="32"/>
      <c r="H30" s="32"/>
      <c r="I30" s="32"/>
      <c r="J30" s="32"/>
      <c r="K30" s="32"/>
      <c r="L30" s="32"/>
    </row>
    <row r="31" spans="1:12" x14ac:dyDescent="0.2">
      <c r="A31" s="32" t="s">
        <v>379</v>
      </c>
      <c r="B31" s="32"/>
      <c r="C31" s="32"/>
      <c r="D31" s="32"/>
      <c r="E31" s="32"/>
      <c r="F31" s="32"/>
      <c r="G31" s="32"/>
      <c r="H31" s="32"/>
      <c r="I31" s="32"/>
      <c r="J31" s="32"/>
      <c r="K31" s="32"/>
      <c r="L31" s="32"/>
    </row>
    <row r="32" spans="1:12" x14ac:dyDescent="0.2">
      <c r="A32" s="32"/>
      <c r="B32" s="32"/>
      <c r="C32" s="32"/>
      <c r="D32" s="32" t="s">
        <v>389</v>
      </c>
      <c r="E32" s="32"/>
      <c r="F32" s="32"/>
      <c r="G32" s="32"/>
      <c r="H32" s="32"/>
      <c r="I32" s="32"/>
      <c r="J32" s="32"/>
      <c r="K32" s="32"/>
      <c r="L32" s="32"/>
    </row>
    <row r="33" spans="1:12" x14ac:dyDescent="0.2">
      <c r="A33" s="32"/>
      <c r="B33" s="32"/>
      <c r="C33" s="32"/>
      <c r="D33" s="32"/>
      <c r="E33" s="32"/>
      <c r="F33" s="32"/>
      <c r="G33" s="32"/>
      <c r="H33" s="32"/>
      <c r="I33" s="32"/>
      <c r="J33" s="32"/>
      <c r="K33" s="32"/>
      <c r="L33" s="32"/>
    </row>
    <row r="34" spans="1:12" x14ac:dyDescent="0.2">
      <c r="A34" s="32" t="s">
        <v>362</v>
      </c>
      <c r="B34" s="32"/>
      <c r="C34" s="32"/>
      <c r="D34" s="32"/>
      <c r="E34" s="32"/>
      <c r="F34" s="32"/>
      <c r="G34" s="32"/>
      <c r="H34" s="32"/>
      <c r="I34" s="32"/>
      <c r="J34" s="32"/>
      <c r="K34" s="32"/>
      <c r="L34" s="32"/>
    </row>
    <row r="35" spans="1:12" x14ac:dyDescent="0.2">
      <c r="A35" s="32"/>
      <c r="B35" s="32"/>
      <c r="C35" s="32"/>
      <c r="D35" s="32"/>
      <c r="E35" s="32"/>
      <c r="F35" s="32"/>
      <c r="G35" s="32"/>
      <c r="H35" s="32"/>
      <c r="I35" s="32"/>
      <c r="J35" s="32"/>
      <c r="K35" s="32"/>
      <c r="L35" s="32"/>
    </row>
    <row r="36" spans="1:12" x14ac:dyDescent="0.2">
      <c r="A36" s="32" t="s">
        <v>363</v>
      </c>
      <c r="B36" s="32"/>
      <c r="C36" s="32"/>
      <c r="D36" s="32"/>
      <c r="E36" s="32"/>
      <c r="F36" s="32"/>
      <c r="G36" s="32"/>
      <c r="H36" s="32"/>
      <c r="I36" s="32"/>
      <c r="J36" s="32"/>
      <c r="K36" s="32"/>
      <c r="L36" s="32"/>
    </row>
    <row r="37" spans="1:12" x14ac:dyDescent="0.2">
      <c r="A37" s="32" t="s">
        <v>390</v>
      </c>
      <c r="B37" s="32"/>
      <c r="C37" s="32"/>
      <c r="D37" s="32"/>
      <c r="E37" s="32"/>
      <c r="F37" s="32"/>
      <c r="G37" s="32"/>
      <c r="H37" s="32"/>
      <c r="I37" s="32"/>
      <c r="J37" s="32"/>
      <c r="K37" s="32"/>
      <c r="L37" s="32"/>
    </row>
    <row r="38" spans="1:12" x14ac:dyDescent="0.2">
      <c r="A38" s="32" t="s">
        <v>364</v>
      </c>
      <c r="B38" s="32"/>
      <c r="C38" s="32"/>
      <c r="D38" s="32"/>
      <c r="E38" s="32"/>
      <c r="F38" s="32"/>
      <c r="G38" s="32"/>
      <c r="H38" s="32"/>
      <c r="I38" s="32"/>
      <c r="J38" s="32"/>
      <c r="K38" s="32"/>
      <c r="L38" s="32"/>
    </row>
    <row r="39" spans="1:12" x14ac:dyDescent="0.2">
      <c r="A39" s="32" t="s">
        <v>361</v>
      </c>
      <c r="B39" s="32"/>
      <c r="C39" s="32"/>
      <c r="D39" s="32"/>
      <c r="E39" s="32"/>
      <c r="F39" s="32"/>
      <c r="G39" s="32"/>
      <c r="H39" s="32"/>
      <c r="I39" s="32"/>
      <c r="J39" s="32"/>
      <c r="K39" s="32"/>
      <c r="L39" s="32"/>
    </row>
    <row r="40" spans="1:12" x14ac:dyDescent="0.2">
      <c r="A40" s="32" t="s">
        <v>362</v>
      </c>
      <c r="B40" s="32"/>
      <c r="C40" s="32"/>
      <c r="D40" s="32"/>
      <c r="E40" s="32"/>
      <c r="F40" s="32"/>
      <c r="G40" s="32"/>
      <c r="H40" s="32"/>
      <c r="I40" s="32"/>
      <c r="J40" s="32"/>
      <c r="K40" s="32"/>
      <c r="L40" s="32"/>
    </row>
    <row r="41" spans="1:12" x14ac:dyDescent="0.2">
      <c r="A41" s="32"/>
      <c r="B41" s="32"/>
      <c r="C41" s="32"/>
      <c r="D41" s="32"/>
      <c r="E41" s="32"/>
      <c r="F41" s="32"/>
      <c r="G41" s="32"/>
      <c r="H41" s="32"/>
      <c r="I41" s="32"/>
      <c r="J41" s="32"/>
      <c r="K41" s="32"/>
      <c r="L41" s="32"/>
    </row>
    <row r="42" spans="1:12" x14ac:dyDescent="0.2">
      <c r="A42" s="32" t="s">
        <v>380</v>
      </c>
      <c r="B42" s="32"/>
      <c r="C42" s="32"/>
      <c r="D42" s="32"/>
      <c r="E42" s="32"/>
      <c r="F42" s="32"/>
      <c r="G42" s="32"/>
      <c r="H42" s="32"/>
      <c r="I42" s="32"/>
      <c r="J42" s="32"/>
      <c r="K42" s="32"/>
      <c r="L42" s="32"/>
    </row>
    <row r="43" spans="1:12" x14ac:dyDescent="0.2">
      <c r="A43" s="32" t="s">
        <v>391</v>
      </c>
      <c r="B43" s="32"/>
      <c r="C43" s="32"/>
      <c r="D43" s="32"/>
      <c r="E43" s="32"/>
      <c r="F43" s="32"/>
      <c r="G43" s="32"/>
      <c r="H43" s="32"/>
      <c r="I43" s="32"/>
      <c r="J43" s="32"/>
      <c r="K43" s="32"/>
      <c r="L43" s="32"/>
    </row>
    <row r="44" spans="1:12" x14ac:dyDescent="0.2">
      <c r="A44" s="32" t="s">
        <v>375</v>
      </c>
      <c r="B44" s="32"/>
      <c r="C44" s="32"/>
      <c r="D44" s="32"/>
      <c r="E44" s="32"/>
      <c r="F44" s="32"/>
      <c r="G44" s="32"/>
      <c r="H44" s="32"/>
      <c r="I44" s="32"/>
      <c r="J44" s="32"/>
      <c r="K44" s="32"/>
      <c r="L44" s="32"/>
    </row>
    <row r="45" spans="1:12" x14ac:dyDescent="0.2">
      <c r="A45" s="32" t="s">
        <v>362</v>
      </c>
      <c r="B45" s="32"/>
      <c r="C45" s="32"/>
      <c r="D45" s="32"/>
      <c r="E45" s="32"/>
      <c r="F45" s="32"/>
      <c r="G45" s="32"/>
      <c r="H45" s="32"/>
      <c r="I45" s="32"/>
      <c r="J45" s="32"/>
      <c r="K45" s="32"/>
      <c r="L45" s="32"/>
    </row>
    <row r="46" spans="1:12" x14ac:dyDescent="0.2">
      <c r="A46" s="32" t="s">
        <v>365</v>
      </c>
      <c r="B46" s="32"/>
      <c r="C46" s="32"/>
      <c r="D46" s="32"/>
      <c r="E46" s="32"/>
      <c r="F46" s="32"/>
      <c r="G46" s="32"/>
      <c r="H46" s="32"/>
      <c r="I46" s="32"/>
      <c r="J46" s="32"/>
      <c r="K46" s="32"/>
      <c r="L46" s="32"/>
    </row>
    <row r="47" spans="1:12" x14ac:dyDescent="0.2">
      <c r="A47" s="32" t="s">
        <v>362</v>
      </c>
      <c r="B47" s="32"/>
      <c r="C47" s="32"/>
      <c r="D47" s="32"/>
      <c r="E47" s="32"/>
      <c r="F47" s="32"/>
      <c r="G47" s="32"/>
      <c r="H47" s="32"/>
      <c r="I47" s="32"/>
      <c r="J47" s="32"/>
      <c r="K47" s="32"/>
      <c r="L47" s="32"/>
    </row>
    <row r="48" spans="1:12" x14ac:dyDescent="0.2">
      <c r="A48" s="32" t="s">
        <v>381</v>
      </c>
      <c r="B48" s="32"/>
      <c r="C48" s="32"/>
      <c r="D48" s="32"/>
      <c r="E48" s="32"/>
      <c r="F48" s="32"/>
      <c r="G48" s="32"/>
      <c r="H48" s="32"/>
      <c r="I48" s="32"/>
      <c r="J48" s="32"/>
      <c r="K48" s="32"/>
      <c r="L48" s="32"/>
    </row>
    <row r="49" spans="1:12" x14ac:dyDescent="0.2">
      <c r="A49" s="32" t="s">
        <v>362</v>
      </c>
      <c r="B49" s="32"/>
      <c r="C49" s="32"/>
      <c r="D49" s="32"/>
      <c r="E49" s="32"/>
      <c r="F49" s="32"/>
      <c r="G49" s="32"/>
      <c r="H49" s="32"/>
      <c r="I49" s="32"/>
      <c r="J49" s="32"/>
      <c r="K49" s="32"/>
      <c r="L49" s="32"/>
    </row>
  </sheetData>
  <mergeCells count="2">
    <mergeCell ref="A10:R10"/>
    <mergeCell ref="A11:R11"/>
  </mergeCell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63B5-4F2C-4C74-AA1B-170BC8B46965}">
  <sheetPr>
    <tabColor rgb="FFFFC000"/>
  </sheetPr>
  <dimension ref="A1:C26"/>
  <sheetViews>
    <sheetView workbookViewId="0">
      <selection activeCell="H24" sqref="H24:XFD24"/>
    </sheetView>
  </sheetViews>
  <sheetFormatPr baseColWidth="10" defaultColWidth="8.83203125" defaultRowHeight="15" x14ac:dyDescent="0.2"/>
  <sheetData>
    <row r="1" spans="1:1" x14ac:dyDescent="0.2">
      <c r="A1" t="s">
        <v>363</v>
      </c>
    </row>
    <row r="2" spans="1:1" x14ac:dyDescent="0.2">
      <c r="A2" t="s">
        <v>454</v>
      </c>
    </row>
    <row r="3" spans="1:1" x14ac:dyDescent="0.2">
      <c r="A3" t="s">
        <v>396</v>
      </c>
    </row>
    <row r="4" spans="1:1" x14ac:dyDescent="0.2">
      <c r="A4" t="s">
        <v>362</v>
      </c>
    </row>
    <row r="5" spans="1:1" x14ac:dyDescent="0.2">
      <c r="A5" t="s">
        <v>361</v>
      </c>
    </row>
    <row r="6" spans="1:1" x14ac:dyDescent="0.2">
      <c r="A6" t="s">
        <v>362</v>
      </c>
    </row>
    <row r="9" spans="1:1" x14ac:dyDescent="0.2">
      <c r="A9" t="s">
        <v>455</v>
      </c>
    </row>
    <row r="10" spans="1:1" x14ac:dyDescent="0.2">
      <c r="A10" t="s">
        <v>456</v>
      </c>
    </row>
    <row r="11" spans="1:1" x14ac:dyDescent="0.2">
      <c r="A11" t="s">
        <v>457</v>
      </c>
    </row>
    <row r="12" spans="1:1" x14ac:dyDescent="0.2">
      <c r="A12" t="s">
        <v>458</v>
      </c>
    </row>
    <row r="13" spans="1:1" x14ac:dyDescent="0.2">
      <c r="A13" t="s">
        <v>459</v>
      </c>
    </row>
    <row r="14" spans="1:1" x14ac:dyDescent="0.2">
      <c r="A14" t="s">
        <v>361</v>
      </c>
    </row>
    <row r="15" spans="1:1" x14ac:dyDescent="0.2">
      <c r="A15" t="s">
        <v>362</v>
      </c>
    </row>
    <row r="16" spans="1:1" x14ac:dyDescent="0.2">
      <c r="A16" t="s">
        <v>460</v>
      </c>
    </row>
    <row r="17" spans="1:3" x14ac:dyDescent="0.2">
      <c r="C17" t="s">
        <v>461</v>
      </c>
    </row>
    <row r="18" spans="1:3" x14ac:dyDescent="0.2">
      <c r="A18" t="s">
        <v>362</v>
      </c>
    </row>
    <row r="20" spans="1:3" x14ac:dyDescent="0.2">
      <c r="A20" t="s">
        <v>462</v>
      </c>
    </row>
    <row r="21" spans="1:3" x14ac:dyDescent="0.2">
      <c r="A21" t="s">
        <v>463</v>
      </c>
    </row>
    <row r="22" spans="1:3" x14ac:dyDescent="0.2">
      <c r="A22" t="s">
        <v>362</v>
      </c>
    </row>
    <row r="23" spans="1:3" x14ac:dyDescent="0.2">
      <c r="A23" t="s">
        <v>365</v>
      </c>
    </row>
    <row r="24" spans="1:3" x14ac:dyDescent="0.2">
      <c r="A24" t="s">
        <v>362</v>
      </c>
    </row>
    <row r="25" spans="1:3" x14ac:dyDescent="0.2">
      <c r="A25" t="s">
        <v>464</v>
      </c>
    </row>
    <row r="26" spans="1:3" x14ac:dyDescent="0.2">
      <c r="A26" t="s">
        <v>362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District Run</vt:lpstr>
      <vt:lpstr>FY 2027 Summary</vt:lpstr>
      <vt:lpstr>Charts_Graphs</vt:lpstr>
      <vt:lpstr>CurrentYearData</vt:lpstr>
      <vt:lpstr>ArcGIS</vt:lpstr>
      <vt:lpstr>HistoricalData</vt:lpstr>
      <vt:lpstr>Dist_List</vt:lpstr>
      <vt:lpstr>Notes</vt:lpstr>
      <vt:lpstr>Sheet2</vt:lpstr>
      <vt:lpstr>Hist_TransAid</vt:lpstr>
      <vt:lpstr>Summary_FY2025</vt:lpstr>
      <vt:lpstr>FY24_Wrksht_Wrksheet</vt:lpstr>
      <vt:lpstr>FY25_AllocationWrksht</vt:lpstr>
      <vt:lpstr>dist_list</vt:lpstr>
      <vt:lpstr>'FY 2027 Summary'!Print_Area</vt:lpstr>
      <vt:lpstr>'FY 2027 Summary'!Print_Titles</vt:lpstr>
      <vt:lpstr>Summary_FY2025!Print_Titles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Shawn Snyder</dc:creator>
  <cp:lastModifiedBy>Taylor McGill</cp:lastModifiedBy>
  <cp:lastPrinted>2026-01-14T18:44:10Z</cp:lastPrinted>
  <dcterms:created xsi:type="dcterms:W3CDTF">2018-01-31T21:54:40Z</dcterms:created>
  <dcterms:modified xsi:type="dcterms:W3CDTF">2026-02-27T14:22:44Z</dcterms:modified>
</cp:coreProperties>
</file>