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hawns\Desktop\WorkFolder\FY2024\"/>
    </mc:Choice>
  </mc:AlternateContent>
  <xr:revisionPtr revIDLastSave="0" documentId="13_ncr:1_{94F097C8-7719-4075-94CC-97318B0E13B7}" xr6:coauthVersionLast="47" xr6:coauthVersionMax="47" xr10:uidLastSave="{00000000-0000-0000-0000-000000000000}"/>
  <workbookProtection workbookAlgorithmName="SHA-512" workbookHashValue="pD0Gm/+ZwegKxSCMFo3u1LAglSUDajwUCWL8eAXjXeDEuBodVl9oPpnDwdgmnpV8fgM6CYNy9iNRc4M3txmqNg==" workbookSaltValue="vzASHecaE1Yj+rc5aRNtTw==" workbookSpinCount="100000" lockStructure="1"/>
  <bookViews>
    <workbookView xWindow="-108" yWindow="-108" windowWidth="23256" windowHeight="12456" xr2:uid="{00000000-000D-0000-FFFF-FFFF00000000}"/>
  </bookViews>
  <sheets>
    <sheet name="Driver_Sheet" sheetId="6" r:id="rId1"/>
    <sheet name="Hist_TransAid" sheetId="5" state="hidden" r:id="rId2"/>
    <sheet name="Dist_List" sheetId="7" state="hidden" r:id="rId3"/>
    <sheet name="Notes" sheetId="4" state="hidden" r:id="rId4"/>
    <sheet name="FY24_Wrksht_Wrksheet" sheetId="1" state="hidden" r:id="rId5"/>
    <sheet name="Summary_FY2025" sheetId="2" r:id="rId6"/>
    <sheet name="Charts_Graphs" sheetId="8" r:id="rId7"/>
    <sheet name="FY25_AllocationWrksht" sheetId="9" state="hidden" r:id="rId8"/>
    <sheet name="Sheet2" sheetId="10" state="hidden" r:id="rId9"/>
  </sheets>
  <definedNames>
    <definedName name="dist_list">Dist_List!$C$4:$C$330</definedName>
    <definedName name="_xlnm.Print_Titles" localSheetId="5">Summary_FY2025!$1:$9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6" l="1"/>
  <c r="K31" i="6"/>
  <c r="K28" i="6"/>
  <c r="A11" i="2"/>
  <c r="C11" i="2"/>
  <c r="D11" i="2"/>
  <c r="F11" i="2"/>
  <c r="H11" i="2"/>
  <c r="J11" i="2"/>
  <c r="A12" i="2"/>
  <c r="C12" i="2"/>
  <c r="D12" i="2"/>
  <c r="F12" i="2"/>
  <c r="H12" i="2"/>
  <c r="J12" i="2"/>
  <c r="A13" i="2"/>
  <c r="C13" i="2"/>
  <c r="D13" i="2"/>
  <c r="F13" i="2"/>
  <c r="H13" i="2"/>
  <c r="J13" i="2"/>
  <c r="A14" i="2"/>
  <c r="C14" i="2"/>
  <c r="D14" i="2"/>
  <c r="F14" i="2"/>
  <c r="H14" i="2"/>
  <c r="J14" i="2"/>
  <c r="A15" i="2"/>
  <c r="C15" i="2"/>
  <c r="D15" i="2"/>
  <c r="F15" i="2"/>
  <c r="H15" i="2"/>
  <c r="J15" i="2"/>
  <c r="A16" i="2"/>
  <c r="C16" i="2"/>
  <c r="D16" i="2"/>
  <c r="F16" i="2"/>
  <c r="H16" i="2"/>
  <c r="J16" i="2"/>
  <c r="A17" i="2"/>
  <c r="C17" i="2"/>
  <c r="D17" i="2"/>
  <c r="F17" i="2"/>
  <c r="H17" i="2"/>
  <c r="J17" i="2"/>
  <c r="A18" i="2"/>
  <c r="C18" i="2"/>
  <c r="D18" i="2"/>
  <c r="F18" i="2"/>
  <c r="H18" i="2"/>
  <c r="J18" i="2"/>
  <c r="A19" i="2"/>
  <c r="C19" i="2"/>
  <c r="D19" i="2"/>
  <c r="F19" i="2"/>
  <c r="H19" i="2"/>
  <c r="J19" i="2"/>
  <c r="A20" i="2"/>
  <c r="C20" i="2"/>
  <c r="D20" i="2"/>
  <c r="F20" i="2"/>
  <c r="H20" i="2"/>
  <c r="J20" i="2"/>
  <c r="A21" i="2"/>
  <c r="C21" i="2"/>
  <c r="D21" i="2"/>
  <c r="F21" i="2"/>
  <c r="H21" i="2"/>
  <c r="J21" i="2"/>
  <c r="A22" i="2"/>
  <c r="C22" i="2"/>
  <c r="D22" i="2"/>
  <c r="F22" i="2"/>
  <c r="H22" i="2"/>
  <c r="J22" i="2"/>
  <c r="A23" i="2"/>
  <c r="C23" i="2"/>
  <c r="D23" i="2"/>
  <c r="F23" i="2"/>
  <c r="H23" i="2"/>
  <c r="J23" i="2"/>
  <c r="A24" i="2"/>
  <c r="C24" i="2"/>
  <c r="D24" i="2"/>
  <c r="F24" i="2"/>
  <c r="H24" i="2"/>
  <c r="J24" i="2"/>
  <c r="A25" i="2"/>
  <c r="C25" i="2"/>
  <c r="D25" i="2"/>
  <c r="F25" i="2"/>
  <c r="H25" i="2"/>
  <c r="J25" i="2"/>
  <c r="A26" i="2"/>
  <c r="C26" i="2"/>
  <c r="D26" i="2"/>
  <c r="F26" i="2"/>
  <c r="H26" i="2"/>
  <c r="J26" i="2"/>
  <c r="A27" i="2"/>
  <c r="C27" i="2"/>
  <c r="D27" i="2"/>
  <c r="F27" i="2"/>
  <c r="H27" i="2"/>
  <c r="J27" i="2"/>
  <c r="A28" i="2"/>
  <c r="C28" i="2"/>
  <c r="D28" i="2"/>
  <c r="F28" i="2"/>
  <c r="H28" i="2"/>
  <c r="J28" i="2"/>
  <c r="A29" i="2"/>
  <c r="C29" i="2"/>
  <c r="D29" i="2"/>
  <c r="F29" i="2"/>
  <c r="H29" i="2"/>
  <c r="J29" i="2"/>
  <c r="A30" i="2"/>
  <c r="C30" i="2"/>
  <c r="D30" i="2"/>
  <c r="F30" i="2"/>
  <c r="H30" i="2"/>
  <c r="J30" i="2"/>
  <c r="A31" i="2"/>
  <c r="C31" i="2"/>
  <c r="D31" i="2"/>
  <c r="F31" i="2"/>
  <c r="H31" i="2"/>
  <c r="J31" i="2"/>
  <c r="A32" i="2"/>
  <c r="C32" i="2"/>
  <c r="D32" i="2"/>
  <c r="F32" i="2"/>
  <c r="H32" i="2"/>
  <c r="J32" i="2"/>
  <c r="A33" i="2"/>
  <c r="C33" i="2"/>
  <c r="D33" i="2"/>
  <c r="F33" i="2"/>
  <c r="H33" i="2"/>
  <c r="J33" i="2"/>
  <c r="A34" i="2"/>
  <c r="C34" i="2"/>
  <c r="D34" i="2"/>
  <c r="F34" i="2"/>
  <c r="H34" i="2"/>
  <c r="J34" i="2"/>
  <c r="A35" i="2"/>
  <c r="C35" i="2"/>
  <c r="D35" i="2"/>
  <c r="F35" i="2"/>
  <c r="H35" i="2"/>
  <c r="J35" i="2"/>
  <c r="A36" i="2"/>
  <c r="C36" i="2"/>
  <c r="D36" i="2"/>
  <c r="F36" i="2"/>
  <c r="H36" i="2"/>
  <c r="J36" i="2"/>
  <c r="A37" i="2"/>
  <c r="C37" i="2"/>
  <c r="D37" i="2"/>
  <c r="F37" i="2"/>
  <c r="H37" i="2"/>
  <c r="J37" i="2"/>
  <c r="A38" i="2"/>
  <c r="C38" i="2"/>
  <c r="D38" i="2"/>
  <c r="F38" i="2"/>
  <c r="H38" i="2"/>
  <c r="J38" i="2"/>
  <c r="A39" i="2"/>
  <c r="C39" i="2"/>
  <c r="D39" i="2"/>
  <c r="F39" i="2"/>
  <c r="H39" i="2"/>
  <c r="J39" i="2"/>
  <c r="A40" i="2"/>
  <c r="C40" i="2"/>
  <c r="D40" i="2"/>
  <c r="F40" i="2"/>
  <c r="H40" i="2"/>
  <c r="J40" i="2"/>
  <c r="A41" i="2"/>
  <c r="C41" i="2"/>
  <c r="D41" i="2"/>
  <c r="F41" i="2"/>
  <c r="H41" i="2"/>
  <c r="J41" i="2"/>
  <c r="A42" i="2"/>
  <c r="C42" i="2"/>
  <c r="D42" i="2"/>
  <c r="F42" i="2"/>
  <c r="H42" i="2"/>
  <c r="J42" i="2"/>
  <c r="A43" i="2"/>
  <c r="C43" i="2"/>
  <c r="D43" i="2"/>
  <c r="F43" i="2"/>
  <c r="H43" i="2"/>
  <c r="J43" i="2"/>
  <c r="A44" i="2"/>
  <c r="C44" i="2"/>
  <c r="D44" i="2"/>
  <c r="F44" i="2"/>
  <c r="H44" i="2"/>
  <c r="J44" i="2"/>
  <c r="A45" i="2"/>
  <c r="C45" i="2"/>
  <c r="D45" i="2"/>
  <c r="F45" i="2"/>
  <c r="H45" i="2"/>
  <c r="J45" i="2"/>
  <c r="A46" i="2"/>
  <c r="C46" i="2"/>
  <c r="D46" i="2"/>
  <c r="F46" i="2"/>
  <c r="H46" i="2"/>
  <c r="J46" i="2"/>
  <c r="A47" i="2"/>
  <c r="C47" i="2"/>
  <c r="D47" i="2"/>
  <c r="F47" i="2"/>
  <c r="H47" i="2"/>
  <c r="J47" i="2"/>
  <c r="A48" i="2"/>
  <c r="C48" i="2"/>
  <c r="D48" i="2"/>
  <c r="F48" i="2"/>
  <c r="H48" i="2"/>
  <c r="J48" i="2"/>
  <c r="A49" i="2"/>
  <c r="C49" i="2"/>
  <c r="D49" i="2"/>
  <c r="F49" i="2"/>
  <c r="H49" i="2"/>
  <c r="J49" i="2"/>
  <c r="A50" i="2"/>
  <c r="C50" i="2"/>
  <c r="D50" i="2"/>
  <c r="F50" i="2"/>
  <c r="H50" i="2"/>
  <c r="J50" i="2"/>
  <c r="A51" i="2"/>
  <c r="C51" i="2"/>
  <c r="D51" i="2"/>
  <c r="F51" i="2"/>
  <c r="H51" i="2"/>
  <c r="J51" i="2"/>
  <c r="A52" i="2"/>
  <c r="C52" i="2"/>
  <c r="D52" i="2"/>
  <c r="F52" i="2"/>
  <c r="H52" i="2"/>
  <c r="J52" i="2"/>
  <c r="A53" i="2"/>
  <c r="C53" i="2"/>
  <c r="D53" i="2"/>
  <c r="F53" i="2"/>
  <c r="H53" i="2"/>
  <c r="J53" i="2"/>
  <c r="A54" i="2"/>
  <c r="C54" i="2"/>
  <c r="D54" i="2"/>
  <c r="F54" i="2"/>
  <c r="H54" i="2"/>
  <c r="J54" i="2"/>
  <c r="A55" i="2"/>
  <c r="C55" i="2"/>
  <c r="D55" i="2"/>
  <c r="F55" i="2"/>
  <c r="H55" i="2"/>
  <c r="J55" i="2"/>
  <c r="A56" i="2"/>
  <c r="C56" i="2"/>
  <c r="D56" i="2"/>
  <c r="F56" i="2"/>
  <c r="H56" i="2"/>
  <c r="J56" i="2"/>
  <c r="A57" i="2"/>
  <c r="C57" i="2"/>
  <c r="D57" i="2"/>
  <c r="F57" i="2"/>
  <c r="H57" i="2"/>
  <c r="J57" i="2"/>
  <c r="A58" i="2"/>
  <c r="C58" i="2"/>
  <c r="D58" i="2"/>
  <c r="F58" i="2"/>
  <c r="H58" i="2"/>
  <c r="J58" i="2"/>
  <c r="A59" i="2"/>
  <c r="C59" i="2"/>
  <c r="D59" i="2"/>
  <c r="F59" i="2"/>
  <c r="H59" i="2"/>
  <c r="J59" i="2"/>
  <c r="A60" i="2"/>
  <c r="C60" i="2"/>
  <c r="D60" i="2"/>
  <c r="F60" i="2"/>
  <c r="H60" i="2"/>
  <c r="J60" i="2"/>
  <c r="A61" i="2"/>
  <c r="C61" i="2"/>
  <c r="D61" i="2"/>
  <c r="F61" i="2"/>
  <c r="H61" i="2"/>
  <c r="J61" i="2"/>
  <c r="A62" i="2"/>
  <c r="C62" i="2"/>
  <c r="D62" i="2"/>
  <c r="F62" i="2"/>
  <c r="H62" i="2"/>
  <c r="J62" i="2"/>
  <c r="A63" i="2"/>
  <c r="C63" i="2"/>
  <c r="D63" i="2"/>
  <c r="F63" i="2"/>
  <c r="H63" i="2"/>
  <c r="J63" i="2"/>
  <c r="A64" i="2"/>
  <c r="C64" i="2"/>
  <c r="D64" i="2"/>
  <c r="F64" i="2"/>
  <c r="H64" i="2"/>
  <c r="J64" i="2"/>
  <c r="A65" i="2"/>
  <c r="C65" i="2"/>
  <c r="D65" i="2"/>
  <c r="F65" i="2"/>
  <c r="H65" i="2"/>
  <c r="J65" i="2"/>
  <c r="A66" i="2"/>
  <c r="C66" i="2"/>
  <c r="D66" i="2"/>
  <c r="F66" i="2"/>
  <c r="H66" i="2"/>
  <c r="J66" i="2"/>
  <c r="A67" i="2"/>
  <c r="C67" i="2"/>
  <c r="D67" i="2"/>
  <c r="F67" i="2"/>
  <c r="H67" i="2"/>
  <c r="J67" i="2"/>
  <c r="A68" i="2"/>
  <c r="C68" i="2"/>
  <c r="D68" i="2"/>
  <c r="F68" i="2"/>
  <c r="H68" i="2"/>
  <c r="J68" i="2"/>
  <c r="A69" i="2"/>
  <c r="C69" i="2"/>
  <c r="D69" i="2"/>
  <c r="F69" i="2"/>
  <c r="H69" i="2"/>
  <c r="J69" i="2"/>
  <c r="A70" i="2"/>
  <c r="C70" i="2"/>
  <c r="D70" i="2"/>
  <c r="F70" i="2"/>
  <c r="H70" i="2"/>
  <c r="J70" i="2"/>
  <c r="A71" i="2"/>
  <c r="C71" i="2"/>
  <c r="D71" i="2"/>
  <c r="F71" i="2"/>
  <c r="H71" i="2"/>
  <c r="J71" i="2"/>
  <c r="A72" i="2"/>
  <c r="C72" i="2"/>
  <c r="D72" i="2"/>
  <c r="F72" i="2"/>
  <c r="H72" i="2"/>
  <c r="J72" i="2"/>
  <c r="A73" i="2"/>
  <c r="C73" i="2"/>
  <c r="D73" i="2"/>
  <c r="F73" i="2"/>
  <c r="H73" i="2"/>
  <c r="J73" i="2"/>
  <c r="A74" i="2"/>
  <c r="C74" i="2"/>
  <c r="D74" i="2"/>
  <c r="F74" i="2"/>
  <c r="H74" i="2"/>
  <c r="J74" i="2"/>
  <c r="A75" i="2"/>
  <c r="C75" i="2"/>
  <c r="D75" i="2"/>
  <c r="F75" i="2"/>
  <c r="H75" i="2"/>
  <c r="J75" i="2"/>
  <c r="A76" i="2"/>
  <c r="C76" i="2"/>
  <c r="D76" i="2"/>
  <c r="F76" i="2"/>
  <c r="H76" i="2"/>
  <c r="J76" i="2"/>
  <c r="A77" i="2"/>
  <c r="C77" i="2"/>
  <c r="D77" i="2"/>
  <c r="F77" i="2"/>
  <c r="H77" i="2"/>
  <c r="J77" i="2"/>
  <c r="A78" i="2"/>
  <c r="C78" i="2"/>
  <c r="D78" i="2"/>
  <c r="F78" i="2"/>
  <c r="H78" i="2"/>
  <c r="J78" i="2"/>
  <c r="A79" i="2"/>
  <c r="C79" i="2"/>
  <c r="D79" i="2"/>
  <c r="F79" i="2"/>
  <c r="H79" i="2"/>
  <c r="J79" i="2"/>
  <c r="A80" i="2"/>
  <c r="C80" i="2"/>
  <c r="D80" i="2"/>
  <c r="F80" i="2"/>
  <c r="H80" i="2"/>
  <c r="J80" i="2"/>
  <c r="A81" i="2"/>
  <c r="C81" i="2"/>
  <c r="D81" i="2"/>
  <c r="F81" i="2"/>
  <c r="H81" i="2"/>
  <c r="J81" i="2"/>
  <c r="A82" i="2"/>
  <c r="C82" i="2"/>
  <c r="D82" i="2"/>
  <c r="F82" i="2"/>
  <c r="H82" i="2"/>
  <c r="J82" i="2"/>
  <c r="A83" i="2"/>
  <c r="C83" i="2"/>
  <c r="D83" i="2"/>
  <c r="F83" i="2"/>
  <c r="H83" i="2"/>
  <c r="J83" i="2"/>
  <c r="A84" i="2"/>
  <c r="C84" i="2"/>
  <c r="D84" i="2"/>
  <c r="F84" i="2"/>
  <c r="H84" i="2"/>
  <c r="J84" i="2"/>
  <c r="A85" i="2"/>
  <c r="C85" i="2"/>
  <c r="D85" i="2"/>
  <c r="F85" i="2"/>
  <c r="H85" i="2"/>
  <c r="J85" i="2"/>
  <c r="A86" i="2"/>
  <c r="C86" i="2"/>
  <c r="D86" i="2"/>
  <c r="F86" i="2"/>
  <c r="H86" i="2"/>
  <c r="J86" i="2"/>
  <c r="A87" i="2"/>
  <c r="C87" i="2"/>
  <c r="D87" i="2"/>
  <c r="F87" i="2"/>
  <c r="H87" i="2"/>
  <c r="J87" i="2"/>
  <c r="A88" i="2"/>
  <c r="C88" i="2"/>
  <c r="D88" i="2"/>
  <c r="F88" i="2"/>
  <c r="H88" i="2"/>
  <c r="J88" i="2"/>
  <c r="A89" i="2"/>
  <c r="C89" i="2"/>
  <c r="D89" i="2"/>
  <c r="F89" i="2"/>
  <c r="H89" i="2"/>
  <c r="J89" i="2"/>
  <c r="A90" i="2"/>
  <c r="C90" i="2"/>
  <c r="D90" i="2"/>
  <c r="F90" i="2"/>
  <c r="H90" i="2"/>
  <c r="J90" i="2"/>
  <c r="A91" i="2"/>
  <c r="C91" i="2"/>
  <c r="D91" i="2"/>
  <c r="F91" i="2"/>
  <c r="H91" i="2"/>
  <c r="J91" i="2"/>
  <c r="A92" i="2"/>
  <c r="C92" i="2"/>
  <c r="D92" i="2"/>
  <c r="F92" i="2"/>
  <c r="H92" i="2"/>
  <c r="J92" i="2"/>
  <c r="A93" i="2"/>
  <c r="C93" i="2"/>
  <c r="D93" i="2"/>
  <c r="F93" i="2"/>
  <c r="H93" i="2"/>
  <c r="J93" i="2"/>
  <c r="A94" i="2"/>
  <c r="C94" i="2"/>
  <c r="D94" i="2"/>
  <c r="F94" i="2"/>
  <c r="H94" i="2"/>
  <c r="J94" i="2"/>
  <c r="A95" i="2"/>
  <c r="C95" i="2"/>
  <c r="D95" i="2"/>
  <c r="F95" i="2"/>
  <c r="H95" i="2"/>
  <c r="J95" i="2"/>
  <c r="A96" i="2"/>
  <c r="C96" i="2"/>
  <c r="D96" i="2"/>
  <c r="F96" i="2"/>
  <c r="H96" i="2"/>
  <c r="J96" i="2"/>
  <c r="A97" i="2"/>
  <c r="C97" i="2"/>
  <c r="D97" i="2"/>
  <c r="F97" i="2"/>
  <c r="H97" i="2"/>
  <c r="J97" i="2"/>
  <c r="A98" i="2"/>
  <c r="C98" i="2"/>
  <c r="D98" i="2"/>
  <c r="F98" i="2"/>
  <c r="H98" i="2"/>
  <c r="J98" i="2"/>
  <c r="A99" i="2"/>
  <c r="C99" i="2"/>
  <c r="D99" i="2"/>
  <c r="F99" i="2"/>
  <c r="H99" i="2"/>
  <c r="J99" i="2"/>
  <c r="A100" i="2"/>
  <c r="C100" i="2"/>
  <c r="D100" i="2"/>
  <c r="F100" i="2"/>
  <c r="H100" i="2"/>
  <c r="J100" i="2"/>
  <c r="A101" i="2"/>
  <c r="C101" i="2"/>
  <c r="D101" i="2"/>
  <c r="F101" i="2"/>
  <c r="H101" i="2"/>
  <c r="J101" i="2"/>
  <c r="A102" i="2"/>
  <c r="C102" i="2"/>
  <c r="D102" i="2"/>
  <c r="F102" i="2"/>
  <c r="H102" i="2"/>
  <c r="J102" i="2"/>
  <c r="A103" i="2"/>
  <c r="C103" i="2"/>
  <c r="D103" i="2"/>
  <c r="F103" i="2"/>
  <c r="H103" i="2"/>
  <c r="J103" i="2"/>
  <c r="A104" i="2"/>
  <c r="C104" i="2"/>
  <c r="D104" i="2"/>
  <c r="F104" i="2"/>
  <c r="H104" i="2"/>
  <c r="J104" i="2"/>
  <c r="A105" i="2"/>
  <c r="C105" i="2"/>
  <c r="D105" i="2"/>
  <c r="F105" i="2"/>
  <c r="H105" i="2"/>
  <c r="J105" i="2"/>
  <c r="A106" i="2"/>
  <c r="C106" i="2"/>
  <c r="D106" i="2"/>
  <c r="F106" i="2"/>
  <c r="H106" i="2"/>
  <c r="J106" i="2"/>
  <c r="A107" i="2"/>
  <c r="C107" i="2"/>
  <c r="D107" i="2"/>
  <c r="F107" i="2"/>
  <c r="H107" i="2"/>
  <c r="J107" i="2"/>
  <c r="A108" i="2"/>
  <c r="C108" i="2"/>
  <c r="D108" i="2"/>
  <c r="F108" i="2"/>
  <c r="H108" i="2"/>
  <c r="J108" i="2"/>
  <c r="A109" i="2"/>
  <c r="C109" i="2"/>
  <c r="D109" i="2"/>
  <c r="F109" i="2"/>
  <c r="H109" i="2"/>
  <c r="J109" i="2"/>
  <c r="A110" i="2"/>
  <c r="C110" i="2"/>
  <c r="D110" i="2"/>
  <c r="F110" i="2"/>
  <c r="H110" i="2"/>
  <c r="J110" i="2"/>
  <c r="A111" i="2"/>
  <c r="C111" i="2"/>
  <c r="D111" i="2"/>
  <c r="F111" i="2"/>
  <c r="H111" i="2"/>
  <c r="J111" i="2"/>
  <c r="A112" i="2"/>
  <c r="C112" i="2"/>
  <c r="D112" i="2"/>
  <c r="F112" i="2"/>
  <c r="H112" i="2"/>
  <c r="J112" i="2"/>
  <c r="A113" i="2"/>
  <c r="C113" i="2"/>
  <c r="D113" i="2"/>
  <c r="F113" i="2"/>
  <c r="H113" i="2"/>
  <c r="J113" i="2"/>
  <c r="A114" i="2"/>
  <c r="C114" i="2"/>
  <c r="D114" i="2"/>
  <c r="F114" i="2"/>
  <c r="H114" i="2"/>
  <c r="J114" i="2"/>
  <c r="A115" i="2"/>
  <c r="C115" i="2"/>
  <c r="D115" i="2"/>
  <c r="F115" i="2"/>
  <c r="H115" i="2"/>
  <c r="J115" i="2"/>
  <c r="A116" i="2"/>
  <c r="C116" i="2"/>
  <c r="D116" i="2"/>
  <c r="F116" i="2"/>
  <c r="H116" i="2"/>
  <c r="J116" i="2"/>
  <c r="A117" i="2"/>
  <c r="C117" i="2"/>
  <c r="D117" i="2"/>
  <c r="F117" i="2"/>
  <c r="H117" i="2"/>
  <c r="J117" i="2"/>
  <c r="A118" i="2"/>
  <c r="C118" i="2"/>
  <c r="D118" i="2"/>
  <c r="F118" i="2"/>
  <c r="H118" i="2"/>
  <c r="J118" i="2"/>
  <c r="A119" i="2"/>
  <c r="C119" i="2"/>
  <c r="D119" i="2"/>
  <c r="F119" i="2"/>
  <c r="H119" i="2"/>
  <c r="J119" i="2"/>
  <c r="A120" i="2"/>
  <c r="C120" i="2"/>
  <c r="D120" i="2"/>
  <c r="F120" i="2"/>
  <c r="H120" i="2"/>
  <c r="J120" i="2"/>
  <c r="A121" i="2"/>
  <c r="C121" i="2"/>
  <c r="D121" i="2"/>
  <c r="F121" i="2"/>
  <c r="H121" i="2"/>
  <c r="J121" i="2"/>
  <c r="A122" i="2"/>
  <c r="C122" i="2"/>
  <c r="D122" i="2"/>
  <c r="F122" i="2"/>
  <c r="H122" i="2"/>
  <c r="J122" i="2"/>
  <c r="A123" i="2"/>
  <c r="C123" i="2"/>
  <c r="D123" i="2"/>
  <c r="F123" i="2"/>
  <c r="H123" i="2"/>
  <c r="J123" i="2"/>
  <c r="A124" i="2"/>
  <c r="C124" i="2"/>
  <c r="D124" i="2"/>
  <c r="F124" i="2"/>
  <c r="H124" i="2"/>
  <c r="J124" i="2"/>
  <c r="A125" i="2"/>
  <c r="C125" i="2"/>
  <c r="D125" i="2"/>
  <c r="F125" i="2"/>
  <c r="H125" i="2"/>
  <c r="J125" i="2"/>
  <c r="A126" i="2"/>
  <c r="C126" i="2"/>
  <c r="D126" i="2"/>
  <c r="F126" i="2"/>
  <c r="H126" i="2"/>
  <c r="J126" i="2"/>
  <c r="A127" i="2"/>
  <c r="C127" i="2"/>
  <c r="D127" i="2"/>
  <c r="F127" i="2"/>
  <c r="H127" i="2"/>
  <c r="J127" i="2"/>
  <c r="A128" i="2"/>
  <c r="C128" i="2"/>
  <c r="D128" i="2"/>
  <c r="F128" i="2"/>
  <c r="H128" i="2"/>
  <c r="J128" i="2"/>
  <c r="A129" i="2"/>
  <c r="C129" i="2"/>
  <c r="D129" i="2"/>
  <c r="F129" i="2"/>
  <c r="H129" i="2"/>
  <c r="J129" i="2"/>
  <c r="A130" i="2"/>
  <c r="C130" i="2"/>
  <c r="D130" i="2"/>
  <c r="F130" i="2"/>
  <c r="H130" i="2"/>
  <c r="J130" i="2"/>
  <c r="A131" i="2"/>
  <c r="C131" i="2"/>
  <c r="D131" i="2"/>
  <c r="F131" i="2"/>
  <c r="H131" i="2"/>
  <c r="J131" i="2"/>
  <c r="A132" i="2"/>
  <c r="C132" i="2"/>
  <c r="D132" i="2"/>
  <c r="F132" i="2"/>
  <c r="H132" i="2"/>
  <c r="J132" i="2"/>
  <c r="A133" i="2"/>
  <c r="C133" i="2"/>
  <c r="D133" i="2"/>
  <c r="F133" i="2"/>
  <c r="H133" i="2"/>
  <c r="J133" i="2"/>
  <c r="A134" i="2"/>
  <c r="C134" i="2"/>
  <c r="D134" i="2"/>
  <c r="F134" i="2"/>
  <c r="H134" i="2"/>
  <c r="J134" i="2"/>
  <c r="A135" i="2"/>
  <c r="C135" i="2"/>
  <c r="D135" i="2"/>
  <c r="F135" i="2"/>
  <c r="H135" i="2"/>
  <c r="J135" i="2"/>
  <c r="A136" i="2"/>
  <c r="C136" i="2"/>
  <c r="D136" i="2"/>
  <c r="F136" i="2"/>
  <c r="H136" i="2"/>
  <c r="J136" i="2"/>
  <c r="A137" i="2"/>
  <c r="C137" i="2"/>
  <c r="D137" i="2"/>
  <c r="F137" i="2"/>
  <c r="H137" i="2"/>
  <c r="J137" i="2"/>
  <c r="A138" i="2"/>
  <c r="C138" i="2"/>
  <c r="D138" i="2"/>
  <c r="F138" i="2"/>
  <c r="H138" i="2"/>
  <c r="J138" i="2"/>
  <c r="L138" i="2"/>
  <c r="A139" i="2"/>
  <c r="C139" i="2"/>
  <c r="D139" i="2"/>
  <c r="F139" i="2"/>
  <c r="H139" i="2"/>
  <c r="J139" i="2"/>
  <c r="L139" i="2"/>
  <c r="A140" i="2"/>
  <c r="C140" i="2"/>
  <c r="D140" i="2"/>
  <c r="F140" i="2"/>
  <c r="H140" i="2"/>
  <c r="J140" i="2"/>
  <c r="A141" i="2"/>
  <c r="C141" i="2"/>
  <c r="D141" i="2"/>
  <c r="F141" i="2"/>
  <c r="H141" i="2"/>
  <c r="J141" i="2"/>
  <c r="A142" i="2"/>
  <c r="C142" i="2"/>
  <c r="D142" i="2"/>
  <c r="F142" i="2"/>
  <c r="H142" i="2"/>
  <c r="J142" i="2"/>
  <c r="A143" i="2"/>
  <c r="C143" i="2"/>
  <c r="D143" i="2"/>
  <c r="F143" i="2"/>
  <c r="H143" i="2"/>
  <c r="J143" i="2"/>
  <c r="A144" i="2"/>
  <c r="C144" i="2"/>
  <c r="D144" i="2"/>
  <c r="F144" i="2"/>
  <c r="H144" i="2"/>
  <c r="J144" i="2"/>
  <c r="A145" i="2"/>
  <c r="C145" i="2"/>
  <c r="D145" i="2"/>
  <c r="F145" i="2"/>
  <c r="H145" i="2"/>
  <c r="J145" i="2"/>
  <c r="A146" i="2"/>
  <c r="C146" i="2"/>
  <c r="D146" i="2"/>
  <c r="F146" i="2"/>
  <c r="H146" i="2"/>
  <c r="J146" i="2"/>
  <c r="A147" i="2"/>
  <c r="C147" i="2"/>
  <c r="D147" i="2"/>
  <c r="F147" i="2"/>
  <c r="H147" i="2"/>
  <c r="J147" i="2"/>
  <c r="A148" i="2"/>
  <c r="C148" i="2"/>
  <c r="D148" i="2"/>
  <c r="F148" i="2"/>
  <c r="H148" i="2"/>
  <c r="J148" i="2"/>
  <c r="A149" i="2"/>
  <c r="C149" i="2"/>
  <c r="D149" i="2"/>
  <c r="F149" i="2"/>
  <c r="H149" i="2"/>
  <c r="J149" i="2"/>
  <c r="A150" i="2"/>
  <c r="C150" i="2"/>
  <c r="D150" i="2"/>
  <c r="F150" i="2"/>
  <c r="H150" i="2"/>
  <c r="J150" i="2"/>
  <c r="A151" i="2"/>
  <c r="C151" i="2"/>
  <c r="D151" i="2"/>
  <c r="F151" i="2"/>
  <c r="H151" i="2"/>
  <c r="J151" i="2"/>
  <c r="A152" i="2"/>
  <c r="C152" i="2"/>
  <c r="D152" i="2"/>
  <c r="F152" i="2"/>
  <c r="H152" i="2"/>
  <c r="J152" i="2"/>
  <c r="A153" i="2"/>
  <c r="C153" i="2"/>
  <c r="D153" i="2"/>
  <c r="F153" i="2"/>
  <c r="H153" i="2"/>
  <c r="J153" i="2"/>
  <c r="A154" i="2"/>
  <c r="C154" i="2"/>
  <c r="D154" i="2"/>
  <c r="F154" i="2"/>
  <c r="H154" i="2"/>
  <c r="J154" i="2"/>
  <c r="L154" i="2"/>
  <c r="A155" i="2"/>
  <c r="C155" i="2"/>
  <c r="D155" i="2"/>
  <c r="F155" i="2"/>
  <c r="H155" i="2"/>
  <c r="J155" i="2"/>
  <c r="L155" i="2"/>
  <c r="A156" i="2"/>
  <c r="C156" i="2"/>
  <c r="D156" i="2"/>
  <c r="F156" i="2"/>
  <c r="H156" i="2"/>
  <c r="J156" i="2"/>
  <c r="A157" i="2"/>
  <c r="C157" i="2"/>
  <c r="D157" i="2"/>
  <c r="F157" i="2"/>
  <c r="H157" i="2"/>
  <c r="J157" i="2"/>
  <c r="A158" i="2"/>
  <c r="C158" i="2"/>
  <c r="D158" i="2"/>
  <c r="F158" i="2"/>
  <c r="H158" i="2"/>
  <c r="J158" i="2"/>
  <c r="A159" i="2"/>
  <c r="C159" i="2"/>
  <c r="D159" i="2"/>
  <c r="F159" i="2"/>
  <c r="H159" i="2"/>
  <c r="J159" i="2"/>
  <c r="A160" i="2"/>
  <c r="C160" i="2"/>
  <c r="D160" i="2"/>
  <c r="F160" i="2"/>
  <c r="H160" i="2"/>
  <c r="J160" i="2"/>
  <c r="A161" i="2"/>
  <c r="C161" i="2"/>
  <c r="D161" i="2"/>
  <c r="F161" i="2"/>
  <c r="H161" i="2"/>
  <c r="J161" i="2"/>
  <c r="A162" i="2"/>
  <c r="C162" i="2"/>
  <c r="D162" i="2"/>
  <c r="F162" i="2"/>
  <c r="H162" i="2"/>
  <c r="J162" i="2"/>
  <c r="A163" i="2"/>
  <c r="C163" i="2"/>
  <c r="D163" i="2"/>
  <c r="F163" i="2"/>
  <c r="H163" i="2"/>
  <c r="J163" i="2"/>
  <c r="A164" i="2"/>
  <c r="C164" i="2"/>
  <c r="D164" i="2"/>
  <c r="F164" i="2"/>
  <c r="H164" i="2"/>
  <c r="J164" i="2"/>
  <c r="A165" i="2"/>
  <c r="C165" i="2"/>
  <c r="D165" i="2"/>
  <c r="F165" i="2"/>
  <c r="H165" i="2"/>
  <c r="J165" i="2"/>
  <c r="A166" i="2"/>
  <c r="C166" i="2"/>
  <c r="D166" i="2"/>
  <c r="F166" i="2"/>
  <c r="H166" i="2"/>
  <c r="J166" i="2"/>
  <c r="A167" i="2"/>
  <c r="C167" i="2"/>
  <c r="D167" i="2"/>
  <c r="F167" i="2"/>
  <c r="H167" i="2"/>
  <c r="J167" i="2"/>
  <c r="A168" i="2"/>
  <c r="C168" i="2"/>
  <c r="D168" i="2"/>
  <c r="F168" i="2"/>
  <c r="H168" i="2"/>
  <c r="J168" i="2"/>
  <c r="A169" i="2"/>
  <c r="C169" i="2"/>
  <c r="D169" i="2"/>
  <c r="F169" i="2"/>
  <c r="H169" i="2"/>
  <c r="J169" i="2"/>
  <c r="A170" i="2"/>
  <c r="C170" i="2"/>
  <c r="D170" i="2"/>
  <c r="F170" i="2"/>
  <c r="H170" i="2"/>
  <c r="J170" i="2"/>
  <c r="A171" i="2"/>
  <c r="C171" i="2"/>
  <c r="D171" i="2"/>
  <c r="F171" i="2"/>
  <c r="H171" i="2"/>
  <c r="J171" i="2"/>
  <c r="A172" i="2"/>
  <c r="C172" i="2"/>
  <c r="D172" i="2"/>
  <c r="F172" i="2"/>
  <c r="H172" i="2"/>
  <c r="J172" i="2"/>
  <c r="A173" i="2"/>
  <c r="C173" i="2"/>
  <c r="D173" i="2"/>
  <c r="F173" i="2"/>
  <c r="H173" i="2"/>
  <c r="J173" i="2"/>
  <c r="A174" i="2"/>
  <c r="C174" i="2"/>
  <c r="D174" i="2"/>
  <c r="F174" i="2"/>
  <c r="H174" i="2"/>
  <c r="J174" i="2"/>
  <c r="A175" i="2"/>
  <c r="C175" i="2"/>
  <c r="D175" i="2"/>
  <c r="F175" i="2"/>
  <c r="H175" i="2"/>
  <c r="J175" i="2"/>
  <c r="A176" i="2"/>
  <c r="C176" i="2"/>
  <c r="D176" i="2"/>
  <c r="F176" i="2"/>
  <c r="H176" i="2"/>
  <c r="J176" i="2"/>
  <c r="A177" i="2"/>
  <c r="C177" i="2"/>
  <c r="D177" i="2"/>
  <c r="F177" i="2"/>
  <c r="H177" i="2"/>
  <c r="J177" i="2"/>
  <c r="A178" i="2"/>
  <c r="C178" i="2"/>
  <c r="D178" i="2"/>
  <c r="F178" i="2"/>
  <c r="H178" i="2"/>
  <c r="J178" i="2"/>
  <c r="A179" i="2"/>
  <c r="C179" i="2"/>
  <c r="D179" i="2"/>
  <c r="F179" i="2"/>
  <c r="H179" i="2"/>
  <c r="J179" i="2"/>
  <c r="A180" i="2"/>
  <c r="C180" i="2"/>
  <c r="D180" i="2"/>
  <c r="F180" i="2"/>
  <c r="H180" i="2"/>
  <c r="J180" i="2"/>
  <c r="A181" i="2"/>
  <c r="C181" i="2"/>
  <c r="D181" i="2"/>
  <c r="F181" i="2"/>
  <c r="H181" i="2"/>
  <c r="J181" i="2"/>
  <c r="A182" i="2"/>
  <c r="C182" i="2"/>
  <c r="D182" i="2"/>
  <c r="F182" i="2"/>
  <c r="H182" i="2"/>
  <c r="J182" i="2"/>
  <c r="A183" i="2"/>
  <c r="C183" i="2"/>
  <c r="D183" i="2"/>
  <c r="F183" i="2"/>
  <c r="H183" i="2"/>
  <c r="J183" i="2"/>
  <c r="A184" i="2"/>
  <c r="C184" i="2"/>
  <c r="D184" i="2"/>
  <c r="F184" i="2"/>
  <c r="H184" i="2"/>
  <c r="J184" i="2"/>
  <c r="A185" i="2"/>
  <c r="C185" i="2"/>
  <c r="D185" i="2"/>
  <c r="F185" i="2"/>
  <c r="H185" i="2"/>
  <c r="J185" i="2"/>
  <c r="A186" i="2"/>
  <c r="C186" i="2"/>
  <c r="D186" i="2"/>
  <c r="F186" i="2"/>
  <c r="H186" i="2"/>
  <c r="J186" i="2"/>
  <c r="A187" i="2"/>
  <c r="C187" i="2"/>
  <c r="D187" i="2"/>
  <c r="F187" i="2"/>
  <c r="H187" i="2"/>
  <c r="J187" i="2"/>
  <c r="A188" i="2"/>
  <c r="C188" i="2"/>
  <c r="D188" i="2"/>
  <c r="F188" i="2"/>
  <c r="H188" i="2"/>
  <c r="J188" i="2"/>
  <c r="A189" i="2"/>
  <c r="C189" i="2"/>
  <c r="D189" i="2"/>
  <c r="F189" i="2"/>
  <c r="H189" i="2"/>
  <c r="J189" i="2"/>
  <c r="A190" i="2"/>
  <c r="C190" i="2"/>
  <c r="D190" i="2"/>
  <c r="F190" i="2"/>
  <c r="H190" i="2"/>
  <c r="J190" i="2"/>
  <c r="A191" i="2"/>
  <c r="C191" i="2"/>
  <c r="D191" i="2"/>
  <c r="F191" i="2"/>
  <c r="H191" i="2"/>
  <c r="J191" i="2"/>
  <c r="A192" i="2"/>
  <c r="C192" i="2"/>
  <c r="D192" i="2"/>
  <c r="F192" i="2"/>
  <c r="H192" i="2"/>
  <c r="J192" i="2"/>
  <c r="A193" i="2"/>
  <c r="C193" i="2"/>
  <c r="D193" i="2"/>
  <c r="F193" i="2"/>
  <c r="H193" i="2"/>
  <c r="J193" i="2"/>
  <c r="L193" i="2"/>
  <c r="A194" i="2"/>
  <c r="C194" i="2"/>
  <c r="D194" i="2"/>
  <c r="F194" i="2"/>
  <c r="H194" i="2"/>
  <c r="J194" i="2"/>
  <c r="L194" i="2"/>
  <c r="A195" i="2"/>
  <c r="C195" i="2"/>
  <c r="D195" i="2"/>
  <c r="F195" i="2"/>
  <c r="H195" i="2"/>
  <c r="J195" i="2"/>
  <c r="A196" i="2"/>
  <c r="C196" i="2"/>
  <c r="D196" i="2"/>
  <c r="F196" i="2"/>
  <c r="H196" i="2"/>
  <c r="J196" i="2"/>
  <c r="A197" i="2"/>
  <c r="C197" i="2"/>
  <c r="D197" i="2"/>
  <c r="F197" i="2"/>
  <c r="H197" i="2"/>
  <c r="J197" i="2"/>
  <c r="A198" i="2"/>
  <c r="C198" i="2"/>
  <c r="D198" i="2"/>
  <c r="F198" i="2"/>
  <c r="H198" i="2"/>
  <c r="J198" i="2"/>
  <c r="A199" i="2"/>
  <c r="C199" i="2"/>
  <c r="D199" i="2"/>
  <c r="F199" i="2"/>
  <c r="H199" i="2"/>
  <c r="J199" i="2"/>
  <c r="A200" i="2"/>
  <c r="C200" i="2"/>
  <c r="D200" i="2"/>
  <c r="F200" i="2"/>
  <c r="H200" i="2"/>
  <c r="J200" i="2"/>
  <c r="A201" i="2"/>
  <c r="C201" i="2"/>
  <c r="D201" i="2"/>
  <c r="F201" i="2"/>
  <c r="H201" i="2"/>
  <c r="J201" i="2"/>
  <c r="A202" i="2"/>
  <c r="C202" i="2"/>
  <c r="D202" i="2"/>
  <c r="F202" i="2"/>
  <c r="H202" i="2"/>
  <c r="J202" i="2"/>
  <c r="A203" i="2"/>
  <c r="C203" i="2"/>
  <c r="D203" i="2"/>
  <c r="F203" i="2"/>
  <c r="H203" i="2"/>
  <c r="J203" i="2"/>
  <c r="A204" i="2"/>
  <c r="C204" i="2"/>
  <c r="D204" i="2"/>
  <c r="F204" i="2"/>
  <c r="H204" i="2"/>
  <c r="J204" i="2"/>
  <c r="A205" i="2"/>
  <c r="C205" i="2"/>
  <c r="D205" i="2"/>
  <c r="F205" i="2"/>
  <c r="H205" i="2"/>
  <c r="J205" i="2"/>
  <c r="A206" i="2"/>
  <c r="C206" i="2"/>
  <c r="D206" i="2"/>
  <c r="F206" i="2"/>
  <c r="H206" i="2"/>
  <c r="J206" i="2"/>
  <c r="A207" i="2"/>
  <c r="C207" i="2"/>
  <c r="D207" i="2"/>
  <c r="F207" i="2"/>
  <c r="H207" i="2"/>
  <c r="J207" i="2"/>
  <c r="A208" i="2"/>
  <c r="C208" i="2"/>
  <c r="D208" i="2"/>
  <c r="F208" i="2"/>
  <c r="H208" i="2"/>
  <c r="J208" i="2"/>
  <c r="A209" i="2"/>
  <c r="C209" i="2"/>
  <c r="D209" i="2"/>
  <c r="F209" i="2"/>
  <c r="H209" i="2"/>
  <c r="J209" i="2"/>
  <c r="A210" i="2"/>
  <c r="C210" i="2"/>
  <c r="D210" i="2"/>
  <c r="F210" i="2"/>
  <c r="H210" i="2"/>
  <c r="J210" i="2"/>
  <c r="A211" i="2"/>
  <c r="C211" i="2"/>
  <c r="D211" i="2"/>
  <c r="F211" i="2"/>
  <c r="H211" i="2"/>
  <c r="J211" i="2"/>
  <c r="A212" i="2"/>
  <c r="C212" i="2"/>
  <c r="D212" i="2"/>
  <c r="F212" i="2"/>
  <c r="H212" i="2"/>
  <c r="J212" i="2"/>
  <c r="A213" i="2"/>
  <c r="C213" i="2"/>
  <c r="D213" i="2"/>
  <c r="F213" i="2"/>
  <c r="H213" i="2"/>
  <c r="J213" i="2"/>
  <c r="A214" i="2"/>
  <c r="C214" i="2"/>
  <c r="D214" i="2"/>
  <c r="F214" i="2"/>
  <c r="H214" i="2"/>
  <c r="J214" i="2"/>
  <c r="A215" i="2"/>
  <c r="C215" i="2"/>
  <c r="D215" i="2"/>
  <c r="F215" i="2"/>
  <c r="H215" i="2"/>
  <c r="J215" i="2"/>
  <c r="A216" i="2"/>
  <c r="C216" i="2"/>
  <c r="D216" i="2"/>
  <c r="F216" i="2"/>
  <c r="H216" i="2"/>
  <c r="J216" i="2"/>
  <c r="A217" i="2"/>
  <c r="C217" i="2"/>
  <c r="D217" i="2"/>
  <c r="F217" i="2"/>
  <c r="H217" i="2"/>
  <c r="J217" i="2"/>
  <c r="A218" i="2"/>
  <c r="C218" i="2"/>
  <c r="D218" i="2"/>
  <c r="F218" i="2"/>
  <c r="H218" i="2"/>
  <c r="J218" i="2"/>
  <c r="L218" i="2"/>
  <c r="A219" i="2"/>
  <c r="C219" i="2"/>
  <c r="D219" i="2"/>
  <c r="F219" i="2"/>
  <c r="H219" i="2"/>
  <c r="J219" i="2"/>
  <c r="L219" i="2"/>
  <c r="A220" i="2"/>
  <c r="C220" i="2"/>
  <c r="D220" i="2"/>
  <c r="F220" i="2"/>
  <c r="H220" i="2"/>
  <c r="J220" i="2"/>
  <c r="A221" i="2"/>
  <c r="C221" i="2"/>
  <c r="D221" i="2"/>
  <c r="F221" i="2"/>
  <c r="H221" i="2"/>
  <c r="J221" i="2"/>
  <c r="A222" i="2"/>
  <c r="C222" i="2"/>
  <c r="D222" i="2"/>
  <c r="F222" i="2"/>
  <c r="H222" i="2"/>
  <c r="J222" i="2"/>
  <c r="A223" i="2"/>
  <c r="C223" i="2"/>
  <c r="D223" i="2"/>
  <c r="F223" i="2"/>
  <c r="H223" i="2"/>
  <c r="J223" i="2"/>
  <c r="A224" i="2"/>
  <c r="C224" i="2"/>
  <c r="D224" i="2"/>
  <c r="F224" i="2"/>
  <c r="H224" i="2"/>
  <c r="J224" i="2"/>
  <c r="A225" i="2"/>
  <c r="C225" i="2"/>
  <c r="D225" i="2"/>
  <c r="F225" i="2"/>
  <c r="H225" i="2"/>
  <c r="J225" i="2"/>
  <c r="A226" i="2"/>
  <c r="C226" i="2"/>
  <c r="D226" i="2"/>
  <c r="F226" i="2"/>
  <c r="H226" i="2"/>
  <c r="J226" i="2"/>
  <c r="A227" i="2"/>
  <c r="C227" i="2"/>
  <c r="D227" i="2"/>
  <c r="F227" i="2"/>
  <c r="H227" i="2"/>
  <c r="J227" i="2"/>
  <c r="A228" i="2"/>
  <c r="C228" i="2"/>
  <c r="D228" i="2"/>
  <c r="F228" i="2"/>
  <c r="H228" i="2"/>
  <c r="J228" i="2"/>
  <c r="A229" i="2"/>
  <c r="C229" i="2"/>
  <c r="D229" i="2"/>
  <c r="F229" i="2"/>
  <c r="H229" i="2"/>
  <c r="J229" i="2"/>
  <c r="A230" i="2"/>
  <c r="C230" i="2"/>
  <c r="D230" i="2"/>
  <c r="F230" i="2"/>
  <c r="H230" i="2"/>
  <c r="J230" i="2"/>
  <c r="A231" i="2"/>
  <c r="C231" i="2"/>
  <c r="D231" i="2"/>
  <c r="F231" i="2"/>
  <c r="H231" i="2"/>
  <c r="J231" i="2"/>
  <c r="A232" i="2"/>
  <c r="C232" i="2"/>
  <c r="D232" i="2"/>
  <c r="F232" i="2"/>
  <c r="H232" i="2"/>
  <c r="J232" i="2"/>
  <c r="A233" i="2"/>
  <c r="C233" i="2"/>
  <c r="D233" i="2"/>
  <c r="F233" i="2"/>
  <c r="H233" i="2"/>
  <c r="J233" i="2"/>
  <c r="A234" i="2"/>
  <c r="C234" i="2"/>
  <c r="D234" i="2"/>
  <c r="F234" i="2"/>
  <c r="H234" i="2"/>
  <c r="J234" i="2"/>
  <c r="A235" i="2"/>
  <c r="C235" i="2"/>
  <c r="D235" i="2"/>
  <c r="F235" i="2"/>
  <c r="H235" i="2"/>
  <c r="J235" i="2"/>
  <c r="A236" i="2"/>
  <c r="C236" i="2"/>
  <c r="D236" i="2"/>
  <c r="F236" i="2"/>
  <c r="H236" i="2"/>
  <c r="J236" i="2"/>
  <c r="A237" i="2"/>
  <c r="C237" i="2"/>
  <c r="D237" i="2"/>
  <c r="F237" i="2"/>
  <c r="H237" i="2"/>
  <c r="J237" i="2"/>
  <c r="A238" i="2"/>
  <c r="C238" i="2"/>
  <c r="D238" i="2"/>
  <c r="F238" i="2"/>
  <c r="H238" i="2"/>
  <c r="J238" i="2"/>
  <c r="A239" i="2"/>
  <c r="C239" i="2"/>
  <c r="D239" i="2"/>
  <c r="F239" i="2"/>
  <c r="H239" i="2"/>
  <c r="J239" i="2"/>
  <c r="A240" i="2"/>
  <c r="C240" i="2"/>
  <c r="D240" i="2"/>
  <c r="F240" i="2"/>
  <c r="H240" i="2"/>
  <c r="J240" i="2"/>
  <c r="A241" i="2"/>
  <c r="C241" i="2"/>
  <c r="D241" i="2"/>
  <c r="F241" i="2"/>
  <c r="H241" i="2"/>
  <c r="J241" i="2"/>
  <c r="A242" i="2"/>
  <c r="C242" i="2"/>
  <c r="D242" i="2"/>
  <c r="F242" i="2"/>
  <c r="H242" i="2"/>
  <c r="J242" i="2"/>
  <c r="N242" i="2"/>
  <c r="A243" i="2"/>
  <c r="C243" i="2"/>
  <c r="D243" i="2"/>
  <c r="F243" i="2"/>
  <c r="H243" i="2"/>
  <c r="J243" i="2"/>
  <c r="N243" i="2"/>
  <c r="A244" i="2"/>
  <c r="C244" i="2"/>
  <c r="D244" i="2"/>
  <c r="F244" i="2"/>
  <c r="H244" i="2"/>
  <c r="J244" i="2"/>
  <c r="A245" i="2"/>
  <c r="C245" i="2"/>
  <c r="D245" i="2"/>
  <c r="F245" i="2"/>
  <c r="H245" i="2"/>
  <c r="J245" i="2"/>
  <c r="A246" i="2"/>
  <c r="C246" i="2"/>
  <c r="D246" i="2"/>
  <c r="F246" i="2"/>
  <c r="H246" i="2"/>
  <c r="J246" i="2"/>
  <c r="A247" i="2"/>
  <c r="C247" i="2"/>
  <c r="D247" i="2"/>
  <c r="F247" i="2"/>
  <c r="H247" i="2"/>
  <c r="J247" i="2"/>
  <c r="A248" i="2"/>
  <c r="C248" i="2"/>
  <c r="D248" i="2"/>
  <c r="F248" i="2"/>
  <c r="H248" i="2"/>
  <c r="J248" i="2"/>
  <c r="A249" i="2"/>
  <c r="C249" i="2"/>
  <c r="D249" i="2"/>
  <c r="F249" i="2"/>
  <c r="H249" i="2"/>
  <c r="J249" i="2"/>
  <c r="A250" i="2"/>
  <c r="C250" i="2"/>
  <c r="D250" i="2"/>
  <c r="F250" i="2"/>
  <c r="H250" i="2"/>
  <c r="J250" i="2"/>
  <c r="A251" i="2"/>
  <c r="C251" i="2"/>
  <c r="D251" i="2"/>
  <c r="F251" i="2"/>
  <c r="H251" i="2"/>
  <c r="J251" i="2"/>
  <c r="A252" i="2"/>
  <c r="C252" i="2"/>
  <c r="D252" i="2"/>
  <c r="F252" i="2"/>
  <c r="H252" i="2"/>
  <c r="J252" i="2"/>
  <c r="A253" i="2"/>
  <c r="C253" i="2"/>
  <c r="D253" i="2"/>
  <c r="F253" i="2"/>
  <c r="H253" i="2"/>
  <c r="J253" i="2"/>
  <c r="A254" i="2"/>
  <c r="C254" i="2"/>
  <c r="D254" i="2"/>
  <c r="F254" i="2"/>
  <c r="H254" i="2"/>
  <c r="J254" i="2"/>
  <c r="A255" i="2"/>
  <c r="C255" i="2"/>
  <c r="D255" i="2"/>
  <c r="F255" i="2"/>
  <c r="H255" i="2"/>
  <c r="J255" i="2"/>
  <c r="A256" i="2"/>
  <c r="C256" i="2"/>
  <c r="D256" i="2"/>
  <c r="F256" i="2"/>
  <c r="H256" i="2"/>
  <c r="J256" i="2"/>
  <c r="A257" i="2"/>
  <c r="C257" i="2"/>
  <c r="D257" i="2"/>
  <c r="F257" i="2"/>
  <c r="H257" i="2"/>
  <c r="J257" i="2"/>
  <c r="A258" i="2"/>
  <c r="C258" i="2"/>
  <c r="D258" i="2"/>
  <c r="F258" i="2"/>
  <c r="H258" i="2"/>
  <c r="J258" i="2"/>
  <c r="A259" i="2"/>
  <c r="C259" i="2"/>
  <c r="D259" i="2"/>
  <c r="F259" i="2"/>
  <c r="H259" i="2"/>
  <c r="J259" i="2"/>
  <c r="A260" i="2"/>
  <c r="C260" i="2"/>
  <c r="D260" i="2"/>
  <c r="F260" i="2"/>
  <c r="H260" i="2"/>
  <c r="J260" i="2"/>
  <c r="A261" i="2"/>
  <c r="C261" i="2"/>
  <c r="D261" i="2"/>
  <c r="F261" i="2"/>
  <c r="H261" i="2"/>
  <c r="J261" i="2"/>
  <c r="A262" i="2"/>
  <c r="C262" i="2"/>
  <c r="D262" i="2"/>
  <c r="F262" i="2"/>
  <c r="H262" i="2"/>
  <c r="J262" i="2"/>
  <c r="A263" i="2"/>
  <c r="C263" i="2"/>
  <c r="D263" i="2"/>
  <c r="F263" i="2"/>
  <c r="H263" i="2"/>
  <c r="J263" i="2"/>
  <c r="A264" i="2"/>
  <c r="C264" i="2"/>
  <c r="D264" i="2"/>
  <c r="F264" i="2"/>
  <c r="H264" i="2"/>
  <c r="J264" i="2"/>
  <c r="A265" i="2"/>
  <c r="C265" i="2"/>
  <c r="D265" i="2"/>
  <c r="F265" i="2"/>
  <c r="H265" i="2"/>
  <c r="J265" i="2"/>
  <c r="A266" i="2"/>
  <c r="C266" i="2"/>
  <c r="D266" i="2"/>
  <c r="F266" i="2"/>
  <c r="H266" i="2"/>
  <c r="J266" i="2"/>
  <c r="A267" i="2"/>
  <c r="C267" i="2"/>
  <c r="D267" i="2"/>
  <c r="F267" i="2"/>
  <c r="H267" i="2"/>
  <c r="J267" i="2"/>
  <c r="A268" i="2"/>
  <c r="C268" i="2"/>
  <c r="D268" i="2"/>
  <c r="F268" i="2"/>
  <c r="H268" i="2"/>
  <c r="J268" i="2"/>
  <c r="A269" i="2"/>
  <c r="C269" i="2"/>
  <c r="D269" i="2"/>
  <c r="F269" i="2"/>
  <c r="H269" i="2"/>
  <c r="J269" i="2"/>
  <c r="A270" i="2"/>
  <c r="C270" i="2"/>
  <c r="D270" i="2"/>
  <c r="F270" i="2"/>
  <c r="H270" i="2"/>
  <c r="J270" i="2"/>
  <c r="A271" i="2"/>
  <c r="C271" i="2"/>
  <c r="D271" i="2"/>
  <c r="F271" i="2"/>
  <c r="H271" i="2"/>
  <c r="J271" i="2"/>
  <c r="A272" i="2"/>
  <c r="C272" i="2"/>
  <c r="D272" i="2"/>
  <c r="F272" i="2"/>
  <c r="H272" i="2"/>
  <c r="J272" i="2"/>
  <c r="A273" i="2"/>
  <c r="C273" i="2"/>
  <c r="D273" i="2"/>
  <c r="F273" i="2"/>
  <c r="H273" i="2"/>
  <c r="J273" i="2"/>
  <c r="L273" i="2"/>
  <c r="A274" i="2"/>
  <c r="C274" i="2"/>
  <c r="D274" i="2"/>
  <c r="F274" i="2"/>
  <c r="H274" i="2"/>
  <c r="J274" i="2"/>
  <c r="L274" i="2"/>
  <c r="A275" i="2"/>
  <c r="C275" i="2"/>
  <c r="D275" i="2"/>
  <c r="F275" i="2"/>
  <c r="H275" i="2"/>
  <c r="J275" i="2"/>
  <c r="A276" i="2"/>
  <c r="C276" i="2"/>
  <c r="D276" i="2"/>
  <c r="F276" i="2"/>
  <c r="H276" i="2"/>
  <c r="J276" i="2"/>
  <c r="A277" i="2"/>
  <c r="C277" i="2"/>
  <c r="D277" i="2"/>
  <c r="F277" i="2"/>
  <c r="H277" i="2"/>
  <c r="J277" i="2"/>
  <c r="A278" i="2"/>
  <c r="C278" i="2"/>
  <c r="D278" i="2"/>
  <c r="F278" i="2"/>
  <c r="H278" i="2"/>
  <c r="J278" i="2"/>
  <c r="A279" i="2"/>
  <c r="C279" i="2"/>
  <c r="D279" i="2"/>
  <c r="F279" i="2"/>
  <c r="H279" i="2"/>
  <c r="J279" i="2"/>
  <c r="A280" i="2"/>
  <c r="C280" i="2"/>
  <c r="D280" i="2"/>
  <c r="F280" i="2"/>
  <c r="H280" i="2"/>
  <c r="J280" i="2"/>
  <c r="A281" i="2"/>
  <c r="C281" i="2"/>
  <c r="D281" i="2"/>
  <c r="F281" i="2"/>
  <c r="H281" i="2"/>
  <c r="J281" i="2"/>
  <c r="A282" i="2"/>
  <c r="C282" i="2"/>
  <c r="D282" i="2"/>
  <c r="F282" i="2"/>
  <c r="H282" i="2"/>
  <c r="J282" i="2"/>
  <c r="A283" i="2"/>
  <c r="C283" i="2"/>
  <c r="D283" i="2"/>
  <c r="F283" i="2"/>
  <c r="H283" i="2"/>
  <c r="J283" i="2"/>
  <c r="A284" i="2"/>
  <c r="C284" i="2"/>
  <c r="D284" i="2"/>
  <c r="F284" i="2"/>
  <c r="H284" i="2"/>
  <c r="J284" i="2"/>
  <c r="A285" i="2"/>
  <c r="C285" i="2"/>
  <c r="D285" i="2"/>
  <c r="F285" i="2"/>
  <c r="H285" i="2"/>
  <c r="J285" i="2"/>
  <c r="A286" i="2"/>
  <c r="C286" i="2"/>
  <c r="D286" i="2"/>
  <c r="F286" i="2"/>
  <c r="H286" i="2"/>
  <c r="J286" i="2"/>
  <c r="A287" i="2"/>
  <c r="C287" i="2"/>
  <c r="D287" i="2"/>
  <c r="F287" i="2"/>
  <c r="H287" i="2"/>
  <c r="J287" i="2"/>
  <c r="A288" i="2"/>
  <c r="C288" i="2"/>
  <c r="D288" i="2"/>
  <c r="F288" i="2"/>
  <c r="H288" i="2"/>
  <c r="J288" i="2"/>
  <c r="A289" i="2"/>
  <c r="C289" i="2"/>
  <c r="D289" i="2"/>
  <c r="F289" i="2"/>
  <c r="H289" i="2"/>
  <c r="J289" i="2"/>
  <c r="A290" i="2"/>
  <c r="C290" i="2"/>
  <c r="D290" i="2"/>
  <c r="F290" i="2"/>
  <c r="H290" i="2"/>
  <c r="J290" i="2"/>
  <c r="A291" i="2"/>
  <c r="C291" i="2"/>
  <c r="D291" i="2"/>
  <c r="F291" i="2"/>
  <c r="H291" i="2"/>
  <c r="J291" i="2"/>
  <c r="A292" i="2"/>
  <c r="C292" i="2"/>
  <c r="D292" i="2"/>
  <c r="F292" i="2"/>
  <c r="H292" i="2"/>
  <c r="J292" i="2"/>
  <c r="A293" i="2"/>
  <c r="C293" i="2"/>
  <c r="D293" i="2"/>
  <c r="F293" i="2"/>
  <c r="H293" i="2"/>
  <c r="J293" i="2"/>
  <c r="A294" i="2"/>
  <c r="C294" i="2"/>
  <c r="D294" i="2"/>
  <c r="F294" i="2"/>
  <c r="H294" i="2"/>
  <c r="J294" i="2"/>
  <c r="A295" i="2"/>
  <c r="C295" i="2"/>
  <c r="D295" i="2"/>
  <c r="F295" i="2"/>
  <c r="H295" i="2"/>
  <c r="J295" i="2"/>
  <c r="A296" i="2"/>
  <c r="C296" i="2"/>
  <c r="D296" i="2"/>
  <c r="F296" i="2"/>
  <c r="H296" i="2"/>
  <c r="J296" i="2"/>
  <c r="A297" i="2"/>
  <c r="C297" i="2"/>
  <c r="D297" i="2"/>
  <c r="F297" i="2"/>
  <c r="H297" i="2"/>
  <c r="J297" i="2"/>
  <c r="A298" i="2"/>
  <c r="C298" i="2"/>
  <c r="D298" i="2"/>
  <c r="F298" i="2"/>
  <c r="H298" i="2"/>
  <c r="J298" i="2"/>
  <c r="A299" i="2"/>
  <c r="C299" i="2"/>
  <c r="D299" i="2"/>
  <c r="F299" i="2"/>
  <c r="H299" i="2"/>
  <c r="J299" i="2"/>
  <c r="A300" i="2"/>
  <c r="C300" i="2"/>
  <c r="D300" i="2"/>
  <c r="F300" i="2"/>
  <c r="H300" i="2"/>
  <c r="J300" i="2"/>
  <c r="A301" i="2"/>
  <c r="C301" i="2"/>
  <c r="D301" i="2"/>
  <c r="F301" i="2"/>
  <c r="H301" i="2"/>
  <c r="J301" i="2"/>
  <c r="A302" i="2"/>
  <c r="C302" i="2"/>
  <c r="D302" i="2"/>
  <c r="F302" i="2"/>
  <c r="H302" i="2"/>
  <c r="J302" i="2"/>
  <c r="A303" i="2"/>
  <c r="C303" i="2"/>
  <c r="D303" i="2"/>
  <c r="F303" i="2"/>
  <c r="H303" i="2"/>
  <c r="J303" i="2"/>
  <c r="A304" i="2"/>
  <c r="C304" i="2"/>
  <c r="D304" i="2"/>
  <c r="F304" i="2"/>
  <c r="H304" i="2"/>
  <c r="J304" i="2"/>
  <c r="A305" i="2"/>
  <c r="C305" i="2"/>
  <c r="D305" i="2"/>
  <c r="F305" i="2"/>
  <c r="H305" i="2"/>
  <c r="J305" i="2"/>
  <c r="A306" i="2"/>
  <c r="C306" i="2"/>
  <c r="D306" i="2"/>
  <c r="F306" i="2"/>
  <c r="H306" i="2"/>
  <c r="J306" i="2"/>
  <c r="A307" i="2"/>
  <c r="C307" i="2"/>
  <c r="D307" i="2"/>
  <c r="F307" i="2"/>
  <c r="H307" i="2"/>
  <c r="J307" i="2"/>
  <c r="L307" i="2"/>
  <c r="A308" i="2"/>
  <c r="C308" i="2"/>
  <c r="D308" i="2"/>
  <c r="F308" i="2"/>
  <c r="H308" i="2"/>
  <c r="J308" i="2"/>
  <c r="A309" i="2"/>
  <c r="C309" i="2"/>
  <c r="D309" i="2"/>
  <c r="F309" i="2"/>
  <c r="H309" i="2"/>
  <c r="J309" i="2"/>
  <c r="A310" i="2"/>
  <c r="C310" i="2"/>
  <c r="D310" i="2"/>
  <c r="F310" i="2"/>
  <c r="H310" i="2"/>
  <c r="J310" i="2"/>
  <c r="A311" i="2"/>
  <c r="C311" i="2"/>
  <c r="D311" i="2"/>
  <c r="F311" i="2"/>
  <c r="H311" i="2"/>
  <c r="J311" i="2"/>
  <c r="A312" i="2"/>
  <c r="C312" i="2"/>
  <c r="D312" i="2"/>
  <c r="F312" i="2"/>
  <c r="H312" i="2"/>
  <c r="J312" i="2"/>
  <c r="A313" i="2"/>
  <c r="C313" i="2"/>
  <c r="D313" i="2"/>
  <c r="F313" i="2"/>
  <c r="H313" i="2"/>
  <c r="J313" i="2"/>
  <c r="A314" i="2"/>
  <c r="C314" i="2"/>
  <c r="D314" i="2"/>
  <c r="F314" i="2"/>
  <c r="H314" i="2"/>
  <c r="J314" i="2"/>
  <c r="A315" i="2"/>
  <c r="C315" i="2"/>
  <c r="D315" i="2"/>
  <c r="F315" i="2"/>
  <c r="H315" i="2"/>
  <c r="J315" i="2"/>
  <c r="A316" i="2"/>
  <c r="C316" i="2"/>
  <c r="D316" i="2"/>
  <c r="F316" i="2"/>
  <c r="H316" i="2"/>
  <c r="J316" i="2"/>
  <c r="A317" i="2"/>
  <c r="C317" i="2"/>
  <c r="D317" i="2"/>
  <c r="F317" i="2"/>
  <c r="H317" i="2"/>
  <c r="J317" i="2"/>
  <c r="A318" i="2"/>
  <c r="C318" i="2"/>
  <c r="D318" i="2"/>
  <c r="F318" i="2"/>
  <c r="H318" i="2"/>
  <c r="J318" i="2"/>
  <c r="A319" i="2"/>
  <c r="C319" i="2"/>
  <c r="D319" i="2"/>
  <c r="F319" i="2"/>
  <c r="H319" i="2"/>
  <c r="J319" i="2"/>
  <c r="A320" i="2"/>
  <c r="C320" i="2"/>
  <c r="D320" i="2"/>
  <c r="F320" i="2"/>
  <c r="H320" i="2"/>
  <c r="J320" i="2"/>
  <c r="A321" i="2"/>
  <c r="C321" i="2"/>
  <c r="D321" i="2"/>
  <c r="F321" i="2"/>
  <c r="H321" i="2"/>
  <c r="J321" i="2"/>
  <c r="A322" i="2"/>
  <c r="C322" i="2"/>
  <c r="D322" i="2"/>
  <c r="F322" i="2"/>
  <c r="H322" i="2"/>
  <c r="J322" i="2"/>
  <c r="A323" i="2"/>
  <c r="C323" i="2"/>
  <c r="D323" i="2"/>
  <c r="F323" i="2"/>
  <c r="H323" i="2"/>
  <c r="J323" i="2"/>
  <c r="A324" i="2"/>
  <c r="C324" i="2"/>
  <c r="D324" i="2"/>
  <c r="F324" i="2"/>
  <c r="H324" i="2"/>
  <c r="J324" i="2"/>
  <c r="A325" i="2"/>
  <c r="C325" i="2"/>
  <c r="D325" i="2"/>
  <c r="F325" i="2"/>
  <c r="H325" i="2"/>
  <c r="J325" i="2"/>
  <c r="A326" i="2"/>
  <c r="C326" i="2"/>
  <c r="D326" i="2"/>
  <c r="F326" i="2"/>
  <c r="H326" i="2"/>
  <c r="J326" i="2"/>
  <c r="A327" i="2"/>
  <c r="C327" i="2"/>
  <c r="D327" i="2"/>
  <c r="F327" i="2"/>
  <c r="H327" i="2"/>
  <c r="J327" i="2"/>
  <c r="A328" i="2"/>
  <c r="C328" i="2"/>
  <c r="D328" i="2"/>
  <c r="F328" i="2"/>
  <c r="H328" i="2"/>
  <c r="J328" i="2"/>
  <c r="A329" i="2"/>
  <c r="C329" i="2"/>
  <c r="D329" i="2"/>
  <c r="F329" i="2"/>
  <c r="H329" i="2"/>
  <c r="J329" i="2"/>
  <c r="A330" i="2"/>
  <c r="C330" i="2"/>
  <c r="D330" i="2"/>
  <c r="F330" i="2"/>
  <c r="H330" i="2"/>
  <c r="J330" i="2"/>
  <c r="N330" i="2"/>
  <c r="A331" i="2"/>
  <c r="C331" i="2"/>
  <c r="D331" i="2"/>
  <c r="F331" i="2"/>
  <c r="H331" i="2"/>
  <c r="J331" i="2"/>
  <c r="A332" i="2"/>
  <c r="C332" i="2"/>
  <c r="D332" i="2"/>
  <c r="F332" i="2"/>
  <c r="H332" i="2"/>
  <c r="J332" i="2"/>
  <c r="A333" i="2"/>
  <c r="C333" i="2"/>
  <c r="D333" i="2"/>
  <c r="F333" i="2"/>
  <c r="H333" i="2"/>
  <c r="J333" i="2"/>
  <c r="A334" i="2"/>
  <c r="C334" i="2"/>
  <c r="D334" i="2"/>
  <c r="F334" i="2"/>
  <c r="H334" i="2"/>
  <c r="J334" i="2"/>
  <c r="J10" i="2"/>
  <c r="H10" i="2"/>
  <c r="F10" i="2"/>
  <c r="C10" i="2"/>
  <c r="A10" i="2"/>
  <c r="C8" i="2"/>
  <c r="M2" i="9"/>
  <c r="F17" i="8"/>
  <c r="AA3" i="1"/>
  <c r="I31" i="6"/>
  <c r="I28" i="6"/>
  <c r="G31" i="6"/>
  <c r="G28" i="6"/>
  <c r="E31" i="6"/>
  <c r="E28" i="6"/>
  <c r="C31" i="6"/>
  <c r="C28" i="6"/>
  <c r="K18" i="6"/>
  <c r="O9" i="9"/>
  <c r="P9" i="9" s="1"/>
  <c r="O10" i="9"/>
  <c r="P10" i="9" s="1"/>
  <c r="O11" i="9"/>
  <c r="P11" i="9" s="1"/>
  <c r="O12" i="9"/>
  <c r="P12" i="9" s="1"/>
  <c r="O13" i="9"/>
  <c r="P13" i="9" s="1"/>
  <c r="O14" i="9"/>
  <c r="P14" i="9" s="1"/>
  <c r="O15" i="9"/>
  <c r="P15" i="9" s="1"/>
  <c r="O16" i="9"/>
  <c r="P16" i="9" s="1"/>
  <c r="O17" i="9"/>
  <c r="P17" i="9" s="1"/>
  <c r="O18" i="9"/>
  <c r="P18" i="9" s="1"/>
  <c r="O19" i="9"/>
  <c r="P19" i="9" s="1"/>
  <c r="O20" i="9"/>
  <c r="P20" i="9" s="1"/>
  <c r="O21" i="9"/>
  <c r="P21" i="9" s="1"/>
  <c r="O22" i="9"/>
  <c r="P22" i="9" s="1"/>
  <c r="O23" i="9"/>
  <c r="P23" i="9" s="1"/>
  <c r="O24" i="9"/>
  <c r="P24" i="9" s="1"/>
  <c r="O25" i="9"/>
  <c r="P25" i="9" s="1"/>
  <c r="O26" i="9"/>
  <c r="P26" i="9" s="1"/>
  <c r="O27" i="9"/>
  <c r="P27" i="9" s="1"/>
  <c r="O28" i="9"/>
  <c r="P28" i="9" s="1"/>
  <c r="O29" i="9"/>
  <c r="P29" i="9" s="1"/>
  <c r="O30" i="9"/>
  <c r="P30" i="9" s="1"/>
  <c r="O31" i="9"/>
  <c r="P31" i="9" s="1"/>
  <c r="O32" i="9"/>
  <c r="P32" i="9" s="1"/>
  <c r="O33" i="9"/>
  <c r="P33" i="9" s="1"/>
  <c r="O34" i="9"/>
  <c r="P34" i="9" s="1"/>
  <c r="O35" i="9"/>
  <c r="P35" i="9" s="1"/>
  <c r="O36" i="9"/>
  <c r="P36" i="9" s="1"/>
  <c r="O37" i="9"/>
  <c r="P37" i="9" s="1"/>
  <c r="O38" i="9"/>
  <c r="P38" i="9" s="1"/>
  <c r="O39" i="9"/>
  <c r="P39" i="9" s="1"/>
  <c r="O40" i="9"/>
  <c r="P40" i="9" s="1"/>
  <c r="O41" i="9"/>
  <c r="P41" i="9" s="1"/>
  <c r="O42" i="9"/>
  <c r="P42" i="9" s="1"/>
  <c r="O43" i="9"/>
  <c r="P43" i="9" s="1"/>
  <c r="O44" i="9"/>
  <c r="P44" i="9" s="1"/>
  <c r="O45" i="9"/>
  <c r="P45" i="9" s="1"/>
  <c r="O46" i="9"/>
  <c r="P46" i="9" s="1"/>
  <c r="O47" i="9"/>
  <c r="P47" i="9" s="1"/>
  <c r="O48" i="9"/>
  <c r="P48" i="9" s="1"/>
  <c r="O49" i="9"/>
  <c r="P49" i="9" s="1"/>
  <c r="O50" i="9"/>
  <c r="P50" i="9" s="1"/>
  <c r="O51" i="9"/>
  <c r="P51" i="9" s="1"/>
  <c r="O52" i="9"/>
  <c r="P52" i="9" s="1"/>
  <c r="O53" i="9"/>
  <c r="P53" i="9" s="1"/>
  <c r="O54" i="9"/>
  <c r="P54" i="9" s="1"/>
  <c r="O55" i="9"/>
  <c r="P55" i="9" s="1"/>
  <c r="O56" i="9"/>
  <c r="P56" i="9" s="1"/>
  <c r="O57" i="9"/>
  <c r="P57" i="9" s="1"/>
  <c r="O58" i="9"/>
  <c r="P58" i="9" s="1"/>
  <c r="O59" i="9"/>
  <c r="P59" i="9" s="1"/>
  <c r="O60" i="9"/>
  <c r="P60" i="9" s="1"/>
  <c r="O61" i="9"/>
  <c r="P61" i="9" s="1"/>
  <c r="O62" i="9"/>
  <c r="P62" i="9" s="1"/>
  <c r="O63" i="9"/>
  <c r="P63" i="9" s="1"/>
  <c r="O64" i="9"/>
  <c r="P64" i="9" s="1"/>
  <c r="O65" i="9"/>
  <c r="P65" i="9" s="1"/>
  <c r="O66" i="9"/>
  <c r="P66" i="9" s="1"/>
  <c r="O67" i="9"/>
  <c r="P67" i="9" s="1"/>
  <c r="O68" i="9"/>
  <c r="P68" i="9" s="1"/>
  <c r="O69" i="9"/>
  <c r="P69" i="9" s="1"/>
  <c r="O70" i="9"/>
  <c r="P70" i="9" s="1"/>
  <c r="O71" i="9"/>
  <c r="P71" i="9" s="1"/>
  <c r="O72" i="9"/>
  <c r="P72" i="9" s="1"/>
  <c r="O73" i="9"/>
  <c r="P73" i="9" s="1"/>
  <c r="O74" i="9"/>
  <c r="P74" i="9" s="1"/>
  <c r="O75" i="9"/>
  <c r="P75" i="9" s="1"/>
  <c r="O76" i="9"/>
  <c r="P76" i="9" s="1"/>
  <c r="O77" i="9"/>
  <c r="P77" i="9" s="1"/>
  <c r="O78" i="9"/>
  <c r="P78" i="9" s="1"/>
  <c r="O79" i="9"/>
  <c r="P79" i="9" s="1"/>
  <c r="O80" i="9"/>
  <c r="P80" i="9" s="1"/>
  <c r="O81" i="9"/>
  <c r="P81" i="9" s="1"/>
  <c r="O82" i="9"/>
  <c r="P82" i="9" s="1"/>
  <c r="O83" i="9"/>
  <c r="P83" i="9" s="1"/>
  <c r="O84" i="9"/>
  <c r="P84" i="9" s="1"/>
  <c r="O85" i="9"/>
  <c r="P85" i="9" s="1"/>
  <c r="O86" i="9"/>
  <c r="P86" i="9" s="1"/>
  <c r="O87" i="9"/>
  <c r="P87" i="9" s="1"/>
  <c r="O88" i="9"/>
  <c r="P88" i="9" s="1"/>
  <c r="O89" i="9"/>
  <c r="P89" i="9" s="1"/>
  <c r="O90" i="9"/>
  <c r="P90" i="9" s="1"/>
  <c r="O91" i="9"/>
  <c r="P91" i="9" s="1"/>
  <c r="O92" i="9"/>
  <c r="P92" i="9" s="1"/>
  <c r="L94" i="2" s="1"/>
  <c r="O93" i="9"/>
  <c r="P93" i="9" s="1"/>
  <c r="O94" i="9"/>
  <c r="P94" i="9" s="1"/>
  <c r="Q94" i="9" s="1"/>
  <c r="N96" i="2" s="1"/>
  <c r="O95" i="9"/>
  <c r="P95" i="9" s="1"/>
  <c r="Q95" i="9" s="1"/>
  <c r="N97" i="2" s="1"/>
  <c r="O96" i="9"/>
  <c r="P96" i="9" s="1"/>
  <c r="Q96" i="9" s="1"/>
  <c r="N98" i="2" s="1"/>
  <c r="O97" i="9"/>
  <c r="P97" i="9" s="1"/>
  <c r="Q97" i="9" s="1"/>
  <c r="N99" i="2" s="1"/>
  <c r="O98" i="9"/>
  <c r="P98" i="9" s="1"/>
  <c r="Q98" i="9" s="1"/>
  <c r="N100" i="2" s="1"/>
  <c r="O99" i="9"/>
  <c r="P99" i="9" s="1"/>
  <c r="Q99" i="9" s="1"/>
  <c r="N101" i="2" s="1"/>
  <c r="O100" i="9"/>
  <c r="P100" i="9" s="1"/>
  <c r="Q100" i="9" s="1"/>
  <c r="N102" i="2" s="1"/>
  <c r="O101" i="9"/>
  <c r="P101" i="9" s="1"/>
  <c r="Q101" i="9" s="1"/>
  <c r="N103" i="2" s="1"/>
  <c r="O102" i="9"/>
  <c r="P102" i="9" s="1"/>
  <c r="Q102" i="9" s="1"/>
  <c r="N104" i="2" s="1"/>
  <c r="O103" i="9"/>
  <c r="P103" i="9" s="1"/>
  <c r="Q103" i="9" s="1"/>
  <c r="N105" i="2" s="1"/>
  <c r="O104" i="9"/>
  <c r="P104" i="9" s="1"/>
  <c r="Q104" i="9" s="1"/>
  <c r="N106" i="2" s="1"/>
  <c r="O105" i="9"/>
  <c r="P105" i="9" s="1"/>
  <c r="Q105" i="9" s="1"/>
  <c r="N107" i="2" s="1"/>
  <c r="O106" i="9"/>
  <c r="P106" i="9" s="1"/>
  <c r="Q106" i="9" s="1"/>
  <c r="N108" i="2" s="1"/>
  <c r="O107" i="9"/>
  <c r="P107" i="9" s="1"/>
  <c r="Q107" i="9" s="1"/>
  <c r="N109" i="2" s="1"/>
  <c r="O108" i="9"/>
  <c r="P108" i="9" s="1"/>
  <c r="Q108" i="9" s="1"/>
  <c r="N110" i="2" s="1"/>
  <c r="O109" i="9"/>
  <c r="P109" i="9" s="1"/>
  <c r="Q109" i="9" s="1"/>
  <c r="N111" i="2" s="1"/>
  <c r="O110" i="9"/>
  <c r="P110" i="9" s="1"/>
  <c r="Q110" i="9" s="1"/>
  <c r="N112" i="2" s="1"/>
  <c r="O111" i="9"/>
  <c r="P111" i="9" s="1"/>
  <c r="Q111" i="9" s="1"/>
  <c r="N113" i="2" s="1"/>
  <c r="O112" i="9"/>
  <c r="P112" i="9" s="1"/>
  <c r="Q112" i="9" s="1"/>
  <c r="N114" i="2" s="1"/>
  <c r="O113" i="9"/>
  <c r="P113" i="9" s="1"/>
  <c r="Q113" i="9" s="1"/>
  <c r="N115" i="2" s="1"/>
  <c r="O114" i="9"/>
  <c r="P114" i="9" s="1"/>
  <c r="Q114" i="9" s="1"/>
  <c r="N116" i="2" s="1"/>
  <c r="O115" i="9"/>
  <c r="P115" i="9" s="1"/>
  <c r="Q115" i="9" s="1"/>
  <c r="N117" i="2" s="1"/>
  <c r="O116" i="9"/>
  <c r="P116" i="9" s="1"/>
  <c r="Q116" i="9" s="1"/>
  <c r="N118" i="2" s="1"/>
  <c r="O117" i="9"/>
  <c r="P117" i="9" s="1"/>
  <c r="Q117" i="9" s="1"/>
  <c r="N119" i="2" s="1"/>
  <c r="O118" i="9"/>
  <c r="P118" i="9" s="1"/>
  <c r="Q118" i="9" s="1"/>
  <c r="N120" i="2" s="1"/>
  <c r="O119" i="9"/>
  <c r="P119" i="9" s="1"/>
  <c r="Q119" i="9" s="1"/>
  <c r="N121" i="2" s="1"/>
  <c r="O120" i="9"/>
  <c r="P120" i="9" s="1"/>
  <c r="Q120" i="9" s="1"/>
  <c r="N122" i="2" s="1"/>
  <c r="O121" i="9"/>
  <c r="P121" i="9" s="1"/>
  <c r="Q121" i="9" s="1"/>
  <c r="N123" i="2" s="1"/>
  <c r="O122" i="9"/>
  <c r="P122" i="9" s="1"/>
  <c r="Q122" i="9" s="1"/>
  <c r="N124" i="2" s="1"/>
  <c r="O123" i="9"/>
  <c r="P123" i="9" s="1"/>
  <c r="Q123" i="9" s="1"/>
  <c r="N125" i="2" s="1"/>
  <c r="O124" i="9"/>
  <c r="P124" i="9" s="1"/>
  <c r="Q124" i="9" s="1"/>
  <c r="N126" i="2" s="1"/>
  <c r="O125" i="9"/>
  <c r="P125" i="9" s="1"/>
  <c r="Q125" i="9" s="1"/>
  <c r="N127" i="2" s="1"/>
  <c r="O126" i="9"/>
  <c r="P126" i="9" s="1"/>
  <c r="Q126" i="9" s="1"/>
  <c r="N128" i="2" s="1"/>
  <c r="O127" i="9"/>
  <c r="P127" i="9" s="1"/>
  <c r="Q127" i="9" s="1"/>
  <c r="N129" i="2" s="1"/>
  <c r="O128" i="9"/>
  <c r="P128" i="9" s="1"/>
  <c r="Q128" i="9" s="1"/>
  <c r="N130" i="2" s="1"/>
  <c r="O129" i="9"/>
  <c r="P129" i="9" s="1"/>
  <c r="Q129" i="9" s="1"/>
  <c r="N131" i="2" s="1"/>
  <c r="O130" i="9"/>
  <c r="P130" i="9" s="1"/>
  <c r="Q130" i="9" s="1"/>
  <c r="N132" i="2" s="1"/>
  <c r="O131" i="9"/>
  <c r="P131" i="9" s="1"/>
  <c r="Q131" i="9" s="1"/>
  <c r="N133" i="2" s="1"/>
  <c r="O132" i="9"/>
  <c r="P132" i="9" s="1"/>
  <c r="Q132" i="9" s="1"/>
  <c r="N134" i="2" s="1"/>
  <c r="O133" i="9"/>
  <c r="P133" i="9" s="1"/>
  <c r="Q133" i="9" s="1"/>
  <c r="N135" i="2" s="1"/>
  <c r="O134" i="9"/>
  <c r="P134" i="9" s="1"/>
  <c r="Q134" i="9" s="1"/>
  <c r="N136" i="2" s="1"/>
  <c r="O135" i="9"/>
  <c r="P135" i="9" s="1"/>
  <c r="Q135" i="9" s="1"/>
  <c r="N137" i="2" s="1"/>
  <c r="O136" i="9"/>
  <c r="P136" i="9" s="1"/>
  <c r="Q136" i="9" s="1"/>
  <c r="N138" i="2" s="1"/>
  <c r="O137" i="9"/>
  <c r="P137" i="9" s="1"/>
  <c r="Q137" i="9" s="1"/>
  <c r="N139" i="2" s="1"/>
  <c r="O138" i="9"/>
  <c r="P138" i="9" s="1"/>
  <c r="Q138" i="9" s="1"/>
  <c r="N140" i="2" s="1"/>
  <c r="O139" i="9"/>
  <c r="P139" i="9" s="1"/>
  <c r="Q139" i="9" s="1"/>
  <c r="N141" i="2" s="1"/>
  <c r="O140" i="9"/>
  <c r="P140" i="9" s="1"/>
  <c r="Q140" i="9" s="1"/>
  <c r="N142" i="2" s="1"/>
  <c r="O141" i="9"/>
  <c r="P141" i="9" s="1"/>
  <c r="Q141" i="9" s="1"/>
  <c r="N143" i="2" s="1"/>
  <c r="O142" i="9"/>
  <c r="P142" i="9" s="1"/>
  <c r="Q142" i="9" s="1"/>
  <c r="N144" i="2" s="1"/>
  <c r="O143" i="9"/>
  <c r="P143" i="9" s="1"/>
  <c r="Q143" i="9" s="1"/>
  <c r="N145" i="2" s="1"/>
  <c r="O144" i="9"/>
  <c r="P144" i="9" s="1"/>
  <c r="Q144" i="9" s="1"/>
  <c r="N146" i="2" s="1"/>
  <c r="O145" i="9"/>
  <c r="P145" i="9" s="1"/>
  <c r="Q145" i="9" s="1"/>
  <c r="N147" i="2" s="1"/>
  <c r="O146" i="9"/>
  <c r="P146" i="9" s="1"/>
  <c r="Q146" i="9" s="1"/>
  <c r="N148" i="2" s="1"/>
  <c r="O147" i="9"/>
  <c r="P147" i="9" s="1"/>
  <c r="Q147" i="9" s="1"/>
  <c r="N149" i="2" s="1"/>
  <c r="O148" i="9"/>
  <c r="P148" i="9" s="1"/>
  <c r="Q148" i="9" s="1"/>
  <c r="N150" i="2" s="1"/>
  <c r="O149" i="9"/>
  <c r="P149" i="9" s="1"/>
  <c r="Q149" i="9" s="1"/>
  <c r="N151" i="2" s="1"/>
  <c r="O150" i="9"/>
  <c r="P150" i="9" s="1"/>
  <c r="Q150" i="9" s="1"/>
  <c r="N152" i="2" s="1"/>
  <c r="O151" i="9"/>
  <c r="P151" i="9" s="1"/>
  <c r="Q151" i="9" s="1"/>
  <c r="N153" i="2" s="1"/>
  <c r="O152" i="9"/>
  <c r="P152" i="9" s="1"/>
  <c r="Q152" i="9" s="1"/>
  <c r="N154" i="2" s="1"/>
  <c r="O153" i="9"/>
  <c r="P153" i="9" s="1"/>
  <c r="Q153" i="9" s="1"/>
  <c r="N155" i="2" s="1"/>
  <c r="O154" i="9"/>
  <c r="P154" i="9" s="1"/>
  <c r="Q154" i="9" s="1"/>
  <c r="N156" i="2" s="1"/>
  <c r="O155" i="9"/>
  <c r="P155" i="9" s="1"/>
  <c r="Q155" i="9" s="1"/>
  <c r="N157" i="2" s="1"/>
  <c r="O156" i="9"/>
  <c r="P156" i="9" s="1"/>
  <c r="Q156" i="9" s="1"/>
  <c r="N158" i="2" s="1"/>
  <c r="O157" i="9"/>
  <c r="P157" i="9" s="1"/>
  <c r="Q157" i="9" s="1"/>
  <c r="N159" i="2" s="1"/>
  <c r="O158" i="9"/>
  <c r="P158" i="9" s="1"/>
  <c r="Q158" i="9" s="1"/>
  <c r="N160" i="2" s="1"/>
  <c r="O159" i="9"/>
  <c r="P159" i="9" s="1"/>
  <c r="Q159" i="9" s="1"/>
  <c r="N161" i="2" s="1"/>
  <c r="O160" i="9"/>
  <c r="P160" i="9" s="1"/>
  <c r="Q160" i="9" s="1"/>
  <c r="N162" i="2" s="1"/>
  <c r="O161" i="9"/>
  <c r="P161" i="9" s="1"/>
  <c r="Q161" i="9" s="1"/>
  <c r="N163" i="2" s="1"/>
  <c r="O162" i="9"/>
  <c r="P162" i="9" s="1"/>
  <c r="Q162" i="9" s="1"/>
  <c r="N164" i="2" s="1"/>
  <c r="O163" i="9"/>
  <c r="P163" i="9" s="1"/>
  <c r="Q163" i="9" s="1"/>
  <c r="N165" i="2" s="1"/>
  <c r="O164" i="9"/>
  <c r="P164" i="9" s="1"/>
  <c r="Q164" i="9" s="1"/>
  <c r="N166" i="2" s="1"/>
  <c r="O165" i="9"/>
  <c r="P165" i="9" s="1"/>
  <c r="Q165" i="9" s="1"/>
  <c r="N167" i="2" s="1"/>
  <c r="O166" i="9"/>
  <c r="P166" i="9" s="1"/>
  <c r="Q166" i="9" s="1"/>
  <c r="N168" i="2" s="1"/>
  <c r="O167" i="9"/>
  <c r="P167" i="9" s="1"/>
  <c r="Q167" i="9" s="1"/>
  <c r="N169" i="2" s="1"/>
  <c r="O168" i="9"/>
  <c r="P168" i="9" s="1"/>
  <c r="Q168" i="9" s="1"/>
  <c r="N170" i="2" s="1"/>
  <c r="O169" i="9"/>
  <c r="P169" i="9" s="1"/>
  <c r="Q169" i="9" s="1"/>
  <c r="N171" i="2" s="1"/>
  <c r="O170" i="9"/>
  <c r="P170" i="9" s="1"/>
  <c r="Q170" i="9" s="1"/>
  <c r="N172" i="2" s="1"/>
  <c r="O171" i="9"/>
  <c r="P171" i="9" s="1"/>
  <c r="Q171" i="9" s="1"/>
  <c r="N173" i="2" s="1"/>
  <c r="O172" i="9"/>
  <c r="P172" i="9" s="1"/>
  <c r="Q172" i="9" s="1"/>
  <c r="N174" i="2" s="1"/>
  <c r="O173" i="9"/>
  <c r="P173" i="9" s="1"/>
  <c r="Q173" i="9" s="1"/>
  <c r="N175" i="2" s="1"/>
  <c r="O174" i="9"/>
  <c r="P174" i="9" s="1"/>
  <c r="Q174" i="9" s="1"/>
  <c r="N176" i="2" s="1"/>
  <c r="O175" i="9"/>
  <c r="P175" i="9" s="1"/>
  <c r="Q175" i="9" s="1"/>
  <c r="N177" i="2" s="1"/>
  <c r="O176" i="9"/>
  <c r="P176" i="9" s="1"/>
  <c r="Q176" i="9" s="1"/>
  <c r="N178" i="2" s="1"/>
  <c r="O177" i="9"/>
  <c r="P177" i="9" s="1"/>
  <c r="Q177" i="9" s="1"/>
  <c r="N179" i="2" s="1"/>
  <c r="O178" i="9"/>
  <c r="P178" i="9" s="1"/>
  <c r="Q178" i="9" s="1"/>
  <c r="N180" i="2" s="1"/>
  <c r="O179" i="9"/>
  <c r="P179" i="9" s="1"/>
  <c r="Q179" i="9" s="1"/>
  <c r="N181" i="2" s="1"/>
  <c r="O180" i="9"/>
  <c r="P180" i="9" s="1"/>
  <c r="Q180" i="9" s="1"/>
  <c r="N182" i="2" s="1"/>
  <c r="O181" i="9"/>
  <c r="P181" i="9" s="1"/>
  <c r="Q181" i="9" s="1"/>
  <c r="N183" i="2" s="1"/>
  <c r="O182" i="9"/>
  <c r="P182" i="9" s="1"/>
  <c r="Q182" i="9" s="1"/>
  <c r="N184" i="2" s="1"/>
  <c r="O183" i="9"/>
  <c r="P183" i="9" s="1"/>
  <c r="Q183" i="9" s="1"/>
  <c r="N185" i="2" s="1"/>
  <c r="O184" i="9"/>
  <c r="P184" i="9" s="1"/>
  <c r="Q184" i="9" s="1"/>
  <c r="N186" i="2" s="1"/>
  <c r="O185" i="9"/>
  <c r="P185" i="9" s="1"/>
  <c r="Q185" i="9" s="1"/>
  <c r="N187" i="2" s="1"/>
  <c r="O186" i="9"/>
  <c r="P186" i="9" s="1"/>
  <c r="Q186" i="9" s="1"/>
  <c r="N188" i="2" s="1"/>
  <c r="O187" i="9"/>
  <c r="P187" i="9" s="1"/>
  <c r="Q187" i="9" s="1"/>
  <c r="N189" i="2" s="1"/>
  <c r="O188" i="9"/>
  <c r="P188" i="9" s="1"/>
  <c r="Q188" i="9" s="1"/>
  <c r="N190" i="2" s="1"/>
  <c r="O189" i="9"/>
  <c r="P189" i="9" s="1"/>
  <c r="Q189" i="9" s="1"/>
  <c r="N191" i="2" s="1"/>
  <c r="O190" i="9"/>
  <c r="P190" i="9" s="1"/>
  <c r="Q190" i="9" s="1"/>
  <c r="N192" i="2" s="1"/>
  <c r="O191" i="9"/>
  <c r="P191" i="9" s="1"/>
  <c r="Q191" i="9" s="1"/>
  <c r="N193" i="2" s="1"/>
  <c r="O192" i="9"/>
  <c r="P192" i="9" s="1"/>
  <c r="Q192" i="9" s="1"/>
  <c r="N194" i="2" s="1"/>
  <c r="O193" i="9"/>
  <c r="P193" i="9" s="1"/>
  <c r="Q193" i="9" s="1"/>
  <c r="N195" i="2" s="1"/>
  <c r="O194" i="9"/>
  <c r="P194" i="9" s="1"/>
  <c r="Q194" i="9" s="1"/>
  <c r="N196" i="2" s="1"/>
  <c r="O195" i="9"/>
  <c r="P195" i="9" s="1"/>
  <c r="Q195" i="9" s="1"/>
  <c r="N197" i="2" s="1"/>
  <c r="O196" i="9"/>
  <c r="P196" i="9" s="1"/>
  <c r="Q196" i="9" s="1"/>
  <c r="N198" i="2" s="1"/>
  <c r="O197" i="9"/>
  <c r="P197" i="9" s="1"/>
  <c r="Q197" i="9" s="1"/>
  <c r="N199" i="2" s="1"/>
  <c r="O198" i="9"/>
  <c r="P198" i="9" s="1"/>
  <c r="Q198" i="9" s="1"/>
  <c r="N200" i="2" s="1"/>
  <c r="O199" i="9"/>
  <c r="P199" i="9" s="1"/>
  <c r="Q199" i="9" s="1"/>
  <c r="N201" i="2" s="1"/>
  <c r="O200" i="9"/>
  <c r="P200" i="9" s="1"/>
  <c r="Q200" i="9" s="1"/>
  <c r="N202" i="2" s="1"/>
  <c r="O201" i="9"/>
  <c r="P201" i="9" s="1"/>
  <c r="Q201" i="9" s="1"/>
  <c r="N203" i="2" s="1"/>
  <c r="O202" i="9"/>
  <c r="P202" i="9" s="1"/>
  <c r="Q202" i="9" s="1"/>
  <c r="N204" i="2" s="1"/>
  <c r="O203" i="9"/>
  <c r="P203" i="9" s="1"/>
  <c r="Q203" i="9" s="1"/>
  <c r="N205" i="2" s="1"/>
  <c r="O204" i="9"/>
  <c r="P204" i="9" s="1"/>
  <c r="Q204" i="9" s="1"/>
  <c r="N206" i="2" s="1"/>
  <c r="O205" i="9"/>
  <c r="P205" i="9" s="1"/>
  <c r="Q205" i="9" s="1"/>
  <c r="N207" i="2" s="1"/>
  <c r="O206" i="9"/>
  <c r="P206" i="9" s="1"/>
  <c r="Q206" i="9" s="1"/>
  <c r="N208" i="2" s="1"/>
  <c r="O207" i="9"/>
  <c r="P207" i="9" s="1"/>
  <c r="Q207" i="9" s="1"/>
  <c r="N209" i="2" s="1"/>
  <c r="O208" i="9"/>
  <c r="P208" i="9" s="1"/>
  <c r="Q208" i="9" s="1"/>
  <c r="N210" i="2" s="1"/>
  <c r="O209" i="9"/>
  <c r="P209" i="9" s="1"/>
  <c r="Q209" i="9" s="1"/>
  <c r="N211" i="2" s="1"/>
  <c r="O210" i="9"/>
  <c r="P210" i="9" s="1"/>
  <c r="Q210" i="9" s="1"/>
  <c r="N212" i="2" s="1"/>
  <c r="O211" i="9"/>
  <c r="P211" i="9" s="1"/>
  <c r="Q211" i="9" s="1"/>
  <c r="N213" i="2" s="1"/>
  <c r="O212" i="9"/>
  <c r="P212" i="9" s="1"/>
  <c r="Q212" i="9" s="1"/>
  <c r="N214" i="2" s="1"/>
  <c r="O213" i="9"/>
  <c r="P213" i="9" s="1"/>
  <c r="Q213" i="9" s="1"/>
  <c r="N215" i="2" s="1"/>
  <c r="O214" i="9"/>
  <c r="P214" i="9" s="1"/>
  <c r="Q214" i="9" s="1"/>
  <c r="N216" i="2" s="1"/>
  <c r="O215" i="9"/>
  <c r="P215" i="9" s="1"/>
  <c r="Q215" i="9" s="1"/>
  <c r="N217" i="2" s="1"/>
  <c r="O216" i="9"/>
  <c r="P216" i="9" s="1"/>
  <c r="Q216" i="9" s="1"/>
  <c r="N218" i="2" s="1"/>
  <c r="O217" i="9"/>
  <c r="P217" i="9" s="1"/>
  <c r="Q217" i="9" s="1"/>
  <c r="N219" i="2" s="1"/>
  <c r="O218" i="9"/>
  <c r="P218" i="9" s="1"/>
  <c r="Q218" i="9" s="1"/>
  <c r="N220" i="2" s="1"/>
  <c r="O219" i="9"/>
  <c r="P219" i="9" s="1"/>
  <c r="Q219" i="9" s="1"/>
  <c r="N221" i="2" s="1"/>
  <c r="O220" i="9"/>
  <c r="P220" i="9" s="1"/>
  <c r="Q220" i="9" s="1"/>
  <c r="N222" i="2" s="1"/>
  <c r="O221" i="9"/>
  <c r="P221" i="9" s="1"/>
  <c r="Q221" i="9" s="1"/>
  <c r="N223" i="2" s="1"/>
  <c r="O222" i="9"/>
  <c r="P222" i="9" s="1"/>
  <c r="Q222" i="9" s="1"/>
  <c r="N224" i="2" s="1"/>
  <c r="O223" i="9"/>
  <c r="P223" i="9" s="1"/>
  <c r="Q223" i="9" s="1"/>
  <c r="N225" i="2" s="1"/>
  <c r="O224" i="9"/>
  <c r="P224" i="9" s="1"/>
  <c r="Q224" i="9" s="1"/>
  <c r="N226" i="2" s="1"/>
  <c r="O225" i="9"/>
  <c r="P225" i="9" s="1"/>
  <c r="Q225" i="9" s="1"/>
  <c r="N227" i="2" s="1"/>
  <c r="O226" i="9"/>
  <c r="P226" i="9" s="1"/>
  <c r="Q226" i="9" s="1"/>
  <c r="N228" i="2" s="1"/>
  <c r="O227" i="9"/>
  <c r="P227" i="9" s="1"/>
  <c r="Q227" i="9" s="1"/>
  <c r="N229" i="2" s="1"/>
  <c r="O228" i="9"/>
  <c r="P228" i="9" s="1"/>
  <c r="Q228" i="9" s="1"/>
  <c r="N230" i="2" s="1"/>
  <c r="O229" i="9"/>
  <c r="P229" i="9" s="1"/>
  <c r="Q229" i="9" s="1"/>
  <c r="N231" i="2" s="1"/>
  <c r="O230" i="9"/>
  <c r="P230" i="9" s="1"/>
  <c r="Q230" i="9" s="1"/>
  <c r="N232" i="2" s="1"/>
  <c r="O231" i="9"/>
  <c r="P231" i="9" s="1"/>
  <c r="Q231" i="9" s="1"/>
  <c r="N233" i="2" s="1"/>
  <c r="O232" i="9"/>
  <c r="P232" i="9" s="1"/>
  <c r="Q232" i="9" s="1"/>
  <c r="N234" i="2" s="1"/>
  <c r="O233" i="9"/>
  <c r="P233" i="9" s="1"/>
  <c r="Q233" i="9" s="1"/>
  <c r="N235" i="2" s="1"/>
  <c r="O234" i="9"/>
  <c r="P234" i="9" s="1"/>
  <c r="Q234" i="9" s="1"/>
  <c r="N236" i="2" s="1"/>
  <c r="O235" i="9"/>
  <c r="P235" i="9" s="1"/>
  <c r="Q235" i="9" s="1"/>
  <c r="N237" i="2" s="1"/>
  <c r="O236" i="9"/>
  <c r="P236" i="9" s="1"/>
  <c r="Q236" i="9" s="1"/>
  <c r="N238" i="2" s="1"/>
  <c r="O237" i="9"/>
  <c r="P237" i="9" s="1"/>
  <c r="Q237" i="9" s="1"/>
  <c r="N239" i="2" s="1"/>
  <c r="O238" i="9"/>
  <c r="P238" i="9" s="1"/>
  <c r="Q238" i="9" s="1"/>
  <c r="N240" i="2" s="1"/>
  <c r="O239" i="9"/>
  <c r="P239" i="9" s="1"/>
  <c r="Q239" i="9" s="1"/>
  <c r="N241" i="2" s="1"/>
  <c r="O240" i="9"/>
  <c r="P240" i="9" s="1"/>
  <c r="Q240" i="9" s="1"/>
  <c r="O241" i="9"/>
  <c r="P241" i="9" s="1"/>
  <c r="Q241" i="9" s="1"/>
  <c r="O242" i="9"/>
  <c r="P242" i="9" s="1"/>
  <c r="Q242" i="9" s="1"/>
  <c r="N244" i="2" s="1"/>
  <c r="O243" i="9"/>
  <c r="P243" i="9" s="1"/>
  <c r="Q243" i="9" s="1"/>
  <c r="N245" i="2" s="1"/>
  <c r="O244" i="9"/>
  <c r="P244" i="9" s="1"/>
  <c r="Q244" i="9" s="1"/>
  <c r="N246" i="2" s="1"/>
  <c r="O245" i="9"/>
  <c r="P245" i="9" s="1"/>
  <c r="Q245" i="9" s="1"/>
  <c r="N247" i="2" s="1"/>
  <c r="O246" i="9"/>
  <c r="P246" i="9" s="1"/>
  <c r="Q246" i="9" s="1"/>
  <c r="N248" i="2" s="1"/>
  <c r="O247" i="9"/>
  <c r="P247" i="9" s="1"/>
  <c r="Q247" i="9" s="1"/>
  <c r="N249" i="2" s="1"/>
  <c r="O248" i="9"/>
  <c r="P248" i="9" s="1"/>
  <c r="Q248" i="9" s="1"/>
  <c r="N250" i="2" s="1"/>
  <c r="O249" i="9"/>
  <c r="P249" i="9" s="1"/>
  <c r="Q249" i="9" s="1"/>
  <c r="N251" i="2" s="1"/>
  <c r="O250" i="9"/>
  <c r="P250" i="9" s="1"/>
  <c r="Q250" i="9" s="1"/>
  <c r="N252" i="2" s="1"/>
  <c r="O251" i="9"/>
  <c r="P251" i="9" s="1"/>
  <c r="Q251" i="9" s="1"/>
  <c r="N253" i="2" s="1"/>
  <c r="O252" i="9"/>
  <c r="P252" i="9" s="1"/>
  <c r="Q252" i="9" s="1"/>
  <c r="N254" i="2" s="1"/>
  <c r="O253" i="9"/>
  <c r="P253" i="9" s="1"/>
  <c r="Q253" i="9" s="1"/>
  <c r="N255" i="2" s="1"/>
  <c r="O254" i="9"/>
  <c r="P254" i="9" s="1"/>
  <c r="Q254" i="9" s="1"/>
  <c r="N256" i="2" s="1"/>
  <c r="O255" i="9"/>
  <c r="P255" i="9" s="1"/>
  <c r="Q255" i="9" s="1"/>
  <c r="N257" i="2" s="1"/>
  <c r="O256" i="9"/>
  <c r="P256" i="9" s="1"/>
  <c r="Q256" i="9" s="1"/>
  <c r="N258" i="2" s="1"/>
  <c r="O257" i="9"/>
  <c r="P257" i="9" s="1"/>
  <c r="Q257" i="9" s="1"/>
  <c r="N259" i="2" s="1"/>
  <c r="O258" i="9"/>
  <c r="P258" i="9" s="1"/>
  <c r="Q258" i="9" s="1"/>
  <c r="N260" i="2" s="1"/>
  <c r="O259" i="9"/>
  <c r="P259" i="9" s="1"/>
  <c r="Q259" i="9" s="1"/>
  <c r="N261" i="2" s="1"/>
  <c r="O260" i="9"/>
  <c r="P260" i="9" s="1"/>
  <c r="Q260" i="9" s="1"/>
  <c r="N262" i="2" s="1"/>
  <c r="O261" i="9"/>
  <c r="P261" i="9" s="1"/>
  <c r="Q261" i="9" s="1"/>
  <c r="N263" i="2" s="1"/>
  <c r="O262" i="9"/>
  <c r="P262" i="9" s="1"/>
  <c r="Q262" i="9" s="1"/>
  <c r="N264" i="2" s="1"/>
  <c r="O263" i="9"/>
  <c r="P263" i="9" s="1"/>
  <c r="Q263" i="9" s="1"/>
  <c r="N265" i="2" s="1"/>
  <c r="O264" i="9"/>
  <c r="P264" i="9" s="1"/>
  <c r="Q264" i="9" s="1"/>
  <c r="N266" i="2" s="1"/>
  <c r="O265" i="9"/>
  <c r="P265" i="9" s="1"/>
  <c r="Q265" i="9" s="1"/>
  <c r="N267" i="2" s="1"/>
  <c r="O266" i="9"/>
  <c r="P266" i="9" s="1"/>
  <c r="Q266" i="9" s="1"/>
  <c r="N268" i="2" s="1"/>
  <c r="O267" i="9"/>
  <c r="P267" i="9" s="1"/>
  <c r="Q267" i="9" s="1"/>
  <c r="N269" i="2" s="1"/>
  <c r="O268" i="9"/>
  <c r="P268" i="9" s="1"/>
  <c r="Q268" i="9" s="1"/>
  <c r="N270" i="2" s="1"/>
  <c r="O269" i="9"/>
  <c r="P269" i="9" s="1"/>
  <c r="Q269" i="9" s="1"/>
  <c r="N271" i="2" s="1"/>
  <c r="O270" i="9"/>
  <c r="P270" i="9" s="1"/>
  <c r="Q270" i="9" s="1"/>
  <c r="N272" i="2" s="1"/>
  <c r="O271" i="9"/>
  <c r="P271" i="9" s="1"/>
  <c r="Q271" i="9" s="1"/>
  <c r="N273" i="2" s="1"/>
  <c r="O272" i="9"/>
  <c r="P272" i="9" s="1"/>
  <c r="Q272" i="9" s="1"/>
  <c r="N274" i="2" s="1"/>
  <c r="O273" i="9"/>
  <c r="P273" i="9" s="1"/>
  <c r="Q273" i="9" s="1"/>
  <c r="N275" i="2" s="1"/>
  <c r="O274" i="9"/>
  <c r="P274" i="9" s="1"/>
  <c r="Q274" i="9" s="1"/>
  <c r="N276" i="2" s="1"/>
  <c r="O275" i="9"/>
  <c r="P275" i="9" s="1"/>
  <c r="Q275" i="9" s="1"/>
  <c r="N277" i="2" s="1"/>
  <c r="O276" i="9"/>
  <c r="P276" i="9" s="1"/>
  <c r="Q276" i="9" s="1"/>
  <c r="N278" i="2" s="1"/>
  <c r="O277" i="9"/>
  <c r="P277" i="9" s="1"/>
  <c r="Q277" i="9" s="1"/>
  <c r="N279" i="2" s="1"/>
  <c r="O278" i="9"/>
  <c r="P278" i="9" s="1"/>
  <c r="Q278" i="9" s="1"/>
  <c r="N280" i="2" s="1"/>
  <c r="O279" i="9"/>
  <c r="P279" i="9" s="1"/>
  <c r="Q279" i="9" s="1"/>
  <c r="N281" i="2" s="1"/>
  <c r="O280" i="9"/>
  <c r="P280" i="9" s="1"/>
  <c r="Q280" i="9" s="1"/>
  <c r="N282" i="2" s="1"/>
  <c r="O281" i="9"/>
  <c r="P281" i="9" s="1"/>
  <c r="Q281" i="9" s="1"/>
  <c r="N283" i="2" s="1"/>
  <c r="O282" i="9"/>
  <c r="P282" i="9" s="1"/>
  <c r="Q282" i="9" s="1"/>
  <c r="N284" i="2" s="1"/>
  <c r="O283" i="9"/>
  <c r="P283" i="9" s="1"/>
  <c r="Q283" i="9" s="1"/>
  <c r="N285" i="2" s="1"/>
  <c r="O284" i="9"/>
  <c r="P284" i="9" s="1"/>
  <c r="Q284" i="9" s="1"/>
  <c r="N286" i="2" s="1"/>
  <c r="O285" i="9"/>
  <c r="P285" i="9" s="1"/>
  <c r="Q285" i="9" s="1"/>
  <c r="N287" i="2" s="1"/>
  <c r="O286" i="9"/>
  <c r="P286" i="9" s="1"/>
  <c r="Q286" i="9" s="1"/>
  <c r="N288" i="2" s="1"/>
  <c r="O287" i="9"/>
  <c r="P287" i="9" s="1"/>
  <c r="Q287" i="9" s="1"/>
  <c r="N289" i="2" s="1"/>
  <c r="O288" i="9"/>
  <c r="P288" i="9" s="1"/>
  <c r="Q288" i="9" s="1"/>
  <c r="N290" i="2" s="1"/>
  <c r="O289" i="9"/>
  <c r="P289" i="9" s="1"/>
  <c r="Q289" i="9" s="1"/>
  <c r="N291" i="2" s="1"/>
  <c r="O290" i="9"/>
  <c r="P290" i="9" s="1"/>
  <c r="Q290" i="9" s="1"/>
  <c r="N292" i="2" s="1"/>
  <c r="O291" i="9"/>
  <c r="P291" i="9" s="1"/>
  <c r="Q291" i="9" s="1"/>
  <c r="N293" i="2" s="1"/>
  <c r="O292" i="9"/>
  <c r="P292" i="9" s="1"/>
  <c r="Q292" i="9" s="1"/>
  <c r="N294" i="2" s="1"/>
  <c r="O293" i="9"/>
  <c r="P293" i="9" s="1"/>
  <c r="Q293" i="9" s="1"/>
  <c r="N295" i="2" s="1"/>
  <c r="O294" i="9"/>
  <c r="P294" i="9" s="1"/>
  <c r="Q294" i="9" s="1"/>
  <c r="N296" i="2" s="1"/>
  <c r="O295" i="9"/>
  <c r="P295" i="9" s="1"/>
  <c r="Q295" i="9" s="1"/>
  <c r="N297" i="2" s="1"/>
  <c r="O296" i="9"/>
  <c r="P296" i="9" s="1"/>
  <c r="Q296" i="9" s="1"/>
  <c r="N298" i="2" s="1"/>
  <c r="O297" i="9"/>
  <c r="P297" i="9" s="1"/>
  <c r="Q297" i="9" s="1"/>
  <c r="N299" i="2" s="1"/>
  <c r="O298" i="9"/>
  <c r="P298" i="9" s="1"/>
  <c r="Q298" i="9" s="1"/>
  <c r="N300" i="2" s="1"/>
  <c r="O299" i="9"/>
  <c r="P299" i="9" s="1"/>
  <c r="Q299" i="9" s="1"/>
  <c r="N301" i="2" s="1"/>
  <c r="O300" i="9"/>
  <c r="P300" i="9" s="1"/>
  <c r="Q300" i="9" s="1"/>
  <c r="N302" i="2" s="1"/>
  <c r="O301" i="9"/>
  <c r="P301" i="9" s="1"/>
  <c r="Q301" i="9" s="1"/>
  <c r="N303" i="2" s="1"/>
  <c r="O302" i="9"/>
  <c r="P302" i="9" s="1"/>
  <c r="Q302" i="9" s="1"/>
  <c r="N304" i="2" s="1"/>
  <c r="O303" i="9"/>
  <c r="P303" i="9" s="1"/>
  <c r="Q303" i="9" s="1"/>
  <c r="N305" i="2" s="1"/>
  <c r="O304" i="9"/>
  <c r="P304" i="9" s="1"/>
  <c r="Q304" i="9" s="1"/>
  <c r="N306" i="2" s="1"/>
  <c r="O305" i="9"/>
  <c r="P305" i="9" s="1"/>
  <c r="Q305" i="9" s="1"/>
  <c r="N307" i="2" s="1"/>
  <c r="O306" i="9"/>
  <c r="P306" i="9" s="1"/>
  <c r="Q306" i="9" s="1"/>
  <c r="N308" i="2" s="1"/>
  <c r="O307" i="9"/>
  <c r="P307" i="9" s="1"/>
  <c r="Q307" i="9" s="1"/>
  <c r="N309" i="2" s="1"/>
  <c r="O308" i="9"/>
  <c r="P308" i="9" s="1"/>
  <c r="Q308" i="9" s="1"/>
  <c r="N310" i="2" s="1"/>
  <c r="O309" i="9"/>
  <c r="P309" i="9" s="1"/>
  <c r="Q309" i="9" s="1"/>
  <c r="N311" i="2" s="1"/>
  <c r="O310" i="9"/>
  <c r="P310" i="9" s="1"/>
  <c r="Q310" i="9" s="1"/>
  <c r="N312" i="2" s="1"/>
  <c r="O311" i="9"/>
  <c r="P311" i="9" s="1"/>
  <c r="Q311" i="9" s="1"/>
  <c r="N313" i="2" s="1"/>
  <c r="O312" i="9"/>
  <c r="P312" i="9" s="1"/>
  <c r="Q312" i="9" s="1"/>
  <c r="N314" i="2" s="1"/>
  <c r="O313" i="9"/>
  <c r="P313" i="9" s="1"/>
  <c r="Q313" i="9" s="1"/>
  <c r="N315" i="2" s="1"/>
  <c r="O314" i="9"/>
  <c r="P314" i="9" s="1"/>
  <c r="Q314" i="9" s="1"/>
  <c r="N316" i="2" s="1"/>
  <c r="O315" i="9"/>
  <c r="P315" i="9" s="1"/>
  <c r="Q315" i="9" s="1"/>
  <c r="N317" i="2" s="1"/>
  <c r="O316" i="9"/>
  <c r="P316" i="9" s="1"/>
  <c r="Q316" i="9" s="1"/>
  <c r="N318" i="2" s="1"/>
  <c r="O317" i="9"/>
  <c r="P317" i="9" s="1"/>
  <c r="Q317" i="9" s="1"/>
  <c r="N319" i="2" s="1"/>
  <c r="O318" i="9"/>
  <c r="P318" i="9" s="1"/>
  <c r="Q318" i="9" s="1"/>
  <c r="N320" i="2" s="1"/>
  <c r="O319" i="9"/>
  <c r="P319" i="9" s="1"/>
  <c r="Q319" i="9" s="1"/>
  <c r="N321" i="2" s="1"/>
  <c r="O320" i="9"/>
  <c r="P320" i="9" s="1"/>
  <c r="Q320" i="9" s="1"/>
  <c r="N322" i="2" s="1"/>
  <c r="O321" i="9"/>
  <c r="P321" i="9" s="1"/>
  <c r="Q321" i="9" s="1"/>
  <c r="N323" i="2" s="1"/>
  <c r="O322" i="9"/>
  <c r="P322" i="9" s="1"/>
  <c r="Q322" i="9" s="1"/>
  <c r="N324" i="2" s="1"/>
  <c r="O323" i="9"/>
  <c r="P323" i="9" s="1"/>
  <c r="Q323" i="9" s="1"/>
  <c r="N325" i="2" s="1"/>
  <c r="O324" i="9"/>
  <c r="P324" i="9" s="1"/>
  <c r="Q324" i="9" s="1"/>
  <c r="N326" i="2" s="1"/>
  <c r="O325" i="9"/>
  <c r="P325" i="9" s="1"/>
  <c r="Q325" i="9" s="1"/>
  <c r="N327" i="2" s="1"/>
  <c r="O326" i="9"/>
  <c r="P326" i="9" s="1"/>
  <c r="Q326" i="9" s="1"/>
  <c r="N328" i="2" s="1"/>
  <c r="O327" i="9"/>
  <c r="P327" i="9" s="1"/>
  <c r="Q327" i="9" s="1"/>
  <c r="N329" i="2" s="1"/>
  <c r="O328" i="9"/>
  <c r="P328" i="9" s="1"/>
  <c r="Q328" i="9" s="1"/>
  <c r="O329" i="9"/>
  <c r="P329" i="9" s="1"/>
  <c r="Q329" i="9" s="1"/>
  <c r="N331" i="2" s="1"/>
  <c r="O330" i="9"/>
  <c r="P330" i="9" s="1"/>
  <c r="Q330" i="9" s="1"/>
  <c r="N332" i="2" s="1"/>
  <c r="O331" i="9"/>
  <c r="P331" i="9" s="1"/>
  <c r="Q331" i="9" s="1"/>
  <c r="N333" i="2" s="1"/>
  <c r="O332" i="9"/>
  <c r="P332" i="9" s="1"/>
  <c r="Q332" i="9" s="1"/>
  <c r="N334" i="2" s="1"/>
  <c r="O8" i="9"/>
  <c r="P8" i="9" s="1"/>
  <c r="Q8" i="9" s="1"/>
  <c r="N10" i="2" s="1"/>
  <c r="R7" i="1"/>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8" i="9"/>
  <c r="J5" i="9"/>
  <c r="H5" i="9"/>
  <c r="G5" i="9"/>
  <c r="L306" i="2" l="1"/>
  <c r="L283" i="2"/>
  <c r="L272" i="2"/>
  <c r="L216" i="2"/>
  <c r="L203" i="2"/>
  <c r="L192" i="2"/>
  <c r="L128" i="2"/>
  <c r="L275" i="2"/>
  <c r="L205" i="2"/>
  <c r="L195" i="2"/>
  <c r="L184" i="2"/>
  <c r="L145" i="2"/>
  <c r="L280" i="2"/>
  <c r="L200" i="2"/>
  <c r="L146" i="2"/>
  <c r="L314" i="2"/>
  <c r="L147" i="2"/>
  <c r="L315" i="2"/>
  <c r="L304" i="2"/>
  <c r="L148" i="2"/>
  <c r="L312" i="2"/>
  <c r="L305" i="2"/>
  <c r="L282" i="2"/>
  <c r="L202" i="2"/>
  <c r="L136" i="2"/>
  <c r="L303" i="2"/>
  <c r="L271" i="2"/>
  <c r="L217" i="2"/>
  <c r="L137" i="2"/>
  <c r="L127" i="2"/>
  <c r="L331" i="2"/>
  <c r="L330" i="2"/>
  <c r="L329" i="2"/>
  <c r="L328" i="2"/>
  <c r="L327" i="2"/>
  <c r="L299" i="2"/>
  <c r="L298" i="2"/>
  <c r="L297" i="2"/>
  <c r="L296" i="2"/>
  <c r="L295" i="2"/>
  <c r="L243" i="2"/>
  <c r="L242" i="2"/>
  <c r="L241" i="2"/>
  <c r="L240" i="2"/>
  <c r="L239" i="2"/>
  <c r="L187" i="2"/>
  <c r="L186" i="2"/>
  <c r="L185" i="2"/>
  <c r="L176" i="2"/>
  <c r="L175" i="2"/>
  <c r="L130" i="2"/>
  <c r="L129" i="2"/>
  <c r="L120" i="2"/>
  <c r="L119" i="2"/>
  <c r="L112" i="2"/>
  <c r="L111" i="2"/>
  <c r="L104" i="2"/>
  <c r="L103" i="2"/>
  <c r="L96" i="2"/>
  <c r="L267" i="2"/>
  <c r="L266" i="2"/>
  <c r="L265" i="2"/>
  <c r="L264" i="2"/>
  <c r="L263" i="2"/>
  <c r="L211" i="2"/>
  <c r="L210" i="2"/>
  <c r="L209" i="2"/>
  <c r="L208" i="2"/>
  <c r="L207" i="2"/>
  <c r="L179" i="2"/>
  <c r="L178" i="2"/>
  <c r="L177" i="2"/>
  <c r="L168" i="2"/>
  <c r="L167" i="2"/>
  <c r="L132" i="2"/>
  <c r="L131" i="2"/>
  <c r="L122" i="2"/>
  <c r="L121" i="2"/>
  <c r="L114" i="2"/>
  <c r="L113" i="2"/>
  <c r="L105" i="2"/>
  <c r="L97" i="2"/>
  <c r="L191" i="2"/>
  <c r="L135" i="2"/>
  <c r="L323" i="2"/>
  <c r="L322" i="2"/>
  <c r="L321" i="2"/>
  <c r="L320" i="2"/>
  <c r="L319" i="2"/>
  <c r="L291" i="2"/>
  <c r="L290" i="2"/>
  <c r="L289" i="2"/>
  <c r="L288" i="2"/>
  <c r="L287" i="2"/>
  <c r="L235" i="2"/>
  <c r="L234" i="2"/>
  <c r="L233" i="2"/>
  <c r="L232" i="2"/>
  <c r="L231" i="2"/>
  <c r="L171" i="2"/>
  <c r="L170" i="2"/>
  <c r="L169" i="2"/>
  <c r="L160" i="2"/>
  <c r="L159" i="2"/>
  <c r="L124" i="2"/>
  <c r="L123" i="2"/>
  <c r="L115" i="2"/>
  <c r="L106" i="2"/>
  <c r="L98" i="2"/>
  <c r="L215" i="2"/>
  <c r="L183" i="2"/>
  <c r="L110" i="2"/>
  <c r="L269" i="2"/>
  <c r="L259" i="2"/>
  <c r="L258" i="2"/>
  <c r="L257" i="2"/>
  <c r="L256" i="2"/>
  <c r="L255" i="2"/>
  <c r="L163" i="2"/>
  <c r="L162" i="2"/>
  <c r="L161" i="2"/>
  <c r="L152" i="2"/>
  <c r="L151" i="2"/>
  <c r="L107" i="2"/>
  <c r="L100" i="2"/>
  <c r="L99" i="2"/>
  <c r="L313" i="2"/>
  <c r="L311" i="2"/>
  <c r="L281" i="2"/>
  <c r="L279" i="2"/>
  <c r="L246" i="2"/>
  <c r="L201" i="2"/>
  <c r="L199" i="2"/>
  <c r="L153" i="2"/>
  <c r="L251" i="2"/>
  <c r="L250" i="2"/>
  <c r="L249" i="2"/>
  <c r="L248" i="2"/>
  <c r="L247" i="2"/>
  <c r="L228" i="2"/>
  <c r="L227" i="2"/>
  <c r="L226" i="2"/>
  <c r="L225" i="2"/>
  <c r="L224" i="2"/>
  <c r="L223" i="2"/>
  <c r="L144" i="2"/>
  <c r="L143" i="2"/>
  <c r="L238" i="2"/>
  <c r="L180" i="2"/>
  <c r="L164" i="2"/>
  <c r="L262" i="2"/>
  <c r="L244" i="2"/>
  <c r="L221" i="2"/>
  <c r="L198" i="2"/>
  <c r="L181" i="2"/>
  <c r="L165" i="2"/>
  <c r="L149" i="2"/>
  <c r="L133" i="2"/>
  <c r="L108" i="2"/>
  <c r="L261" i="2"/>
  <c r="L220" i="2"/>
  <c r="L197" i="2"/>
  <c r="L118" i="2"/>
  <c r="L268" i="2"/>
  <c r="L245" i="2"/>
  <c r="L222" i="2"/>
  <c r="L204" i="2"/>
  <c r="L182" i="2"/>
  <c r="L166" i="2"/>
  <c r="L150" i="2"/>
  <c r="L134" i="2"/>
  <c r="L109" i="2"/>
  <c r="L270" i="2"/>
  <c r="L252" i="2"/>
  <c r="L229" i="2"/>
  <c r="L206" i="2"/>
  <c r="L188" i="2"/>
  <c r="L172" i="2"/>
  <c r="L156" i="2"/>
  <c r="L140" i="2"/>
  <c r="L125" i="2"/>
  <c r="L101" i="2"/>
  <c r="Q84" i="9"/>
  <c r="N86" i="2" s="1"/>
  <c r="L86" i="2"/>
  <c r="Q76" i="9"/>
  <c r="N78" i="2" s="1"/>
  <c r="L78" i="2"/>
  <c r="Q68" i="9"/>
  <c r="N70" i="2" s="1"/>
  <c r="L70" i="2"/>
  <c r="Q60" i="9"/>
  <c r="N62" i="2" s="1"/>
  <c r="L62" i="2"/>
  <c r="Q52" i="9"/>
  <c r="N54" i="2" s="1"/>
  <c r="L54" i="2"/>
  <c r="Q44" i="9"/>
  <c r="N46" i="2" s="1"/>
  <c r="L46" i="2"/>
  <c r="Q36" i="9"/>
  <c r="N38" i="2" s="1"/>
  <c r="L38" i="2"/>
  <c r="Q28" i="9"/>
  <c r="N30" i="2" s="1"/>
  <c r="L30" i="2"/>
  <c r="Q20" i="9"/>
  <c r="N22" i="2" s="1"/>
  <c r="L22" i="2"/>
  <c r="Q12" i="9"/>
  <c r="N14" i="2" s="1"/>
  <c r="L14" i="2"/>
  <c r="L334" i="2"/>
  <c r="L333" i="2"/>
  <c r="L332" i="2"/>
  <c r="L326" i="2"/>
  <c r="L325" i="2"/>
  <c r="L324" i="2"/>
  <c r="L318" i="2"/>
  <c r="L317" i="2"/>
  <c r="L316" i="2"/>
  <c r="L310" i="2"/>
  <c r="L309" i="2"/>
  <c r="L308" i="2"/>
  <c r="L302" i="2"/>
  <c r="L301" i="2"/>
  <c r="L300" i="2"/>
  <c r="L294" i="2"/>
  <c r="L293" i="2"/>
  <c r="L292" i="2"/>
  <c r="L286" i="2"/>
  <c r="L285" i="2"/>
  <c r="L284" i="2"/>
  <c r="L278" i="2"/>
  <c r="L277" i="2"/>
  <c r="L276" i="2"/>
  <c r="L253" i="2"/>
  <c r="L230" i="2"/>
  <c r="L212" i="2"/>
  <c r="L189" i="2"/>
  <c r="L173" i="2"/>
  <c r="L157" i="2"/>
  <c r="L141" i="2"/>
  <c r="L126" i="2"/>
  <c r="L102" i="2"/>
  <c r="Q91" i="9"/>
  <c r="N93" i="2" s="1"/>
  <c r="L93" i="2"/>
  <c r="Q83" i="9"/>
  <c r="N85" i="2" s="1"/>
  <c r="L85" i="2"/>
  <c r="Q75" i="9"/>
  <c r="N77" i="2" s="1"/>
  <c r="L77" i="2"/>
  <c r="Q67" i="9"/>
  <c r="N69" i="2" s="1"/>
  <c r="L69" i="2"/>
  <c r="Q59" i="9"/>
  <c r="N61" i="2" s="1"/>
  <c r="L61" i="2"/>
  <c r="Q51" i="9"/>
  <c r="N53" i="2" s="1"/>
  <c r="L53" i="2"/>
  <c r="Q43" i="9"/>
  <c r="N45" i="2" s="1"/>
  <c r="L45" i="2"/>
  <c r="Q35" i="9"/>
  <c r="N37" i="2" s="1"/>
  <c r="L37" i="2"/>
  <c r="Q27" i="9"/>
  <c r="N29" i="2" s="1"/>
  <c r="L29" i="2"/>
  <c r="Q19" i="9"/>
  <c r="N21" i="2" s="1"/>
  <c r="L21" i="2"/>
  <c r="Q11" i="9"/>
  <c r="N13" i="2" s="1"/>
  <c r="L13" i="2"/>
  <c r="L254" i="2"/>
  <c r="L236" i="2"/>
  <c r="L213" i="2"/>
  <c r="L190" i="2"/>
  <c r="L174" i="2"/>
  <c r="L158" i="2"/>
  <c r="L142" i="2"/>
  <c r="L116" i="2"/>
  <c r="Q90" i="9"/>
  <c r="N92" i="2" s="1"/>
  <c r="L92" i="2"/>
  <c r="Q82" i="9"/>
  <c r="N84" i="2" s="1"/>
  <c r="L84" i="2"/>
  <c r="Q74" i="9"/>
  <c r="N76" i="2" s="1"/>
  <c r="L76" i="2"/>
  <c r="Q66" i="9"/>
  <c r="N68" i="2" s="1"/>
  <c r="L68" i="2"/>
  <c r="Q58" i="9"/>
  <c r="N60" i="2" s="1"/>
  <c r="L60" i="2"/>
  <c r="Q50" i="9"/>
  <c r="N52" i="2" s="1"/>
  <c r="L52" i="2"/>
  <c r="Q42" i="9"/>
  <c r="N44" i="2" s="1"/>
  <c r="L44" i="2"/>
  <c r="Q34" i="9"/>
  <c r="N36" i="2" s="1"/>
  <c r="L36" i="2"/>
  <c r="Q26" i="9"/>
  <c r="N28" i="2" s="1"/>
  <c r="L28" i="2"/>
  <c r="Q18" i="9"/>
  <c r="N20" i="2" s="1"/>
  <c r="L20" i="2"/>
  <c r="Q10" i="9"/>
  <c r="N12" i="2" s="1"/>
  <c r="L12" i="2"/>
  <c r="L260" i="2"/>
  <c r="L237" i="2"/>
  <c r="L214" i="2"/>
  <c r="L196" i="2"/>
  <c r="L117" i="2"/>
  <c r="O18" i="6"/>
  <c r="L91" i="2"/>
  <c r="Q81" i="9"/>
  <c r="N83" i="2" s="1"/>
  <c r="L83" i="2"/>
  <c r="Q73" i="9"/>
  <c r="N75" i="2" s="1"/>
  <c r="L75" i="2"/>
  <c r="Q65" i="9"/>
  <c r="N67" i="2" s="1"/>
  <c r="L67" i="2"/>
  <c r="Q57" i="9"/>
  <c r="N59" i="2" s="1"/>
  <c r="L59" i="2"/>
  <c r="Q49" i="9"/>
  <c r="N51" i="2" s="1"/>
  <c r="L51" i="2"/>
  <c r="Q41" i="9"/>
  <c r="N43" i="2" s="1"/>
  <c r="L43" i="2"/>
  <c r="Q33" i="9"/>
  <c r="N35" i="2" s="1"/>
  <c r="L35" i="2"/>
  <c r="Q25" i="9"/>
  <c r="N27" i="2" s="1"/>
  <c r="L27" i="2"/>
  <c r="Q17" i="9"/>
  <c r="N19" i="2" s="1"/>
  <c r="L19" i="2"/>
  <c r="Q9" i="9"/>
  <c r="N11" i="2" s="1"/>
  <c r="L11" i="2"/>
  <c r="Q88" i="9"/>
  <c r="N90" i="2" s="1"/>
  <c r="L90" i="2"/>
  <c r="Q80" i="9"/>
  <c r="N82" i="2" s="1"/>
  <c r="L82" i="2"/>
  <c r="Q72" i="9"/>
  <c r="N74" i="2" s="1"/>
  <c r="L74" i="2"/>
  <c r="Q64" i="9"/>
  <c r="N66" i="2" s="1"/>
  <c r="L66" i="2"/>
  <c r="Q56" i="9"/>
  <c r="N58" i="2" s="1"/>
  <c r="L58" i="2"/>
  <c r="Q48" i="9"/>
  <c r="N50" i="2" s="1"/>
  <c r="L50" i="2"/>
  <c r="Q40" i="9"/>
  <c r="N42" i="2" s="1"/>
  <c r="L42" i="2"/>
  <c r="Q32" i="9"/>
  <c r="N34" i="2" s="1"/>
  <c r="L34" i="2"/>
  <c r="Q24" i="9"/>
  <c r="N26" i="2" s="1"/>
  <c r="L26" i="2"/>
  <c r="Q16" i="9"/>
  <c r="N18" i="2" s="1"/>
  <c r="L18" i="2"/>
  <c r="Q87" i="9"/>
  <c r="N89" i="2" s="1"/>
  <c r="L89" i="2"/>
  <c r="Q79" i="9"/>
  <c r="N81" i="2" s="1"/>
  <c r="L81" i="2"/>
  <c r="Q71" i="9"/>
  <c r="N73" i="2" s="1"/>
  <c r="L73" i="2"/>
  <c r="Q63" i="9"/>
  <c r="N65" i="2" s="1"/>
  <c r="L65" i="2"/>
  <c r="Q55" i="9"/>
  <c r="N57" i="2" s="1"/>
  <c r="L57" i="2"/>
  <c r="Q47" i="9"/>
  <c r="N49" i="2" s="1"/>
  <c r="L49" i="2"/>
  <c r="Q39" i="9"/>
  <c r="N41" i="2" s="1"/>
  <c r="L41" i="2"/>
  <c r="Q31" i="9"/>
  <c r="N33" i="2" s="1"/>
  <c r="L33" i="2"/>
  <c r="Q23" i="9"/>
  <c r="N25" i="2" s="1"/>
  <c r="L25" i="2"/>
  <c r="Q15" i="9"/>
  <c r="N17" i="2" s="1"/>
  <c r="L17" i="2"/>
  <c r="Q86" i="9"/>
  <c r="N88" i="2" s="1"/>
  <c r="L88" i="2"/>
  <c r="Q78" i="9"/>
  <c r="N80" i="2" s="1"/>
  <c r="L80" i="2"/>
  <c r="Q70" i="9"/>
  <c r="N72" i="2" s="1"/>
  <c r="L72" i="2"/>
  <c r="Q62" i="9"/>
  <c r="N64" i="2" s="1"/>
  <c r="L64" i="2"/>
  <c r="Q54" i="9"/>
  <c r="N56" i="2" s="1"/>
  <c r="L56" i="2"/>
  <c r="Q46" i="9"/>
  <c r="N48" i="2" s="1"/>
  <c r="L48" i="2"/>
  <c r="Q38" i="9"/>
  <c r="N40" i="2" s="1"/>
  <c r="L40" i="2"/>
  <c r="Q30" i="9"/>
  <c r="N32" i="2" s="1"/>
  <c r="L32" i="2"/>
  <c r="Q22" i="9"/>
  <c r="N24" i="2" s="1"/>
  <c r="L24" i="2"/>
  <c r="Q14" i="9"/>
  <c r="N16" i="2" s="1"/>
  <c r="L16" i="2"/>
  <c r="Q93" i="9"/>
  <c r="N95" i="2" s="1"/>
  <c r="L95" i="2"/>
  <c r="Q85" i="9"/>
  <c r="N87" i="2" s="1"/>
  <c r="L87" i="2"/>
  <c r="Q77" i="9"/>
  <c r="N79" i="2" s="1"/>
  <c r="L79" i="2"/>
  <c r="Q69" i="9"/>
  <c r="N71" i="2" s="1"/>
  <c r="L71" i="2"/>
  <c r="Q61" i="9"/>
  <c r="N63" i="2" s="1"/>
  <c r="L63" i="2"/>
  <c r="Q53" i="9"/>
  <c r="N55" i="2" s="1"/>
  <c r="L55" i="2"/>
  <c r="Q45" i="9"/>
  <c r="N47" i="2" s="1"/>
  <c r="L47" i="2"/>
  <c r="Q37" i="9"/>
  <c r="N39" i="2" s="1"/>
  <c r="L39" i="2"/>
  <c r="Q29" i="9"/>
  <c r="N31" i="2" s="1"/>
  <c r="L31" i="2"/>
  <c r="Q21" i="9"/>
  <c r="N23" i="2" s="1"/>
  <c r="L23" i="2"/>
  <c r="Q13" i="9"/>
  <c r="N15" i="2" s="1"/>
  <c r="L15" i="2"/>
  <c r="L10" i="2"/>
  <c r="Q89" i="9"/>
  <c r="R4" i="9"/>
  <c r="Q92" i="9"/>
  <c r="N94" i="2" s="1"/>
  <c r="P3" i="9"/>
  <c r="Q18" i="6" l="1"/>
  <c r="Y18" i="6" s="1"/>
  <c r="N91" i="2"/>
  <c r="W28" i="6"/>
  <c r="W31" i="6"/>
  <c r="O31" i="6"/>
  <c r="F19" i="8" s="1"/>
  <c r="G19" i="8" s="1"/>
  <c r="AA2" i="1"/>
  <c r="G17" i="8"/>
  <c r="C5" i="7" l="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4" i="7"/>
  <c r="M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7" i="1"/>
  <c r="B4" i="7"/>
  <c r="I329" i="5" l="1"/>
  <c r="I331" i="5"/>
  <c r="M8" i="1" l="1"/>
  <c r="M9" i="1"/>
  <c r="M10" i="1"/>
  <c r="M11" i="1"/>
  <c r="M12" i="1"/>
  <c r="M13" i="1"/>
  <c r="AC13" i="1" s="1"/>
  <c r="AD13" i="1" s="1"/>
  <c r="AE13" i="1" s="1"/>
  <c r="M14" i="1"/>
  <c r="M15" i="1"/>
  <c r="M16" i="1"/>
  <c r="M17" i="1"/>
  <c r="M18" i="1"/>
  <c r="M19" i="1"/>
  <c r="M20" i="1"/>
  <c r="M21" i="1"/>
  <c r="AC21" i="1" s="1"/>
  <c r="AD21" i="1" s="1"/>
  <c r="AE21" i="1" s="1"/>
  <c r="M22" i="1"/>
  <c r="M23" i="1"/>
  <c r="M24" i="1"/>
  <c r="AC24" i="1" s="1"/>
  <c r="AD24" i="1" s="1"/>
  <c r="AE24" i="1" s="1"/>
  <c r="M25" i="1"/>
  <c r="M26" i="1"/>
  <c r="M27" i="1"/>
  <c r="M28" i="1"/>
  <c r="M29" i="1"/>
  <c r="AC29" i="1" s="1"/>
  <c r="AD29" i="1" s="1"/>
  <c r="AE29" i="1" s="1"/>
  <c r="M30" i="1"/>
  <c r="M31" i="1"/>
  <c r="M32" i="1"/>
  <c r="AC32" i="1" s="1"/>
  <c r="AD32" i="1" s="1"/>
  <c r="AE32" i="1" s="1"/>
  <c r="M33" i="1"/>
  <c r="AC33" i="1" s="1"/>
  <c r="AD33" i="1" s="1"/>
  <c r="AE33" i="1" s="1"/>
  <c r="M34" i="1"/>
  <c r="M35" i="1"/>
  <c r="M36" i="1"/>
  <c r="M37" i="1"/>
  <c r="AC37" i="1" s="1"/>
  <c r="AD37" i="1" s="1"/>
  <c r="AE37" i="1" s="1"/>
  <c r="M38" i="1"/>
  <c r="AC38" i="1" s="1"/>
  <c r="AD38" i="1" s="1"/>
  <c r="AE38" i="1" s="1"/>
  <c r="M39" i="1"/>
  <c r="AC39" i="1" s="1"/>
  <c r="AD39" i="1" s="1"/>
  <c r="AE39" i="1" s="1"/>
  <c r="M40" i="1"/>
  <c r="M41" i="1"/>
  <c r="M42" i="1"/>
  <c r="M43" i="1"/>
  <c r="AC43" i="1" s="1"/>
  <c r="AD43" i="1" s="1"/>
  <c r="AE43" i="1" s="1"/>
  <c r="M44" i="1"/>
  <c r="M45" i="1"/>
  <c r="M46" i="1"/>
  <c r="M47" i="1"/>
  <c r="AC47" i="1" s="1"/>
  <c r="AD47" i="1" s="1"/>
  <c r="AE47" i="1" s="1"/>
  <c r="M48" i="1"/>
  <c r="M49" i="1"/>
  <c r="M50" i="1"/>
  <c r="M51" i="1"/>
  <c r="AC51" i="1" s="1"/>
  <c r="AD51" i="1" s="1"/>
  <c r="AE51" i="1" s="1"/>
  <c r="M52" i="1"/>
  <c r="M53" i="1"/>
  <c r="M54" i="1"/>
  <c r="M55" i="1"/>
  <c r="M56" i="1"/>
  <c r="AC56" i="1" s="1"/>
  <c r="AD56" i="1" s="1"/>
  <c r="AE56" i="1" s="1"/>
  <c r="M57" i="1"/>
  <c r="M58" i="1"/>
  <c r="M59" i="1"/>
  <c r="M60" i="1"/>
  <c r="M61" i="1"/>
  <c r="M62" i="1"/>
  <c r="M63" i="1"/>
  <c r="AC63" i="1" s="1"/>
  <c r="AD63" i="1" s="1"/>
  <c r="AE63" i="1" s="1"/>
  <c r="M64" i="1"/>
  <c r="M65" i="1"/>
  <c r="M66" i="1"/>
  <c r="M67" i="1"/>
  <c r="M68" i="1"/>
  <c r="M69" i="1"/>
  <c r="AC69" i="1" s="1"/>
  <c r="AD69" i="1" s="1"/>
  <c r="AE69" i="1" s="1"/>
  <c r="M70" i="1"/>
  <c r="M71" i="1"/>
  <c r="AC71" i="1" s="1"/>
  <c r="AD71" i="1" s="1"/>
  <c r="AE71" i="1" s="1"/>
  <c r="M72" i="1"/>
  <c r="M73" i="1"/>
  <c r="M74" i="1"/>
  <c r="AC74" i="1" s="1"/>
  <c r="AD74" i="1" s="1"/>
  <c r="AE74" i="1" s="1"/>
  <c r="M75" i="1"/>
  <c r="AC75" i="1" s="1"/>
  <c r="AD75" i="1" s="1"/>
  <c r="AE75" i="1" s="1"/>
  <c r="M76" i="1"/>
  <c r="M77" i="1"/>
  <c r="M78" i="1"/>
  <c r="M79" i="1"/>
  <c r="AC79" i="1" s="1"/>
  <c r="AD79" i="1" s="1"/>
  <c r="AE79" i="1" s="1"/>
  <c r="M80" i="1"/>
  <c r="AC80" i="1" s="1"/>
  <c r="AD80" i="1" s="1"/>
  <c r="AE80" i="1" s="1"/>
  <c r="M81" i="1"/>
  <c r="M82" i="1"/>
  <c r="M83" i="1"/>
  <c r="AC83" i="1" s="1"/>
  <c r="AD83" i="1" s="1"/>
  <c r="AE83" i="1" s="1"/>
  <c r="M84" i="1"/>
  <c r="M85" i="1"/>
  <c r="AC85" i="1" s="1"/>
  <c r="AD85" i="1" s="1"/>
  <c r="AE85" i="1" s="1"/>
  <c r="M86" i="1"/>
  <c r="M87" i="1"/>
  <c r="M88" i="1"/>
  <c r="M89" i="1"/>
  <c r="M90" i="1"/>
  <c r="AC90" i="1" s="1"/>
  <c r="AD90" i="1" s="1"/>
  <c r="AE90" i="1" s="1"/>
  <c r="M91" i="1"/>
  <c r="AC91" i="1" s="1"/>
  <c r="AD91" i="1" s="1"/>
  <c r="AE91" i="1" s="1"/>
  <c r="M92" i="1"/>
  <c r="M93" i="1"/>
  <c r="M94" i="1"/>
  <c r="M95" i="1"/>
  <c r="M96" i="1"/>
  <c r="AC96" i="1" s="1"/>
  <c r="AD96" i="1" s="1"/>
  <c r="AE96" i="1" s="1"/>
  <c r="M97" i="1"/>
  <c r="M98" i="1"/>
  <c r="AC98" i="1" s="1"/>
  <c r="AD98" i="1" s="1"/>
  <c r="AE98" i="1" s="1"/>
  <c r="M99" i="1"/>
  <c r="AC99" i="1" s="1"/>
  <c r="AD99" i="1" s="1"/>
  <c r="AE99" i="1" s="1"/>
  <c r="M100" i="1"/>
  <c r="M101" i="1"/>
  <c r="M102" i="1"/>
  <c r="M103" i="1"/>
  <c r="M104" i="1"/>
  <c r="M105" i="1"/>
  <c r="M106" i="1"/>
  <c r="AC106" i="1" s="1"/>
  <c r="AD106" i="1" s="1"/>
  <c r="AE106" i="1" s="1"/>
  <c r="M107" i="1"/>
  <c r="AC107" i="1" s="1"/>
  <c r="AD107" i="1" s="1"/>
  <c r="AE107" i="1" s="1"/>
  <c r="M108" i="1"/>
  <c r="M109" i="1"/>
  <c r="M110" i="1"/>
  <c r="M111" i="1"/>
  <c r="AC111" i="1" s="1"/>
  <c r="AD111" i="1" s="1"/>
  <c r="AE111" i="1" s="1"/>
  <c r="M112" i="1"/>
  <c r="AC112" i="1" s="1"/>
  <c r="AD112" i="1" s="1"/>
  <c r="AE112" i="1" s="1"/>
  <c r="M113" i="1"/>
  <c r="M114" i="1"/>
  <c r="AC114" i="1" s="1"/>
  <c r="AD114" i="1" s="1"/>
  <c r="AE114" i="1" s="1"/>
  <c r="M115" i="1"/>
  <c r="AC115" i="1" s="1"/>
  <c r="AD115" i="1" s="1"/>
  <c r="AE115" i="1" s="1"/>
  <c r="M116" i="1"/>
  <c r="M117" i="1"/>
  <c r="AC117" i="1" s="1"/>
  <c r="AD117" i="1" s="1"/>
  <c r="AE117" i="1" s="1"/>
  <c r="M118" i="1"/>
  <c r="M119" i="1"/>
  <c r="M120" i="1"/>
  <c r="M121" i="1"/>
  <c r="M122" i="1"/>
  <c r="M123" i="1"/>
  <c r="M124" i="1"/>
  <c r="M125" i="1"/>
  <c r="AC125" i="1" s="1"/>
  <c r="AD125" i="1" s="1"/>
  <c r="AE125" i="1" s="1"/>
  <c r="M126" i="1"/>
  <c r="M127" i="1"/>
  <c r="AC127" i="1" s="1"/>
  <c r="AD127" i="1" s="1"/>
  <c r="AE127" i="1" s="1"/>
  <c r="M128" i="1"/>
  <c r="AC128" i="1" s="1"/>
  <c r="AD128" i="1" s="1"/>
  <c r="AE128" i="1" s="1"/>
  <c r="M129" i="1"/>
  <c r="M130" i="1"/>
  <c r="M131" i="1"/>
  <c r="AC131" i="1" s="1"/>
  <c r="AD131" i="1" s="1"/>
  <c r="AE131" i="1" s="1"/>
  <c r="M132" i="1"/>
  <c r="M133" i="1"/>
  <c r="M134" i="1"/>
  <c r="AC134" i="1" s="1"/>
  <c r="AD134" i="1" s="1"/>
  <c r="AE134" i="1" s="1"/>
  <c r="M135" i="1"/>
  <c r="AC135" i="1" s="1"/>
  <c r="M136" i="1"/>
  <c r="M137" i="1"/>
  <c r="AC137" i="1" s="1"/>
  <c r="AD137" i="1" s="1"/>
  <c r="AE137" i="1" s="1"/>
  <c r="M138" i="1"/>
  <c r="AC138" i="1" s="1"/>
  <c r="AD138" i="1" s="1"/>
  <c r="AE138" i="1" s="1"/>
  <c r="M139" i="1"/>
  <c r="M140" i="1"/>
  <c r="M141" i="1"/>
  <c r="M142" i="1"/>
  <c r="M143" i="1"/>
  <c r="M144" i="1"/>
  <c r="M145" i="1"/>
  <c r="M146" i="1"/>
  <c r="M147" i="1"/>
  <c r="AC147" i="1" s="1"/>
  <c r="AD147" i="1" s="1"/>
  <c r="AE147" i="1" s="1"/>
  <c r="M148" i="1"/>
  <c r="M149" i="1"/>
  <c r="M150" i="1"/>
  <c r="AC150" i="1" s="1"/>
  <c r="AD150" i="1" s="1"/>
  <c r="AE150" i="1" s="1"/>
  <c r="M151" i="1"/>
  <c r="AC151" i="1" s="1"/>
  <c r="AD151" i="1" s="1"/>
  <c r="AE151" i="1" s="1"/>
  <c r="M152" i="1"/>
  <c r="AC152" i="1" s="1"/>
  <c r="AD152" i="1" s="1"/>
  <c r="AE152" i="1" s="1"/>
  <c r="M153" i="1"/>
  <c r="M154" i="1"/>
  <c r="M155" i="1"/>
  <c r="M156" i="1"/>
  <c r="M157" i="1"/>
  <c r="M158" i="1"/>
  <c r="M159" i="1"/>
  <c r="AC159" i="1" s="1"/>
  <c r="AD159" i="1" s="1"/>
  <c r="AE159" i="1" s="1"/>
  <c r="M160" i="1"/>
  <c r="M161" i="1"/>
  <c r="AC161" i="1" s="1"/>
  <c r="AD161" i="1" s="1"/>
  <c r="AE161" i="1" s="1"/>
  <c r="M162" i="1"/>
  <c r="AC162" i="1" s="1"/>
  <c r="AD162" i="1" s="1"/>
  <c r="AE162" i="1" s="1"/>
  <c r="M163" i="1"/>
  <c r="M164" i="1"/>
  <c r="AC164" i="1" s="1"/>
  <c r="AD164" i="1" s="1"/>
  <c r="AE164" i="1" s="1"/>
  <c r="M165" i="1"/>
  <c r="M166" i="1"/>
  <c r="M167" i="1"/>
  <c r="M168" i="1"/>
  <c r="M169" i="1"/>
  <c r="AC169" i="1" s="1"/>
  <c r="AD169" i="1" s="1"/>
  <c r="AE169" i="1" s="1"/>
  <c r="M170" i="1"/>
  <c r="AC170" i="1" s="1"/>
  <c r="AD170" i="1" s="1"/>
  <c r="AE170" i="1" s="1"/>
  <c r="M171" i="1"/>
  <c r="M172" i="1"/>
  <c r="AC172" i="1" s="1"/>
  <c r="AD172" i="1" s="1"/>
  <c r="AE172" i="1" s="1"/>
  <c r="M173" i="1"/>
  <c r="AC173" i="1" s="1"/>
  <c r="AD173" i="1" s="1"/>
  <c r="AE173" i="1" s="1"/>
  <c r="M174" i="1"/>
  <c r="M175" i="1"/>
  <c r="M176" i="1"/>
  <c r="M177" i="1"/>
  <c r="AC177" i="1" s="1"/>
  <c r="AD177" i="1" s="1"/>
  <c r="AE177" i="1" s="1"/>
  <c r="M178" i="1"/>
  <c r="M179" i="1"/>
  <c r="AC179" i="1" s="1"/>
  <c r="AD179" i="1" s="1"/>
  <c r="AE179" i="1" s="1"/>
  <c r="M180" i="1"/>
  <c r="M181" i="1"/>
  <c r="M182" i="1"/>
  <c r="AC182" i="1" s="1"/>
  <c r="AD182" i="1" s="1"/>
  <c r="AE182" i="1" s="1"/>
  <c r="M183" i="1"/>
  <c r="M184" i="1"/>
  <c r="M185" i="1"/>
  <c r="AC185" i="1" s="1"/>
  <c r="AD185" i="1" s="1"/>
  <c r="AE185" i="1" s="1"/>
  <c r="M186" i="1"/>
  <c r="M187" i="1"/>
  <c r="M188" i="1"/>
  <c r="M189" i="1"/>
  <c r="AC189" i="1" s="1"/>
  <c r="AD189" i="1" s="1"/>
  <c r="AE189" i="1" s="1"/>
  <c r="M190" i="1"/>
  <c r="M191" i="1"/>
  <c r="AC191" i="1" s="1"/>
  <c r="AD191" i="1" s="1"/>
  <c r="AE191" i="1" s="1"/>
  <c r="M192" i="1"/>
  <c r="M193" i="1"/>
  <c r="M194" i="1"/>
  <c r="M195" i="1"/>
  <c r="M196" i="1"/>
  <c r="M197" i="1"/>
  <c r="M198" i="1"/>
  <c r="AC198" i="1" s="1"/>
  <c r="AD198" i="1" s="1"/>
  <c r="AE198" i="1" s="1"/>
  <c r="M199" i="1"/>
  <c r="AC199" i="1" s="1"/>
  <c r="AD199" i="1" s="1"/>
  <c r="AE199" i="1" s="1"/>
  <c r="M200" i="1"/>
  <c r="AC200" i="1" s="1"/>
  <c r="AD200" i="1" s="1"/>
  <c r="AE200" i="1" s="1"/>
  <c r="M201" i="1"/>
  <c r="M202" i="1"/>
  <c r="M203" i="1"/>
  <c r="AC203" i="1" s="1"/>
  <c r="AD203" i="1" s="1"/>
  <c r="AE203" i="1" s="1"/>
  <c r="M204" i="1"/>
  <c r="M205" i="1"/>
  <c r="M206" i="1"/>
  <c r="AC206" i="1" s="1"/>
  <c r="AD206" i="1" s="1"/>
  <c r="AE206" i="1" s="1"/>
  <c r="M207" i="1"/>
  <c r="M208" i="1"/>
  <c r="AC208" i="1" s="1"/>
  <c r="AD208" i="1" s="1"/>
  <c r="M209" i="1"/>
  <c r="M210" i="1"/>
  <c r="AC210" i="1" s="1"/>
  <c r="AD210" i="1" s="1"/>
  <c r="AE210" i="1" s="1"/>
  <c r="M211" i="1"/>
  <c r="AC211" i="1" s="1"/>
  <c r="AD211" i="1" s="1"/>
  <c r="AE211" i="1" s="1"/>
  <c r="M212" i="1"/>
  <c r="M213" i="1"/>
  <c r="AC213" i="1" s="1"/>
  <c r="AD213" i="1" s="1"/>
  <c r="AE213" i="1" s="1"/>
  <c r="M214" i="1"/>
  <c r="M215" i="1"/>
  <c r="AC215" i="1" s="1"/>
  <c r="AD215" i="1" s="1"/>
  <c r="AE215" i="1" s="1"/>
  <c r="M216" i="1"/>
  <c r="M217" i="1"/>
  <c r="M218" i="1"/>
  <c r="AC218" i="1" s="1"/>
  <c r="AD218" i="1" s="1"/>
  <c r="AE218" i="1" s="1"/>
  <c r="M219" i="1"/>
  <c r="AC219" i="1" s="1"/>
  <c r="AD219" i="1" s="1"/>
  <c r="AE219" i="1" s="1"/>
  <c r="M220" i="1"/>
  <c r="M221" i="1"/>
  <c r="AC221" i="1" s="1"/>
  <c r="AD221" i="1" s="1"/>
  <c r="AE221" i="1" s="1"/>
  <c r="M222" i="1"/>
  <c r="M223" i="1"/>
  <c r="M224" i="1"/>
  <c r="M225" i="1"/>
  <c r="AC225" i="1" s="1"/>
  <c r="AD225" i="1" s="1"/>
  <c r="AE225" i="1" s="1"/>
  <c r="M226" i="1"/>
  <c r="M227" i="1"/>
  <c r="AC227" i="1" s="1"/>
  <c r="AD227" i="1" s="1"/>
  <c r="AE227" i="1" s="1"/>
  <c r="M228" i="1"/>
  <c r="M229" i="1"/>
  <c r="AC229" i="1" s="1"/>
  <c r="AD229" i="1" s="1"/>
  <c r="AE229" i="1" s="1"/>
  <c r="M230" i="1"/>
  <c r="M231" i="1"/>
  <c r="M232" i="1"/>
  <c r="M233" i="1"/>
  <c r="AC233" i="1" s="1"/>
  <c r="AD233" i="1" s="1"/>
  <c r="AE233" i="1" s="1"/>
  <c r="M234" i="1"/>
  <c r="M235" i="1"/>
  <c r="M236" i="1"/>
  <c r="M237" i="1"/>
  <c r="M238" i="1"/>
  <c r="M239" i="1"/>
  <c r="M240" i="1"/>
  <c r="M241" i="1"/>
  <c r="AC241" i="1" s="1"/>
  <c r="AD241" i="1" s="1"/>
  <c r="AE241" i="1" s="1"/>
  <c r="M242" i="1"/>
  <c r="AC242" i="1" s="1"/>
  <c r="AD242" i="1" s="1"/>
  <c r="AE242" i="1" s="1"/>
  <c r="M243" i="1"/>
  <c r="M244" i="1"/>
  <c r="M245" i="1"/>
  <c r="M246" i="1"/>
  <c r="M247" i="1"/>
  <c r="AC247" i="1" s="1"/>
  <c r="AD247" i="1" s="1"/>
  <c r="AE247" i="1" s="1"/>
  <c r="M248" i="1"/>
  <c r="M249" i="1"/>
  <c r="M250" i="1"/>
  <c r="AC250" i="1" s="1"/>
  <c r="AD250" i="1" s="1"/>
  <c r="AE250" i="1" s="1"/>
  <c r="M251" i="1"/>
  <c r="M252" i="1"/>
  <c r="M253" i="1"/>
  <c r="M254" i="1"/>
  <c r="M255" i="1"/>
  <c r="AC255" i="1" s="1"/>
  <c r="AD255" i="1" s="1"/>
  <c r="AE255" i="1" s="1"/>
  <c r="M256" i="1"/>
  <c r="AC256" i="1" s="1"/>
  <c r="AD256" i="1" s="1"/>
  <c r="AE256" i="1" s="1"/>
  <c r="M257" i="1"/>
  <c r="AC257" i="1" s="1"/>
  <c r="AD257" i="1" s="1"/>
  <c r="AE257" i="1" s="1"/>
  <c r="M258" i="1"/>
  <c r="M259" i="1"/>
  <c r="M260" i="1"/>
  <c r="M261" i="1"/>
  <c r="AC261" i="1" s="1"/>
  <c r="AD261" i="1" s="1"/>
  <c r="AE261" i="1" s="1"/>
  <c r="M262" i="1"/>
  <c r="AC262" i="1" s="1"/>
  <c r="AD262" i="1" s="1"/>
  <c r="AE262" i="1" s="1"/>
  <c r="M263" i="1"/>
  <c r="AC263" i="1" s="1"/>
  <c r="AD263" i="1" s="1"/>
  <c r="AE263" i="1" s="1"/>
  <c r="M264" i="1"/>
  <c r="M265" i="1"/>
  <c r="AC265" i="1" s="1"/>
  <c r="AD265" i="1" s="1"/>
  <c r="AE265" i="1" s="1"/>
  <c r="M266" i="1"/>
  <c r="AC266" i="1" s="1"/>
  <c r="AD266" i="1" s="1"/>
  <c r="AE266" i="1" s="1"/>
  <c r="M267" i="1"/>
  <c r="M268" i="1"/>
  <c r="M269" i="1"/>
  <c r="AC269" i="1" s="1"/>
  <c r="AD269" i="1" s="1"/>
  <c r="AE269" i="1" s="1"/>
  <c r="M270" i="1"/>
  <c r="M271" i="1"/>
  <c r="AC271" i="1" s="1"/>
  <c r="AD271" i="1" s="1"/>
  <c r="AE271" i="1" s="1"/>
  <c r="M272" i="1"/>
  <c r="M273" i="1"/>
  <c r="AC273" i="1" s="1"/>
  <c r="AD273" i="1" s="1"/>
  <c r="AE273" i="1" s="1"/>
  <c r="M274" i="1"/>
  <c r="AC274" i="1" s="1"/>
  <c r="AD274" i="1" s="1"/>
  <c r="AE274" i="1" s="1"/>
  <c r="M275" i="1"/>
  <c r="M276" i="1"/>
  <c r="AC276" i="1" s="1"/>
  <c r="AD276" i="1" s="1"/>
  <c r="AE276" i="1" s="1"/>
  <c r="M277" i="1"/>
  <c r="AC277" i="1" s="1"/>
  <c r="AD277" i="1" s="1"/>
  <c r="AE277" i="1" s="1"/>
  <c r="M278" i="1"/>
  <c r="M279" i="1"/>
  <c r="M280" i="1"/>
  <c r="M281" i="1"/>
  <c r="M282" i="1"/>
  <c r="M283" i="1"/>
  <c r="M284" i="1"/>
  <c r="M285" i="1"/>
  <c r="AC285" i="1" s="1"/>
  <c r="AD285" i="1" s="1"/>
  <c r="AE285" i="1" s="1"/>
  <c r="M286" i="1"/>
  <c r="M287" i="1"/>
  <c r="AC287" i="1" s="1"/>
  <c r="AD287" i="1" s="1"/>
  <c r="AE287" i="1" s="1"/>
  <c r="M288" i="1"/>
  <c r="AC288" i="1" s="1"/>
  <c r="AD288" i="1" s="1"/>
  <c r="AE288" i="1" s="1"/>
  <c r="M289" i="1"/>
  <c r="AC289" i="1" s="1"/>
  <c r="AD289" i="1" s="1"/>
  <c r="AE289" i="1" s="1"/>
  <c r="M290" i="1"/>
  <c r="AC290" i="1" s="1"/>
  <c r="AD290" i="1" s="1"/>
  <c r="AE290" i="1" s="1"/>
  <c r="M291" i="1"/>
  <c r="M292" i="1"/>
  <c r="M293" i="1"/>
  <c r="M294" i="1"/>
  <c r="AC294" i="1" s="1"/>
  <c r="AD294" i="1" s="1"/>
  <c r="AE294" i="1" s="1"/>
  <c r="M295" i="1"/>
  <c r="AC295" i="1" s="1"/>
  <c r="AD295" i="1" s="1"/>
  <c r="AE295" i="1" s="1"/>
  <c r="M296" i="1"/>
  <c r="M297" i="1"/>
  <c r="M298" i="1"/>
  <c r="AC298" i="1" s="1"/>
  <c r="AD298" i="1" s="1"/>
  <c r="AE298" i="1" s="1"/>
  <c r="M299" i="1"/>
  <c r="M300" i="1"/>
  <c r="M301" i="1"/>
  <c r="M302" i="1"/>
  <c r="M303" i="1"/>
  <c r="M304" i="1"/>
  <c r="AC304" i="1" s="1"/>
  <c r="AD304" i="1" s="1"/>
  <c r="AE304" i="1" s="1"/>
  <c r="M305" i="1"/>
  <c r="AC305" i="1" s="1"/>
  <c r="AD305" i="1" s="1"/>
  <c r="AE305" i="1" s="1"/>
  <c r="M306" i="1"/>
  <c r="M307" i="1"/>
  <c r="M308" i="1"/>
  <c r="M309" i="1"/>
  <c r="M310" i="1"/>
  <c r="AC310" i="1" s="1"/>
  <c r="AD310" i="1" s="1"/>
  <c r="AE310" i="1" s="1"/>
  <c r="M311" i="1"/>
  <c r="AC311" i="1" s="1"/>
  <c r="AD311" i="1" s="1"/>
  <c r="AE311" i="1" s="1"/>
  <c r="M312" i="1"/>
  <c r="M313" i="1"/>
  <c r="M314" i="1"/>
  <c r="M315" i="1"/>
  <c r="M316" i="1"/>
  <c r="AC316" i="1" s="1"/>
  <c r="AD316" i="1" s="1"/>
  <c r="AE316" i="1" s="1"/>
  <c r="M317" i="1"/>
  <c r="M318" i="1"/>
  <c r="M319" i="1"/>
  <c r="M320" i="1"/>
  <c r="AC320" i="1" s="1"/>
  <c r="AD320" i="1" s="1"/>
  <c r="AE320" i="1" s="1"/>
  <c r="M321" i="1"/>
  <c r="M322" i="1"/>
  <c r="AC322" i="1" s="1"/>
  <c r="AD322" i="1" s="1"/>
  <c r="AE322" i="1" s="1"/>
  <c r="M323" i="1"/>
  <c r="M324" i="1"/>
  <c r="M325" i="1"/>
  <c r="AC325" i="1" s="1"/>
  <c r="AD325" i="1" s="1"/>
  <c r="AE325" i="1" s="1"/>
  <c r="M326" i="1"/>
  <c r="AC326" i="1" s="1"/>
  <c r="AD326" i="1" s="1"/>
  <c r="AE326" i="1" s="1"/>
  <c r="M327" i="1"/>
  <c r="AC327" i="1" s="1"/>
  <c r="AD327" i="1" s="1"/>
  <c r="AE327" i="1" s="1"/>
  <c r="M328" i="1"/>
  <c r="M329" i="1"/>
  <c r="AC329" i="1" s="1"/>
  <c r="AD329" i="1" s="1"/>
  <c r="AE329" i="1" s="1"/>
  <c r="M330" i="1"/>
  <c r="AC330" i="1" s="1"/>
  <c r="AD330" i="1" s="1"/>
  <c r="AE330" i="1" s="1"/>
  <c r="M331" i="1"/>
  <c r="AC331" i="1" s="1"/>
  <c r="AD331" i="1" s="1"/>
  <c r="AE331" i="1" s="1"/>
  <c r="AC6" i="1"/>
  <c r="H331" i="5"/>
  <c r="H329" i="5"/>
  <c r="C6" i="2"/>
  <c r="I338" i="1"/>
  <c r="G331" i="5"/>
  <c r="G329" i="5"/>
  <c r="S7" i="2"/>
  <c r="P7" i="2"/>
  <c r="L7" i="2"/>
  <c r="W26" i="6"/>
  <c r="S26" i="6"/>
  <c r="O26" i="6"/>
  <c r="C5" i="2"/>
  <c r="F331" i="5"/>
  <c r="E331" i="5"/>
  <c r="C355" i="2"/>
  <c r="C356" i="2"/>
  <c r="C354" i="2"/>
  <c r="C345" i="2"/>
  <c r="C3" i="2"/>
  <c r="C4" i="2"/>
  <c r="D10" i="2"/>
  <c r="F329" i="5"/>
  <c r="E329" i="5"/>
  <c r="D4" i="7"/>
  <c r="B5" i="7"/>
  <c r="D5" i="7" s="1"/>
  <c r="B6" i="7"/>
  <c r="D6" i="7" s="1"/>
  <c r="B7" i="7"/>
  <c r="D7" i="7" s="1"/>
  <c r="B8" i="7"/>
  <c r="D8" i="7" s="1"/>
  <c r="B9" i="7"/>
  <c r="D9" i="7" s="1"/>
  <c r="B10" i="7"/>
  <c r="D10" i="7" s="1"/>
  <c r="B11" i="7"/>
  <c r="D11" i="7" s="1"/>
  <c r="B12" i="7"/>
  <c r="D12" i="7" s="1"/>
  <c r="B13" i="7"/>
  <c r="D13" i="7" s="1"/>
  <c r="B14" i="7"/>
  <c r="D14" i="7" s="1"/>
  <c r="B15" i="7"/>
  <c r="D15" i="7" s="1"/>
  <c r="B16" i="7"/>
  <c r="D16" i="7" s="1"/>
  <c r="B17" i="7"/>
  <c r="D17" i="7" s="1"/>
  <c r="B18" i="7"/>
  <c r="D18" i="7" s="1"/>
  <c r="B19" i="7"/>
  <c r="D19" i="7" s="1"/>
  <c r="B20" i="7"/>
  <c r="D20" i="7" s="1"/>
  <c r="B21" i="7"/>
  <c r="D21" i="7" s="1"/>
  <c r="B22" i="7"/>
  <c r="D22" i="7"/>
  <c r="B23" i="7"/>
  <c r="D23" i="7" s="1"/>
  <c r="B24" i="7"/>
  <c r="D24" i="7" s="1"/>
  <c r="B25" i="7"/>
  <c r="D25" i="7" s="1"/>
  <c r="B26" i="7"/>
  <c r="D26" i="7" s="1"/>
  <c r="B27" i="7"/>
  <c r="D27" i="7" s="1"/>
  <c r="B28" i="7"/>
  <c r="D28" i="7" s="1"/>
  <c r="B29" i="7"/>
  <c r="D29" i="7" s="1"/>
  <c r="B30" i="7"/>
  <c r="D30" i="7" s="1"/>
  <c r="B31" i="7"/>
  <c r="D31" i="7" s="1"/>
  <c r="B32" i="7"/>
  <c r="D32" i="7" s="1"/>
  <c r="B33" i="7"/>
  <c r="D33" i="7" s="1"/>
  <c r="B34" i="7"/>
  <c r="D34" i="7" s="1"/>
  <c r="B35" i="7"/>
  <c r="D35" i="7" s="1"/>
  <c r="B36" i="7"/>
  <c r="D36" i="7" s="1"/>
  <c r="B37" i="7"/>
  <c r="D37" i="7" s="1"/>
  <c r="B38" i="7"/>
  <c r="D38" i="7" s="1"/>
  <c r="B39" i="7"/>
  <c r="D39" i="7" s="1"/>
  <c r="B40" i="7"/>
  <c r="D40" i="7" s="1"/>
  <c r="B41" i="7"/>
  <c r="D41" i="7" s="1"/>
  <c r="B42" i="7"/>
  <c r="D42" i="7" s="1"/>
  <c r="B43" i="7"/>
  <c r="D43" i="7" s="1"/>
  <c r="B44" i="7"/>
  <c r="D44" i="7" s="1"/>
  <c r="B45" i="7"/>
  <c r="D45" i="7" s="1"/>
  <c r="B46" i="7"/>
  <c r="D46" i="7" s="1"/>
  <c r="B47" i="7"/>
  <c r="D47" i="7" s="1"/>
  <c r="B48" i="7"/>
  <c r="D48" i="7" s="1"/>
  <c r="B49" i="7"/>
  <c r="D49" i="7" s="1"/>
  <c r="B50" i="7"/>
  <c r="D50" i="7" s="1"/>
  <c r="B51" i="7"/>
  <c r="D51" i="7" s="1"/>
  <c r="B52" i="7"/>
  <c r="D52" i="7" s="1"/>
  <c r="B53" i="7"/>
  <c r="D53" i="7" s="1"/>
  <c r="B54" i="7"/>
  <c r="D54" i="7" s="1"/>
  <c r="B55" i="7"/>
  <c r="D55" i="7" s="1"/>
  <c r="B56" i="7"/>
  <c r="D56" i="7" s="1"/>
  <c r="B57" i="7"/>
  <c r="D57" i="7" s="1"/>
  <c r="B58" i="7"/>
  <c r="D58" i="7" s="1"/>
  <c r="B59" i="7"/>
  <c r="D59" i="7" s="1"/>
  <c r="B60" i="7"/>
  <c r="D60" i="7" s="1"/>
  <c r="B61" i="7"/>
  <c r="D61" i="7" s="1"/>
  <c r="B62" i="7"/>
  <c r="D62" i="7"/>
  <c r="B63" i="7"/>
  <c r="D63" i="7" s="1"/>
  <c r="B64" i="7"/>
  <c r="D64" i="7" s="1"/>
  <c r="B65" i="7"/>
  <c r="D65" i="7" s="1"/>
  <c r="B66" i="7"/>
  <c r="D66" i="7" s="1"/>
  <c r="B67" i="7"/>
  <c r="D67" i="7" s="1"/>
  <c r="B68" i="7"/>
  <c r="D68" i="7" s="1"/>
  <c r="B69" i="7"/>
  <c r="D69" i="7" s="1"/>
  <c r="B70" i="7"/>
  <c r="D70" i="7" s="1"/>
  <c r="B71" i="7"/>
  <c r="D71" i="7" s="1"/>
  <c r="B72" i="7"/>
  <c r="D72" i="7"/>
  <c r="B73" i="7"/>
  <c r="D73" i="7" s="1"/>
  <c r="B74" i="7"/>
  <c r="D74" i="7" s="1"/>
  <c r="B75" i="7"/>
  <c r="D75" i="7" s="1"/>
  <c r="B76" i="7"/>
  <c r="D76" i="7" s="1"/>
  <c r="B77" i="7"/>
  <c r="D77" i="7" s="1"/>
  <c r="B78" i="7"/>
  <c r="D78" i="7" s="1"/>
  <c r="B79" i="7"/>
  <c r="D79" i="7" s="1"/>
  <c r="B80" i="7"/>
  <c r="D80" i="7" s="1"/>
  <c r="B81" i="7"/>
  <c r="D81" i="7" s="1"/>
  <c r="B82" i="7"/>
  <c r="D82" i="7" s="1"/>
  <c r="B83" i="7"/>
  <c r="D83" i="7" s="1"/>
  <c r="B84" i="7"/>
  <c r="D84" i="7" s="1"/>
  <c r="B85" i="7"/>
  <c r="D85" i="7" s="1"/>
  <c r="B86" i="7"/>
  <c r="D86" i="7" s="1"/>
  <c r="B87" i="7"/>
  <c r="D87" i="7" s="1"/>
  <c r="B88" i="7"/>
  <c r="D88" i="7" s="1"/>
  <c r="B89" i="7"/>
  <c r="D89" i="7" s="1"/>
  <c r="B90" i="7"/>
  <c r="D90" i="7" s="1"/>
  <c r="B91" i="7"/>
  <c r="D91" i="7" s="1"/>
  <c r="B92" i="7"/>
  <c r="D92" i="7" s="1"/>
  <c r="B93" i="7"/>
  <c r="D93" i="7" s="1"/>
  <c r="B94" i="7"/>
  <c r="D94" i="7" s="1"/>
  <c r="B95" i="7"/>
  <c r="D95" i="7" s="1"/>
  <c r="B96" i="7"/>
  <c r="D96" i="7" s="1"/>
  <c r="B97" i="7"/>
  <c r="D97" i="7" s="1"/>
  <c r="B98" i="7"/>
  <c r="D98" i="7" s="1"/>
  <c r="B99" i="7"/>
  <c r="D99" i="7" s="1"/>
  <c r="B100" i="7"/>
  <c r="D100" i="7" s="1"/>
  <c r="B101" i="7"/>
  <c r="D101" i="7" s="1"/>
  <c r="B102" i="7"/>
  <c r="D102" i="7" s="1"/>
  <c r="B103" i="7"/>
  <c r="D103" i="7" s="1"/>
  <c r="B104" i="7"/>
  <c r="D104" i="7" s="1"/>
  <c r="B105" i="7"/>
  <c r="D105" i="7" s="1"/>
  <c r="B106" i="7"/>
  <c r="D106" i="7" s="1"/>
  <c r="B107" i="7"/>
  <c r="D107" i="7" s="1"/>
  <c r="B108" i="7"/>
  <c r="D108" i="7" s="1"/>
  <c r="B109" i="7"/>
  <c r="D109" i="7" s="1"/>
  <c r="B110" i="7"/>
  <c r="D110" i="7" s="1"/>
  <c r="B111" i="7"/>
  <c r="D111" i="7" s="1"/>
  <c r="B112" i="7"/>
  <c r="D112" i="7" s="1"/>
  <c r="B113" i="7"/>
  <c r="D113" i="7" s="1"/>
  <c r="B114" i="7"/>
  <c r="D114" i="7" s="1"/>
  <c r="B115" i="7"/>
  <c r="D115" i="7" s="1"/>
  <c r="B116" i="7"/>
  <c r="D116" i="7" s="1"/>
  <c r="B117" i="7"/>
  <c r="D117" i="7" s="1"/>
  <c r="B118" i="7"/>
  <c r="D118" i="7" s="1"/>
  <c r="B119" i="7"/>
  <c r="D119" i="7" s="1"/>
  <c r="B120" i="7"/>
  <c r="D120" i="7" s="1"/>
  <c r="B121" i="7"/>
  <c r="D121" i="7" s="1"/>
  <c r="B122" i="7"/>
  <c r="D122" i="7" s="1"/>
  <c r="B123" i="7"/>
  <c r="D123" i="7" s="1"/>
  <c r="B124" i="7"/>
  <c r="D124" i="7" s="1"/>
  <c r="B125" i="7"/>
  <c r="D125" i="7" s="1"/>
  <c r="B126" i="7"/>
  <c r="D126" i="7" s="1"/>
  <c r="B127" i="7"/>
  <c r="D127" i="7" s="1"/>
  <c r="B128" i="7"/>
  <c r="D128" i="7" s="1"/>
  <c r="B129" i="7"/>
  <c r="D129" i="7" s="1"/>
  <c r="B130" i="7"/>
  <c r="D130" i="7" s="1"/>
  <c r="B131" i="7"/>
  <c r="D131" i="7" s="1"/>
  <c r="B132" i="7"/>
  <c r="D132" i="7" s="1"/>
  <c r="B133" i="7"/>
  <c r="D133" i="7" s="1"/>
  <c r="B134" i="7"/>
  <c r="D134" i="7" s="1"/>
  <c r="B135" i="7"/>
  <c r="D135" i="7" s="1"/>
  <c r="B136" i="7"/>
  <c r="D136" i="7" s="1"/>
  <c r="B137" i="7"/>
  <c r="D137" i="7" s="1"/>
  <c r="B138" i="7"/>
  <c r="D138" i="7" s="1"/>
  <c r="B139" i="7"/>
  <c r="D139" i="7" s="1"/>
  <c r="B140" i="7"/>
  <c r="D140" i="7" s="1"/>
  <c r="B141" i="7"/>
  <c r="D141" i="7" s="1"/>
  <c r="B142" i="7"/>
  <c r="D142" i="7" s="1"/>
  <c r="B143" i="7"/>
  <c r="D143" i="7" s="1"/>
  <c r="B144" i="7"/>
  <c r="D144" i="7" s="1"/>
  <c r="B145" i="7"/>
  <c r="D145" i="7" s="1"/>
  <c r="B146" i="7"/>
  <c r="D146" i="7" s="1"/>
  <c r="B147" i="7"/>
  <c r="D147" i="7" s="1"/>
  <c r="B148" i="7"/>
  <c r="D148" i="7" s="1"/>
  <c r="B149" i="7"/>
  <c r="D149" i="7" s="1"/>
  <c r="B150" i="7"/>
  <c r="D150" i="7" s="1"/>
  <c r="B151" i="7"/>
  <c r="D151" i="7" s="1"/>
  <c r="B152" i="7"/>
  <c r="D152" i="7" s="1"/>
  <c r="B153" i="7"/>
  <c r="D153" i="7" s="1"/>
  <c r="B154" i="7"/>
  <c r="D154" i="7" s="1"/>
  <c r="B155" i="7"/>
  <c r="D155" i="7" s="1"/>
  <c r="B156" i="7"/>
  <c r="D156" i="7" s="1"/>
  <c r="B157" i="7"/>
  <c r="D157" i="7" s="1"/>
  <c r="B158" i="7"/>
  <c r="D158" i="7" s="1"/>
  <c r="B159" i="7"/>
  <c r="D159" i="7" s="1"/>
  <c r="B160" i="7"/>
  <c r="D160" i="7"/>
  <c r="B161" i="7"/>
  <c r="D161" i="7" s="1"/>
  <c r="B162" i="7"/>
  <c r="D162" i="7" s="1"/>
  <c r="B163" i="7"/>
  <c r="D163" i="7" s="1"/>
  <c r="B164" i="7"/>
  <c r="D164" i="7" s="1"/>
  <c r="B165" i="7"/>
  <c r="D165" i="7" s="1"/>
  <c r="B166" i="7"/>
  <c r="D166" i="7" s="1"/>
  <c r="B167" i="7"/>
  <c r="D167" i="7" s="1"/>
  <c r="B168" i="7"/>
  <c r="D168" i="7" s="1"/>
  <c r="B169" i="7"/>
  <c r="D169" i="7" s="1"/>
  <c r="B170" i="7"/>
  <c r="D170" i="7" s="1"/>
  <c r="B171" i="7"/>
  <c r="D171" i="7" s="1"/>
  <c r="B172" i="7"/>
  <c r="D172" i="7" s="1"/>
  <c r="B173" i="7"/>
  <c r="D173" i="7" s="1"/>
  <c r="B174" i="7"/>
  <c r="D174" i="7" s="1"/>
  <c r="B175" i="7"/>
  <c r="D175" i="7" s="1"/>
  <c r="B176" i="7"/>
  <c r="D176" i="7" s="1"/>
  <c r="B177" i="7"/>
  <c r="D177" i="7" s="1"/>
  <c r="B178" i="7"/>
  <c r="D178" i="7" s="1"/>
  <c r="B179" i="7"/>
  <c r="D179" i="7" s="1"/>
  <c r="B180" i="7"/>
  <c r="D180" i="7" s="1"/>
  <c r="B181" i="7"/>
  <c r="D181" i="7" s="1"/>
  <c r="B182" i="7"/>
  <c r="D182" i="7" s="1"/>
  <c r="B183" i="7"/>
  <c r="D183" i="7" s="1"/>
  <c r="B184" i="7"/>
  <c r="D184" i="7" s="1"/>
  <c r="B185" i="7"/>
  <c r="D185" i="7" s="1"/>
  <c r="B186" i="7"/>
  <c r="D186" i="7" s="1"/>
  <c r="B187" i="7"/>
  <c r="D187" i="7" s="1"/>
  <c r="B188" i="7"/>
  <c r="D188" i="7" s="1"/>
  <c r="B189" i="7"/>
  <c r="D189" i="7" s="1"/>
  <c r="B190" i="7"/>
  <c r="D190" i="7" s="1"/>
  <c r="B191" i="7"/>
  <c r="D191" i="7"/>
  <c r="B192" i="7"/>
  <c r="D192" i="7" s="1"/>
  <c r="B193" i="7"/>
  <c r="D193" i="7" s="1"/>
  <c r="B194" i="7"/>
  <c r="D194" i="7" s="1"/>
  <c r="B195" i="7"/>
  <c r="D195" i="7" s="1"/>
  <c r="B196" i="7"/>
  <c r="D196" i="7" s="1"/>
  <c r="B197" i="7"/>
  <c r="D197" i="7" s="1"/>
  <c r="B198" i="7"/>
  <c r="D198" i="7" s="1"/>
  <c r="B199" i="7"/>
  <c r="D199" i="7" s="1"/>
  <c r="B200" i="7"/>
  <c r="D200" i="7" s="1"/>
  <c r="B201" i="7"/>
  <c r="D201" i="7" s="1"/>
  <c r="B202" i="7"/>
  <c r="D202" i="7" s="1"/>
  <c r="B203" i="7"/>
  <c r="D203" i="7" s="1"/>
  <c r="B204" i="7"/>
  <c r="D204" i="7" s="1"/>
  <c r="B205" i="7"/>
  <c r="D205" i="7" s="1"/>
  <c r="B206" i="7"/>
  <c r="D206" i="7" s="1"/>
  <c r="B207" i="7"/>
  <c r="D207" i="7" s="1"/>
  <c r="B208" i="7"/>
  <c r="D208" i="7" s="1"/>
  <c r="B209" i="7"/>
  <c r="D209" i="7" s="1"/>
  <c r="B210" i="7"/>
  <c r="D210" i="7" s="1"/>
  <c r="B211" i="7"/>
  <c r="D211" i="7" s="1"/>
  <c r="B212" i="7"/>
  <c r="D212" i="7" s="1"/>
  <c r="B213" i="7"/>
  <c r="D213" i="7" s="1"/>
  <c r="B214" i="7"/>
  <c r="D214" i="7" s="1"/>
  <c r="B215" i="7"/>
  <c r="D215" i="7" s="1"/>
  <c r="B216" i="7"/>
  <c r="D216" i="7" s="1"/>
  <c r="B217" i="7"/>
  <c r="D217" i="7" s="1"/>
  <c r="B218" i="7"/>
  <c r="D218" i="7" s="1"/>
  <c r="B219" i="7"/>
  <c r="D219" i="7" s="1"/>
  <c r="B220" i="7"/>
  <c r="D220" i="7" s="1"/>
  <c r="B221" i="7"/>
  <c r="D221" i="7" s="1"/>
  <c r="B222" i="7"/>
  <c r="D222" i="7" s="1"/>
  <c r="B223" i="7"/>
  <c r="D223" i="7" s="1"/>
  <c r="B224" i="7"/>
  <c r="D224" i="7" s="1"/>
  <c r="B225" i="7"/>
  <c r="D225" i="7" s="1"/>
  <c r="B226" i="7"/>
  <c r="D226" i="7" s="1"/>
  <c r="B227" i="7"/>
  <c r="D227" i="7" s="1"/>
  <c r="B228" i="7"/>
  <c r="D228" i="7" s="1"/>
  <c r="B229" i="7"/>
  <c r="D229" i="7" s="1"/>
  <c r="B230" i="7"/>
  <c r="D230" i="7" s="1"/>
  <c r="B231" i="7"/>
  <c r="D231" i="7" s="1"/>
  <c r="B232" i="7"/>
  <c r="D232" i="7" s="1"/>
  <c r="B233" i="7"/>
  <c r="D233" i="7" s="1"/>
  <c r="B234" i="7"/>
  <c r="D234" i="7" s="1"/>
  <c r="B235" i="7"/>
  <c r="D235" i="7" s="1"/>
  <c r="B236" i="7"/>
  <c r="D236" i="7" s="1"/>
  <c r="B237" i="7"/>
  <c r="D237" i="7" s="1"/>
  <c r="B238" i="7"/>
  <c r="D238" i="7" s="1"/>
  <c r="B239" i="7"/>
  <c r="D239" i="7" s="1"/>
  <c r="B240" i="7"/>
  <c r="D240" i="7" s="1"/>
  <c r="B241" i="7"/>
  <c r="D241" i="7" s="1"/>
  <c r="B242" i="7"/>
  <c r="D242" i="7" s="1"/>
  <c r="B243" i="7"/>
  <c r="D243" i="7" s="1"/>
  <c r="B244" i="7"/>
  <c r="D244" i="7" s="1"/>
  <c r="B245" i="7"/>
  <c r="D245" i="7" s="1"/>
  <c r="B246" i="7"/>
  <c r="D246" i="7" s="1"/>
  <c r="B247" i="7"/>
  <c r="D247" i="7" s="1"/>
  <c r="B248" i="7"/>
  <c r="D248" i="7" s="1"/>
  <c r="B249" i="7"/>
  <c r="D249" i="7" s="1"/>
  <c r="B250" i="7"/>
  <c r="D250" i="7" s="1"/>
  <c r="B251" i="7"/>
  <c r="D251" i="7" s="1"/>
  <c r="B252" i="7"/>
  <c r="D252" i="7" s="1"/>
  <c r="B253" i="7"/>
  <c r="D253" i="7" s="1"/>
  <c r="B254" i="7"/>
  <c r="D254" i="7" s="1"/>
  <c r="B255" i="7"/>
  <c r="D255" i="7" s="1"/>
  <c r="B256" i="7"/>
  <c r="D256" i="7" s="1"/>
  <c r="B257" i="7"/>
  <c r="D257" i="7" s="1"/>
  <c r="B258" i="7"/>
  <c r="D258" i="7" s="1"/>
  <c r="B259" i="7"/>
  <c r="D259" i="7" s="1"/>
  <c r="B260" i="7"/>
  <c r="D260" i="7" s="1"/>
  <c r="B261" i="7"/>
  <c r="D261" i="7" s="1"/>
  <c r="B262" i="7"/>
  <c r="D262" i="7" s="1"/>
  <c r="B263" i="7"/>
  <c r="D263" i="7" s="1"/>
  <c r="B264" i="7"/>
  <c r="D264" i="7" s="1"/>
  <c r="B265" i="7"/>
  <c r="D265" i="7" s="1"/>
  <c r="B266" i="7"/>
  <c r="D266" i="7" s="1"/>
  <c r="B267" i="7"/>
  <c r="D267" i="7" s="1"/>
  <c r="B268" i="7"/>
  <c r="D268" i="7" s="1"/>
  <c r="B269" i="7"/>
  <c r="D269" i="7" s="1"/>
  <c r="B270" i="7"/>
  <c r="D270" i="7" s="1"/>
  <c r="B271" i="7"/>
  <c r="D271" i="7" s="1"/>
  <c r="B272" i="7"/>
  <c r="D272" i="7" s="1"/>
  <c r="B273" i="7"/>
  <c r="D273" i="7" s="1"/>
  <c r="B274" i="7"/>
  <c r="D274" i="7" s="1"/>
  <c r="B275" i="7"/>
  <c r="D275" i="7" s="1"/>
  <c r="B276" i="7"/>
  <c r="D276" i="7" s="1"/>
  <c r="B277" i="7"/>
  <c r="D277" i="7" s="1"/>
  <c r="B278" i="7"/>
  <c r="D278" i="7" s="1"/>
  <c r="B279" i="7"/>
  <c r="D279" i="7" s="1"/>
  <c r="B280" i="7"/>
  <c r="D280" i="7" s="1"/>
  <c r="B281" i="7"/>
  <c r="D281" i="7" s="1"/>
  <c r="B282" i="7"/>
  <c r="D282" i="7" s="1"/>
  <c r="B283" i="7"/>
  <c r="D283" i="7" s="1"/>
  <c r="B284" i="7"/>
  <c r="D284" i="7" s="1"/>
  <c r="B285" i="7"/>
  <c r="D285" i="7" s="1"/>
  <c r="B286" i="7"/>
  <c r="D286" i="7" s="1"/>
  <c r="B287" i="7"/>
  <c r="D287" i="7" s="1"/>
  <c r="B288" i="7"/>
  <c r="D288" i="7"/>
  <c r="B289" i="7"/>
  <c r="D289" i="7" s="1"/>
  <c r="B290" i="7"/>
  <c r="D290" i="7" s="1"/>
  <c r="B291" i="7"/>
  <c r="D291" i="7" s="1"/>
  <c r="B292" i="7"/>
  <c r="D292" i="7" s="1"/>
  <c r="B293" i="7"/>
  <c r="D293" i="7" s="1"/>
  <c r="B294" i="7"/>
  <c r="D294" i="7" s="1"/>
  <c r="B295" i="7"/>
  <c r="D295" i="7" s="1"/>
  <c r="B296" i="7"/>
  <c r="D296" i="7" s="1"/>
  <c r="B297" i="7"/>
  <c r="D297" i="7" s="1"/>
  <c r="B298" i="7"/>
  <c r="D298" i="7" s="1"/>
  <c r="B299" i="7"/>
  <c r="D299" i="7" s="1"/>
  <c r="B300" i="7"/>
  <c r="D300" i="7" s="1"/>
  <c r="B301" i="7"/>
  <c r="D301" i="7" s="1"/>
  <c r="B302" i="7"/>
  <c r="D302" i="7" s="1"/>
  <c r="B303" i="7"/>
  <c r="D303" i="7" s="1"/>
  <c r="B304" i="7"/>
  <c r="D304" i="7" s="1"/>
  <c r="B305" i="7"/>
  <c r="D305" i="7" s="1"/>
  <c r="B306" i="7"/>
  <c r="D306" i="7" s="1"/>
  <c r="B307" i="7"/>
  <c r="D307" i="7" s="1"/>
  <c r="B308" i="7"/>
  <c r="D308" i="7" s="1"/>
  <c r="B309" i="7"/>
  <c r="D309" i="7" s="1"/>
  <c r="B310" i="7"/>
  <c r="D310" i="7" s="1"/>
  <c r="B311" i="7"/>
  <c r="D311" i="7" s="1"/>
  <c r="B312" i="7"/>
  <c r="D312" i="7" s="1"/>
  <c r="B313" i="7"/>
  <c r="D313" i="7" s="1"/>
  <c r="B314" i="7"/>
  <c r="D314" i="7" s="1"/>
  <c r="B315" i="7"/>
  <c r="D315" i="7" s="1"/>
  <c r="B316" i="7"/>
  <c r="D316" i="7" s="1"/>
  <c r="B317" i="7"/>
  <c r="D317" i="7" s="1"/>
  <c r="B318" i="7"/>
  <c r="D318" i="7" s="1"/>
  <c r="B319" i="7"/>
  <c r="D319" i="7" s="1"/>
  <c r="B320" i="7"/>
  <c r="D320" i="7" s="1"/>
  <c r="B321" i="7"/>
  <c r="D321" i="7" s="1"/>
  <c r="B322" i="7"/>
  <c r="D322" i="7" s="1"/>
  <c r="B323" i="7"/>
  <c r="D323" i="7" s="1"/>
  <c r="B324" i="7"/>
  <c r="D324" i="7" s="1"/>
  <c r="B325" i="7"/>
  <c r="D325" i="7" s="1"/>
  <c r="B326" i="7"/>
  <c r="D326" i="7"/>
  <c r="B327" i="7"/>
  <c r="D327" i="7" s="1"/>
  <c r="B328" i="7"/>
  <c r="D328" i="7" s="1"/>
  <c r="C3" i="7"/>
  <c r="B3" i="7"/>
  <c r="D3" i="7" s="1"/>
  <c r="A42" i="6"/>
  <c r="C352" i="2" s="1"/>
  <c r="A41" i="6"/>
  <c r="C351" i="2" s="1"/>
  <c r="A40" i="6"/>
  <c r="C350" i="2" s="1"/>
  <c r="A39" i="6"/>
  <c r="C349" i="2" s="1"/>
  <c r="A38" i="6"/>
  <c r="C348" i="2"/>
  <c r="A37" i="6"/>
  <c r="C347" i="2" s="1"/>
  <c r="A36" i="6"/>
  <c r="C346" i="2" s="1"/>
  <c r="Q7" i="1"/>
  <c r="Q8" i="1" s="1"/>
  <c r="Q10" i="1"/>
  <c r="Q11" i="1" s="1"/>
  <c r="Q12" i="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Q85" i="1" s="1"/>
  <c r="Q86" i="1" s="1"/>
  <c r="Q87" i="1" s="1"/>
  <c r="Q88" i="1" s="1"/>
  <c r="Q89" i="1" s="1"/>
  <c r="Q90" i="1" s="1"/>
  <c r="Q91" i="1" s="1"/>
  <c r="Q92" i="1" s="1"/>
  <c r="Q93" i="1" s="1"/>
  <c r="Q94" i="1" s="1"/>
  <c r="Q95" i="1" s="1"/>
  <c r="Q96" i="1" s="1"/>
  <c r="Q97" i="1" s="1"/>
  <c r="Q98" i="1" s="1"/>
  <c r="Q99" i="1" s="1"/>
  <c r="Q100" i="1" s="1"/>
  <c r="Q101" i="1" s="1"/>
  <c r="Q102" i="1" s="1"/>
  <c r="Q103" i="1" s="1"/>
  <c r="Q104" i="1" s="1"/>
  <c r="Q105" i="1" s="1"/>
  <c r="Q106" i="1" s="1"/>
  <c r="Q107" i="1" s="1"/>
  <c r="Q108" i="1" s="1"/>
  <c r="Q109" i="1" s="1"/>
  <c r="Q110" i="1" s="1"/>
  <c r="Q111" i="1" s="1"/>
  <c r="Q112" i="1" s="1"/>
  <c r="Q113" i="1" s="1"/>
  <c r="Q114" i="1" s="1"/>
  <c r="Q115" i="1" s="1"/>
  <c r="Q116" i="1" s="1"/>
  <c r="Q117" i="1" s="1"/>
  <c r="Q118" i="1" s="1"/>
  <c r="Q119" i="1" s="1"/>
  <c r="Q120" i="1" s="1"/>
  <c r="Q121" i="1" s="1"/>
  <c r="Q122" i="1" s="1"/>
  <c r="Q123" i="1" s="1"/>
  <c r="Q124" i="1" s="1"/>
  <c r="Q125" i="1" s="1"/>
  <c r="Q126" i="1" s="1"/>
  <c r="Q127" i="1" s="1"/>
  <c r="Q128" i="1" s="1"/>
  <c r="Q129" i="1" s="1"/>
  <c r="Q130" i="1" s="1"/>
  <c r="Q131" i="1" s="1"/>
  <c r="Q132" i="1" s="1"/>
  <c r="Q133" i="1" s="1"/>
  <c r="Q134" i="1" s="1"/>
  <c r="Q135" i="1" s="1"/>
  <c r="Q136" i="1" s="1"/>
  <c r="Q137" i="1" s="1"/>
  <c r="Q138" i="1" s="1"/>
  <c r="Q139" i="1" s="1"/>
  <c r="Q140" i="1" s="1"/>
  <c r="Q141" i="1" s="1"/>
  <c r="Q142" i="1" s="1"/>
  <c r="Q143" i="1" s="1"/>
  <c r="Q144" i="1" s="1"/>
  <c r="Q145" i="1" s="1"/>
  <c r="Q146" i="1" s="1"/>
  <c r="Q147" i="1" s="1"/>
  <c r="Q148" i="1" s="1"/>
  <c r="Q149" i="1" s="1"/>
  <c r="Q150" i="1" s="1"/>
  <c r="Q151" i="1" s="1"/>
  <c r="Q152" i="1" s="1"/>
  <c r="Q153" i="1" s="1"/>
  <c r="Q154" i="1" s="1"/>
  <c r="Q155" i="1" s="1"/>
  <c r="Q156" i="1" s="1"/>
  <c r="Q157" i="1" s="1"/>
  <c r="Q158" i="1" s="1"/>
  <c r="Q159" i="1" s="1"/>
  <c r="Q160" i="1" s="1"/>
  <c r="Q161" i="1" s="1"/>
  <c r="Q162" i="1" s="1"/>
  <c r="Q163" i="1" s="1"/>
  <c r="Q164" i="1" s="1"/>
  <c r="Q165" i="1" s="1"/>
  <c r="Q166" i="1" s="1"/>
  <c r="Q167" i="1" s="1"/>
  <c r="Q168" i="1" s="1"/>
  <c r="Q169" i="1" s="1"/>
  <c r="Q170" i="1" s="1"/>
  <c r="Q171" i="1" s="1"/>
  <c r="Q172" i="1" s="1"/>
  <c r="Q173" i="1" s="1"/>
  <c r="Q174" i="1" s="1"/>
  <c r="Q175" i="1" s="1"/>
  <c r="Q176" i="1" s="1"/>
  <c r="Q177" i="1" s="1"/>
  <c r="Q178" i="1" s="1"/>
  <c r="Q179" i="1" s="1"/>
  <c r="Q180" i="1" s="1"/>
  <c r="Q181" i="1" s="1"/>
  <c r="Q182" i="1" s="1"/>
  <c r="Q183" i="1" s="1"/>
  <c r="Q184" i="1" s="1"/>
  <c r="Q185" i="1" s="1"/>
  <c r="Q186" i="1" s="1"/>
  <c r="Q187" i="1" s="1"/>
  <c r="Q188" i="1" s="1"/>
  <c r="Q189" i="1" s="1"/>
  <c r="Q190" i="1" s="1"/>
  <c r="Q191" i="1" s="1"/>
  <c r="Q192" i="1" s="1"/>
  <c r="Q193" i="1" s="1"/>
  <c r="Q194" i="1" s="1"/>
  <c r="Q195" i="1" s="1"/>
  <c r="Q196" i="1" s="1"/>
  <c r="Q197" i="1" s="1"/>
  <c r="Q198" i="1" s="1"/>
  <c r="Q199" i="1" s="1"/>
  <c r="Q200" i="1" s="1"/>
  <c r="Q201" i="1" s="1"/>
  <c r="Q202" i="1" s="1"/>
  <c r="Q203" i="1" s="1"/>
  <c r="Q204" i="1" s="1"/>
  <c r="Q205" i="1" s="1"/>
  <c r="Q206" i="1" s="1"/>
  <c r="Q207" i="1" s="1"/>
  <c r="Q208" i="1" s="1"/>
  <c r="Q209" i="1" s="1"/>
  <c r="Q210" i="1" s="1"/>
  <c r="Q211" i="1" s="1"/>
  <c r="Q212" i="1" s="1"/>
  <c r="Q213" i="1" s="1"/>
  <c r="Q214" i="1" s="1"/>
  <c r="Q215" i="1" s="1"/>
  <c r="Q216" i="1" s="1"/>
  <c r="Q217" i="1" s="1"/>
  <c r="Q218" i="1" s="1"/>
  <c r="Q219" i="1" s="1"/>
  <c r="Q220" i="1" s="1"/>
  <c r="Q221" i="1" s="1"/>
  <c r="Q222" i="1" s="1"/>
  <c r="Q223" i="1" s="1"/>
  <c r="Q224" i="1" s="1"/>
  <c r="Q225" i="1" s="1"/>
  <c r="Q226" i="1" s="1"/>
  <c r="Q227" i="1" s="1"/>
  <c r="Q228" i="1" s="1"/>
  <c r="Q229" i="1" s="1"/>
  <c r="Q230" i="1" s="1"/>
  <c r="Q231" i="1" s="1"/>
  <c r="Q232" i="1" s="1"/>
  <c r="Q233" i="1" s="1"/>
  <c r="Q234" i="1" s="1"/>
  <c r="Q235" i="1" s="1"/>
  <c r="Q236" i="1" s="1"/>
  <c r="Q237" i="1" s="1"/>
  <c r="Q238" i="1" s="1"/>
  <c r="Q239" i="1" s="1"/>
  <c r="Q240" i="1" s="1"/>
  <c r="Q241" i="1" s="1"/>
  <c r="Q242" i="1" s="1"/>
  <c r="Q243" i="1" s="1"/>
  <c r="Q244" i="1" s="1"/>
  <c r="Q245" i="1" s="1"/>
  <c r="Q246" i="1" s="1"/>
  <c r="Q247" i="1" s="1"/>
  <c r="Q248" i="1" s="1"/>
  <c r="Q249" i="1" s="1"/>
  <c r="Q250" i="1" s="1"/>
  <c r="Q251" i="1" s="1"/>
  <c r="Q252" i="1" s="1"/>
  <c r="Q253" i="1" s="1"/>
  <c r="Q254" i="1" s="1"/>
  <c r="Q255" i="1" s="1"/>
  <c r="Q256" i="1" s="1"/>
  <c r="Q257" i="1" s="1"/>
  <c r="Q258" i="1" s="1"/>
  <c r="Q259" i="1" s="1"/>
  <c r="Q260" i="1" s="1"/>
  <c r="Q261" i="1" s="1"/>
  <c r="Q262" i="1" s="1"/>
  <c r="Q263" i="1" s="1"/>
  <c r="Q264" i="1" s="1"/>
  <c r="Q265" i="1" s="1"/>
  <c r="Q266" i="1" s="1"/>
  <c r="Q267" i="1" s="1"/>
  <c r="Q268" i="1" s="1"/>
  <c r="Q269" i="1" s="1"/>
  <c r="Q270" i="1" s="1"/>
  <c r="Q271" i="1" s="1"/>
  <c r="Q272" i="1" s="1"/>
  <c r="Q273" i="1" s="1"/>
  <c r="Q274" i="1" s="1"/>
  <c r="Q275" i="1" s="1"/>
  <c r="Q276" i="1" s="1"/>
  <c r="Q277" i="1" s="1"/>
  <c r="Q278" i="1" s="1"/>
  <c r="Q279" i="1" s="1"/>
  <c r="Q280" i="1" s="1"/>
  <c r="Q281" i="1" s="1"/>
  <c r="Q282" i="1" s="1"/>
  <c r="Q283" i="1" s="1"/>
  <c r="Q284" i="1" s="1"/>
  <c r="Q285" i="1" s="1"/>
  <c r="Q286" i="1" s="1"/>
  <c r="Q287" i="1" s="1"/>
  <c r="Q288" i="1" s="1"/>
  <c r="Q289" i="1" s="1"/>
  <c r="Q290" i="1" s="1"/>
  <c r="Q291" i="1" s="1"/>
  <c r="Q292" i="1" s="1"/>
  <c r="Q293" i="1" s="1"/>
  <c r="Q294" i="1" s="1"/>
  <c r="Q295" i="1" s="1"/>
  <c r="Q296" i="1" s="1"/>
  <c r="Q297" i="1" s="1"/>
  <c r="Q298" i="1" s="1"/>
  <c r="Q299" i="1" s="1"/>
  <c r="Q300" i="1" s="1"/>
  <c r="Q301" i="1" s="1"/>
  <c r="Q302" i="1" s="1"/>
  <c r="Q303" i="1" s="1"/>
  <c r="Q304" i="1" s="1"/>
  <c r="Q305" i="1" s="1"/>
  <c r="Q306" i="1" s="1"/>
  <c r="Q307" i="1" s="1"/>
  <c r="Q308" i="1" s="1"/>
  <c r="Q309" i="1" s="1"/>
  <c r="Q310" i="1" s="1"/>
  <c r="Q311" i="1" s="1"/>
  <c r="Q312" i="1" s="1"/>
  <c r="Q313" i="1" s="1"/>
  <c r="Q314" i="1" s="1"/>
  <c r="Q315" i="1" s="1"/>
  <c r="Q316" i="1" s="1"/>
  <c r="Q317" i="1" s="1"/>
  <c r="Q318" i="1" s="1"/>
  <c r="Q319" i="1" s="1"/>
  <c r="Q320" i="1" s="1"/>
  <c r="Q321" i="1" s="1"/>
  <c r="Q322" i="1" s="1"/>
  <c r="Q323" i="1" s="1"/>
  <c r="Q324" i="1" s="1"/>
  <c r="Q325" i="1" s="1"/>
  <c r="Q326" i="1" s="1"/>
  <c r="Q327" i="1" s="1"/>
  <c r="Q328" i="1" s="1"/>
  <c r="Q329" i="1" s="1"/>
  <c r="Q330" i="1" s="1"/>
  <c r="Q331" i="1" s="1"/>
  <c r="I333" i="1"/>
  <c r="H333" i="1"/>
  <c r="G333" i="1"/>
  <c r="F333" i="1"/>
  <c r="E333" i="1"/>
  <c r="D333" i="1"/>
  <c r="N7" i="1"/>
  <c r="N8" i="1"/>
  <c r="N11" i="1"/>
  <c r="N12" i="1"/>
  <c r="N13" i="1"/>
  <c r="N14" i="1"/>
  <c r="N15" i="1"/>
  <c r="N16" i="1"/>
  <c r="N17" i="1"/>
  <c r="N209" i="1"/>
  <c r="N18" i="1"/>
  <c r="N19" i="1"/>
  <c r="N20" i="1"/>
  <c r="N21" i="1"/>
  <c r="N22" i="1"/>
  <c r="N23" i="1"/>
  <c r="N219" i="1"/>
  <c r="N24" i="1"/>
  <c r="N25" i="1"/>
  <c r="N26" i="1"/>
  <c r="N10" i="1"/>
  <c r="N27" i="1"/>
  <c r="N28" i="1"/>
  <c r="N29" i="1"/>
  <c r="N30" i="1"/>
  <c r="N31" i="1"/>
  <c r="N32" i="1"/>
  <c r="N33" i="1"/>
  <c r="N34" i="1"/>
  <c r="N35" i="1"/>
  <c r="N36" i="1"/>
  <c r="N106" i="1"/>
  <c r="N37" i="1"/>
  <c r="N38" i="1"/>
  <c r="N39" i="1"/>
  <c r="N317" i="1"/>
  <c r="N41" i="1"/>
  <c r="N212" i="1"/>
  <c r="N42" i="1"/>
  <c r="N45" i="1"/>
  <c r="N43" i="1"/>
  <c r="N44" i="1"/>
  <c r="N46" i="1"/>
  <c r="N47" i="1"/>
  <c r="N48" i="1"/>
  <c r="N49" i="1"/>
  <c r="N50" i="1"/>
  <c r="N51" i="1"/>
  <c r="N52" i="1"/>
  <c r="N53" i="1"/>
  <c r="N58" i="1"/>
  <c r="N54" i="1"/>
  <c r="N57" i="1"/>
  <c r="N55" i="1"/>
  <c r="N56" i="1"/>
  <c r="N59" i="1"/>
  <c r="N61" i="1"/>
  <c r="N62" i="1"/>
  <c r="N63" i="1"/>
  <c r="N64" i="1"/>
  <c r="N65" i="1"/>
  <c r="N66" i="1"/>
  <c r="N67" i="1"/>
  <c r="N68" i="1"/>
  <c r="N69" i="1"/>
  <c r="N71" i="1"/>
  <c r="N72" i="1"/>
  <c r="N73" i="1"/>
  <c r="N74" i="1"/>
  <c r="N75" i="1"/>
  <c r="N76" i="1"/>
  <c r="N77" i="1"/>
  <c r="N78" i="1"/>
  <c r="N79" i="1"/>
  <c r="N80" i="1"/>
  <c r="N81" i="1"/>
  <c r="N82" i="1"/>
  <c r="N83" i="1"/>
  <c r="N84" i="1"/>
  <c r="N85" i="1"/>
  <c r="N86" i="1"/>
  <c r="N87" i="1"/>
  <c r="N88" i="1"/>
  <c r="N89" i="1"/>
  <c r="N90" i="1"/>
  <c r="N91" i="1"/>
  <c r="N92" i="1"/>
  <c r="N93" i="1"/>
  <c r="N94" i="1"/>
  <c r="N95" i="1"/>
  <c r="N40" i="1"/>
  <c r="N96" i="1"/>
  <c r="N97" i="1"/>
  <c r="N98" i="1"/>
  <c r="N99" i="1"/>
  <c r="N105" i="1"/>
  <c r="N100" i="1"/>
  <c r="N103" i="1"/>
  <c r="N104" i="1"/>
  <c r="N246" i="1"/>
  <c r="N107" i="1"/>
  <c r="N108" i="1"/>
  <c r="N109" i="1"/>
  <c r="N110" i="1"/>
  <c r="N111" i="1"/>
  <c r="N112" i="1"/>
  <c r="N113" i="1"/>
  <c r="N114" i="1"/>
  <c r="N115" i="1"/>
  <c r="N116" i="1"/>
  <c r="N117" i="1"/>
  <c r="N118" i="1"/>
  <c r="N119" i="1"/>
  <c r="N120" i="1"/>
  <c r="N121" i="1"/>
  <c r="N122" i="1"/>
  <c r="N123" i="1"/>
  <c r="N124" i="1"/>
  <c r="N125" i="1"/>
  <c r="N126" i="1"/>
  <c r="N128" i="1"/>
  <c r="N208" i="1"/>
  <c r="N127" i="1"/>
  <c r="N130" i="1"/>
  <c r="N131" i="1"/>
  <c r="N132" i="1"/>
  <c r="N133" i="1"/>
  <c r="N70" i="1"/>
  <c r="N141" i="1"/>
  <c r="N134" i="1"/>
  <c r="N135" i="1"/>
  <c r="N136" i="1"/>
  <c r="N137" i="1"/>
  <c r="N138" i="1"/>
  <c r="N139" i="1"/>
  <c r="N140" i="1"/>
  <c r="N142" i="1"/>
  <c r="N143" i="1"/>
  <c r="N144" i="1"/>
  <c r="N145" i="1"/>
  <c r="N147" i="1"/>
  <c r="N148" i="1"/>
  <c r="N149" i="1"/>
  <c r="N150" i="1"/>
  <c r="N151" i="1"/>
  <c r="N152" i="1"/>
  <c r="N146" i="1"/>
  <c r="N153" i="1"/>
  <c r="N129" i="1"/>
  <c r="N154" i="1"/>
  <c r="N155" i="1"/>
  <c r="N156" i="1"/>
  <c r="N157" i="1"/>
  <c r="N158" i="1"/>
  <c r="N159" i="1"/>
  <c r="N160" i="1"/>
  <c r="N161" i="1"/>
  <c r="N162" i="1"/>
  <c r="N163" i="1"/>
  <c r="N164" i="1"/>
  <c r="N165" i="1"/>
  <c r="N166" i="1"/>
  <c r="N210" i="1"/>
  <c r="N167" i="1"/>
  <c r="N168" i="1"/>
  <c r="N169" i="1"/>
  <c r="N170" i="1"/>
  <c r="N171" i="1"/>
  <c r="N172" i="1"/>
  <c r="N173" i="1"/>
  <c r="N174" i="1"/>
  <c r="N101" i="1"/>
  <c r="N175" i="1"/>
  <c r="N176" i="1"/>
  <c r="N177" i="1"/>
  <c r="N178" i="1"/>
  <c r="N179" i="1"/>
  <c r="N180" i="1"/>
  <c r="N181" i="1"/>
  <c r="N182" i="1"/>
  <c r="N183" i="1"/>
  <c r="N190" i="1"/>
  <c r="N184" i="1"/>
  <c r="N185" i="1"/>
  <c r="N187" i="1"/>
  <c r="N188" i="1"/>
  <c r="N189" i="1"/>
  <c r="N186" i="1"/>
  <c r="N191" i="1"/>
  <c r="N192" i="1"/>
  <c r="N193" i="1"/>
  <c r="N194" i="1"/>
  <c r="N195" i="1"/>
  <c r="N196" i="1"/>
  <c r="N197" i="1"/>
  <c r="N198" i="1"/>
  <c r="N199" i="1"/>
  <c r="N200" i="1"/>
  <c r="N201" i="1"/>
  <c r="N202" i="1"/>
  <c r="N203" i="1"/>
  <c r="N206" i="1"/>
  <c r="N204" i="1"/>
  <c r="N205" i="1"/>
  <c r="N207" i="1"/>
  <c r="N60" i="1"/>
  <c r="N220" i="1"/>
  <c r="N211" i="1"/>
  <c r="N215" i="1"/>
  <c r="N214" i="1"/>
  <c r="N213" i="1"/>
  <c r="N216" i="1"/>
  <c r="N217" i="1"/>
  <c r="N218"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78" i="1"/>
  <c r="N252" i="1"/>
  <c r="N253" i="1"/>
  <c r="N254" i="1"/>
  <c r="N255" i="1"/>
  <c r="N256" i="1"/>
  <c r="N316" i="1"/>
  <c r="N257" i="1"/>
  <c r="N258" i="1"/>
  <c r="N259" i="1"/>
  <c r="N260" i="1"/>
  <c r="N261" i="1"/>
  <c r="N262" i="1"/>
  <c r="N263" i="1"/>
  <c r="N264" i="1"/>
  <c r="N266" i="1"/>
  <c r="N265" i="1"/>
  <c r="N273" i="1"/>
  <c r="N267" i="1"/>
  <c r="N274" i="1"/>
  <c r="N269" i="1"/>
  <c r="N270" i="1"/>
  <c r="N268" i="1"/>
  <c r="N271" i="1"/>
  <c r="N272" i="1"/>
  <c r="N275" i="1"/>
  <c r="N276" i="1"/>
  <c r="N277" i="1"/>
  <c r="N279" i="1"/>
  <c r="N280" i="1"/>
  <c r="N281" i="1"/>
  <c r="N282" i="1"/>
  <c r="N313" i="1"/>
  <c r="N283" i="1"/>
  <c r="N284" i="1"/>
  <c r="N285" i="1"/>
  <c r="N286" i="1"/>
  <c r="N287" i="1"/>
  <c r="N288" i="1"/>
  <c r="N289" i="1"/>
  <c r="N290" i="1"/>
  <c r="N291" i="1"/>
  <c r="N292" i="1"/>
  <c r="N293" i="1"/>
  <c r="N294" i="1"/>
  <c r="N295" i="1"/>
  <c r="N296" i="1"/>
  <c r="N297" i="1"/>
  <c r="N298" i="1"/>
  <c r="N299" i="1"/>
  <c r="N300" i="1"/>
  <c r="N102" i="1"/>
  <c r="N301" i="1"/>
  <c r="N302" i="1"/>
  <c r="N303" i="1"/>
  <c r="N304" i="1"/>
  <c r="N305" i="1"/>
  <c r="N306" i="1"/>
  <c r="N307" i="1"/>
  <c r="N308" i="1"/>
  <c r="N309" i="1"/>
  <c r="N310" i="1"/>
  <c r="N311" i="1"/>
  <c r="N312" i="1"/>
  <c r="N314" i="1"/>
  <c r="N315" i="1"/>
  <c r="N324" i="1"/>
  <c r="N318" i="1"/>
  <c r="N319" i="1"/>
  <c r="N320" i="1"/>
  <c r="N321" i="1"/>
  <c r="N322" i="1"/>
  <c r="N323" i="1"/>
  <c r="N325" i="1"/>
  <c r="N326" i="1"/>
  <c r="N327" i="1"/>
  <c r="N328" i="1"/>
  <c r="N329" i="1"/>
  <c r="N330" i="1"/>
  <c r="N331" i="1"/>
  <c r="N9" i="1"/>
  <c r="O11" i="1"/>
  <c r="AC12" i="1"/>
  <c r="AD12" i="1" s="1"/>
  <c r="AE12" i="1" s="1"/>
  <c r="L13" i="1"/>
  <c r="AC14" i="1"/>
  <c r="AD14" i="1" s="1"/>
  <c r="AE14" i="1" s="1"/>
  <c r="O17" i="1"/>
  <c r="O18" i="1"/>
  <c r="L20" i="1"/>
  <c r="O23" i="1"/>
  <c r="L219" i="1"/>
  <c r="O25" i="1"/>
  <c r="O26" i="1"/>
  <c r="O10" i="1"/>
  <c r="L29" i="1"/>
  <c r="O32" i="1"/>
  <c r="L34" i="1"/>
  <c r="O36" i="1"/>
  <c r="O106" i="1"/>
  <c r="O37" i="1"/>
  <c r="O39" i="1"/>
  <c r="L317" i="1"/>
  <c r="O41" i="1"/>
  <c r="O45" i="1"/>
  <c r="O43" i="1"/>
  <c r="O46" i="1"/>
  <c r="L47" i="1"/>
  <c r="AC49" i="1"/>
  <c r="AD49" i="1" s="1"/>
  <c r="AE49" i="1" s="1"/>
  <c r="O50" i="1"/>
  <c r="O51" i="1"/>
  <c r="L52" i="1"/>
  <c r="O58" i="1"/>
  <c r="O56" i="1"/>
  <c r="L59" i="1"/>
  <c r="O61" i="1"/>
  <c r="O63" i="1"/>
  <c r="L65" i="1"/>
  <c r="O67" i="1"/>
  <c r="L68" i="1"/>
  <c r="O69" i="1"/>
  <c r="O72" i="1"/>
  <c r="L73" i="1"/>
  <c r="O76" i="1"/>
  <c r="O77" i="1"/>
  <c r="L78" i="1"/>
  <c r="O80" i="1"/>
  <c r="L81" i="1"/>
  <c r="L82" i="1"/>
  <c r="O84" i="1"/>
  <c r="O85" i="1"/>
  <c r="O86" i="1"/>
  <c r="O88" i="1"/>
  <c r="L89" i="1"/>
  <c r="O90" i="1"/>
  <c r="O92" i="1"/>
  <c r="O93" i="1"/>
  <c r="O94" i="1"/>
  <c r="O40" i="1"/>
  <c r="O96" i="1"/>
  <c r="O97" i="1"/>
  <c r="O99" i="1"/>
  <c r="O105" i="1"/>
  <c r="L246" i="1"/>
  <c r="O107" i="1"/>
  <c r="O109" i="1"/>
  <c r="AC110" i="1"/>
  <c r="AD110" i="1" s="1"/>
  <c r="AE110" i="1" s="1"/>
  <c r="O111" i="1"/>
  <c r="O114" i="1"/>
  <c r="L115" i="1"/>
  <c r="O117" i="1"/>
  <c r="AC118" i="1"/>
  <c r="AD118" i="1" s="1"/>
  <c r="AE118" i="1" s="1"/>
  <c r="O119" i="1"/>
  <c r="AC120" i="1"/>
  <c r="AD120" i="1" s="1"/>
  <c r="AE120" i="1" s="1"/>
  <c r="O121" i="1"/>
  <c r="L122" i="1"/>
  <c r="O123" i="1"/>
  <c r="O125" i="1"/>
  <c r="L128" i="1"/>
  <c r="O127" i="1"/>
  <c r="L130" i="1"/>
  <c r="O131" i="1"/>
  <c r="O141" i="1"/>
  <c r="AC136" i="1"/>
  <c r="AD136" i="1" s="1"/>
  <c r="AE136" i="1" s="1"/>
  <c r="O137" i="1"/>
  <c r="O139" i="1"/>
  <c r="AC140" i="1"/>
  <c r="AD140" i="1" s="1"/>
  <c r="AE140" i="1" s="1"/>
  <c r="O142" i="1"/>
  <c r="O144" i="1"/>
  <c r="L145" i="1"/>
  <c r="O147" i="1"/>
  <c r="AC148" i="1"/>
  <c r="AD148" i="1"/>
  <c r="AE148" i="1" s="1"/>
  <c r="O149" i="1"/>
  <c r="L151" i="1"/>
  <c r="O146" i="1"/>
  <c r="L153" i="1"/>
  <c r="L129" i="1"/>
  <c r="O155" i="1"/>
  <c r="O157" i="1"/>
  <c r="O159" i="1"/>
  <c r="O160" i="1"/>
  <c r="O161" i="1"/>
  <c r="O163" i="1"/>
  <c r="L165" i="1"/>
  <c r="AC166" i="1"/>
  <c r="AD166" i="1" s="1"/>
  <c r="AE166" i="1" s="1"/>
  <c r="O210" i="1"/>
  <c r="L167" i="1"/>
  <c r="O168" i="1"/>
  <c r="O170" i="1"/>
  <c r="O174" i="1"/>
  <c r="O101" i="1"/>
  <c r="O175" i="1"/>
  <c r="O177" i="1"/>
  <c r="AC180" i="1"/>
  <c r="AD180" i="1" s="1"/>
  <c r="AE180" i="1" s="1"/>
  <c r="L182" i="1"/>
  <c r="L183" i="1"/>
  <c r="O184" i="1"/>
  <c r="O186" i="1"/>
  <c r="L191" i="1"/>
  <c r="O193" i="1"/>
  <c r="L195" i="1"/>
  <c r="AC196" i="1"/>
  <c r="AD196" i="1" s="1"/>
  <c r="AE196" i="1" s="1"/>
  <c r="L198" i="1"/>
  <c r="O199" i="1"/>
  <c r="O201" i="1"/>
  <c r="O202" i="1"/>
  <c r="L203" i="1"/>
  <c r="O204" i="1"/>
  <c r="L205" i="1"/>
  <c r="L207" i="1"/>
  <c r="O220" i="1"/>
  <c r="O211" i="1"/>
  <c r="O215" i="1"/>
  <c r="O213" i="1"/>
  <c r="L216" i="1"/>
  <c r="O217" i="1"/>
  <c r="O221" i="1"/>
  <c r="O222" i="1"/>
  <c r="O223" i="1"/>
  <c r="O225" i="1"/>
  <c r="O226" i="1"/>
  <c r="L227" i="1"/>
  <c r="O229" i="1"/>
  <c r="L230" i="1"/>
  <c r="O231" i="1"/>
  <c r="AC232" i="1"/>
  <c r="AD232" i="1" s="1"/>
  <c r="AE232" i="1" s="1"/>
  <c r="O233" i="1"/>
  <c r="L234" i="1"/>
  <c r="O237" i="1"/>
  <c r="O238" i="1"/>
  <c r="O239" i="1"/>
  <c r="O241" i="1"/>
  <c r="O242" i="1"/>
  <c r="O243" i="1"/>
  <c r="O245" i="1"/>
  <c r="O248" i="1"/>
  <c r="O250" i="1"/>
  <c r="L251" i="1"/>
  <c r="O278" i="1"/>
  <c r="O253" i="1"/>
  <c r="O254" i="1"/>
  <c r="O316" i="1"/>
  <c r="O257" i="1"/>
  <c r="L258" i="1"/>
  <c r="O260" i="1"/>
  <c r="O262" i="1"/>
  <c r="O264" i="1"/>
  <c r="L266" i="1"/>
  <c r="O265" i="1"/>
  <c r="O267" i="1"/>
  <c r="L274" i="1"/>
  <c r="L270" i="1"/>
  <c r="O268" i="1"/>
  <c r="L271" i="1"/>
  <c r="L272" i="1"/>
  <c r="O275" i="1"/>
  <c r="O280" i="1"/>
  <c r="O281" i="1"/>
  <c r="L313" i="1"/>
  <c r="O283" i="1"/>
  <c r="O284" i="1"/>
  <c r="O285" i="1"/>
  <c r="O286" i="1"/>
  <c r="O287" i="1"/>
  <c r="O288" i="1"/>
  <c r="O290" i="1"/>
  <c r="O291" i="1"/>
  <c r="O292" i="1"/>
  <c r="O293" i="1"/>
  <c r="L294" i="1"/>
  <c r="O295" i="1"/>
  <c r="O296" i="1"/>
  <c r="O299" i="1"/>
  <c r="O300" i="1"/>
  <c r="O102" i="1"/>
  <c r="O301" i="1"/>
  <c r="O302" i="1"/>
  <c r="O303" i="1"/>
  <c r="O304" i="1"/>
  <c r="O305" i="1"/>
  <c r="O306" i="1"/>
  <c r="O308" i="1"/>
  <c r="O310" i="1"/>
  <c r="O315" i="1"/>
  <c r="O324" i="1"/>
  <c r="O318" i="1"/>
  <c r="O319" i="1"/>
  <c r="O320" i="1"/>
  <c r="O321" i="1"/>
  <c r="O322" i="1"/>
  <c r="O325" i="1"/>
  <c r="O328" i="1"/>
  <c r="O329" i="1"/>
  <c r="O330" i="1"/>
  <c r="O331" i="1"/>
  <c r="AC9" i="1"/>
  <c r="AD9" i="1" s="1"/>
  <c r="AE9" i="1" s="1"/>
  <c r="O22" i="1"/>
  <c r="O133" i="1"/>
  <c r="O276" i="1"/>
  <c r="O13" i="1"/>
  <c r="O42" i="1"/>
  <c r="O52" i="1"/>
  <c r="O59" i="1"/>
  <c r="O104" i="1"/>
  <c r="O110" i="1"/>
  <c r="O113" i="1"/>
  <c r="O126" i="1"/>
  <c r="O128" i="1"/>
  <c r="O135" i="1"/>
  <c r="O181" i="1"/>
  <c r="O182" i="1"/>
  <c r="O189" i="1"/>
  <c r="O197" i="1"/>
  <c r="O258" i="1"/>
  <c r="O271" i="1"/>
  <c r="O289" i="1"/>
  <c r="O311" i="1"/>
  <c r="AC22" i="1"/>
  <c r="AD22" i="1"/>
  <c r="AE22" i="1" s="1"/>
  <c r="AC25" i="1"/>
  <c r="AD25" i="1" s="1"/>
  <c r="AE25" i="1" s="1"/>
  <c r="AC36" i="1"/>
  <c r="AD36" i="1" s="1"/>
  <c r="AE36" i="1" s="1"/>
  <c r="AC46" i="1"/>
  <c r="AD46" i="1" s="1"/>
  <c r="AE46" i="1" s="1"/>
  <c r="AC68" i="1"/>
  <c r="AD68" i="1" s="1"/>
  <c r="AE68" i="1" s="1"/>
  <c r="AC76" i="1"/>
  <c r="AD76" i="1" s="1"/>
  <c r="AE76" i="1" s="1"/>
  <c r="AC92" i="1"/>
  <c r="AD92" i="1" s="1"/>
  <c r="AE92" i="1" s="1"/>
  <c r="AC105" i="1"/>
  <c r="AD105" i="1" s="1"/>
  <c r="AE105" i="1" s="1"/>
  <c r="AC121" i="1"/>
  <c r="AD121" i="1" s="1"/>
  <c r="AE121" i="1" s="1"/>
  <c r="AC144" i="1"/>
  <c r="AD144" i="1" s="1"/>
  <c r="AE144" i="1" s="1"/>
  <c r="AC155" i="1"/>
  <c r="AD155" i="1" s="1"/>
  <c r="AE155" i="1" s="1"/>
  <c r="AC163" i="1"/>
  <c r="AD163" i="1" s="1"/>
  <c r="AE163" i="1" s="1"/>
  <c r="AC184" i="1"/>
  <c r="AD184" i="1" s="1"/>
  <c r="AE184" i="1" s="1"/>
  <c r="AC197" i="1"/>
  <c r="AD197" i="1" s="1"/>
  <c r="AE197" i="1" s="1"/>
  <c r="AC204" i="1"/>
  <c r="AD204" i="1" s="1"/>
  <c r="AE204" i="1" s="1"/>
  <c r="AC220" i="1"/>
  <c r="AD220" i="1" s="1"/>
  <c r="AE220" i="1" s="1"/>
  <c r="AC216" i="1"/>
  <c r="AD216" i="1" s="1"/>
  <c r="AE216" i="1" s="1"/>
  <c r="AC264" i="1"/>
  <c r="AD264" i="1" s="1"/>
  <c r="AE264" i="1" s="1"/>
  <c r="AC267" i="1"/>
  <c r="AD267" i="1" s="1"/>
  <c r="AE267" i="1" s="1"/>
  <c r="AC268" i="1"/>
  <c r="AD268" i="1" s="1"/>
  <c r="AE268" i="1" s="1"/>
  <c r="AC284" i="1"/>
  <c r="AD284" i="1" s="1"/>
  <c r="AE284" i="1" s="1"/>
  <c r="AC292" i="1"/>
  <c r="AD292" i="1" s="1"/>
  <c r="AE292" i="1" s="1"/>
  <c r="AC296" i="1"/>
  <c r="AD296" i="1" s="1"/>
  <c r="AE296" i="1" s="1"/>
  <c r="AC300" i="1"/>
  <c r="AD300" i="1" s="1"/>
  <c r="AE300" i="1" s="1"/>
  <c r="L11" i="1"/>
  <c r="L15" i="1"/>
  <c r="L18" i="1"/>
  <c r="L22" i="1"/>
  <c r="L25" i="1"/>
  <c r="L28" i="1"/>
  <c r="L32" i="1"/>
  <c r="L36" i="1"/>
  <c r="L37" i="1"/>
  <c r="L39" i="1"/>
  <c r="L42" i="1"/>
  <c r="L45" i="1"/>
  <c r="L43" i="1"/>
  <c r="L46" i="1"/>
  <c r="L50" i="1"/>
  <c r="L58" i="1"/>
  <c r="L56" i="1"/>
  <c r="L63" i="1"/>
  <c r="L67" i="1"/>
  <c r="L72" i="1"/>
  <c r="L76" i="1"/>
  <c r="L80" i="1"/>
  <c r="L84" i="1"/>
  <c r="L85" i="1"/>
  <c r="L88" i="1"/>
  <c r="L92" i="1"/>
  <c r="L94" i="1"/>
  <c r="L40" i="1"/>
  <c r="L96" i="1"/>
  <c r="L99" i="1"/>
  <c r="L104" i="1"/>
  <c r="L109" i="1"/>
  <c r="L113" i="1"/>
  <c r="L117" i="1"/>
  <c r="L121" i="1"/>
  <c r="L125" i="1"/>
  <c r="L127" i="1"/>
  <c r="L133" i="1"/>
  <c r="L135" i="1"/>
  <c r="L139" i="1"/>
  <c r="L142" i="1"/>
  <c r="L144" i="1"/>
  <c r="L149" i="1"/>
  <c r="L150" i="1"/>
  <c r="L146" i="1"/>
  <c r="L155" i="1"/>
  <c r="L159" i="1"/>
  <c r="L163" i="1"/>
  <c r="L210" i="1"/>
  <c r="L170" i="1"/>
  <c r="L171" i="1"/>
  <c r="L174" i="1"/>
  <c r="L177" i="1"/>
  <c r="L181" i="1"/>
  <c r="L184" i="1"/>
  <c r="L189" i="1"/>
  <c r="L193" i="1"/>
  <c r="L197" i="1"/>
  <c r="L201" i="1"/>
  <c r="L204" i="1"/>
  <c r="L220" i="1"/>
  <c r="L213" i="1"/>
  <c r="L221" i="1"/>
  <c r="L223" i="1"/>
  <c r="L225" i="1"/>
  <c r="L229" i="1"/>
  <c r="L231" i="1"/>
  <c r="L233" i="1"/>
  <c r="L237" i="1"/>
  <c r="L238" i="1"/>
  <c r="L239" i="1"/>
  <c r="L241" i="1"/>
  <c r="L245" i="1"/>
  <c r="L250" i="1"/>
  <c r="L253" i="1"/>
  <c r="L316" i="1"/>
  <c r="L260" i="1"/>
  <c r="L261" i="1"/>
  <c r="L264" i="1"/>
  <c r="L267" i="1"/>
  <c r="L268" i="1"/>
  <c r="L276" i="1"/>
  <c r="L281" i="1"/>
  <c r="L284" i="1"/>
  <c r="L288" i="1"/>
  <c r="L292" i="1"/>
  <c r="L293" i="1"/>
  <c r="L296" i="1"/>
  <c r="L300" i="1"/>
  <c r="L303" i="1"/>
  <c r="L311" i="1"/>
  <c r="L324" i="1"/>
  <c r="L321" i="1"/>
  <c r="L330" i="1"/>
  <c r="L248" i="1"/>
  <c r="L111" i="1"/>
  <c r="L17" i="1"/>
  <c r="O78" i="1"/>
  <c r="L305" i="1"/>
  <c r="L226" i="1"/>
  <c r="L119" i="1"/>
  <c r="L86" i="1"/>
  <c r="L33" i="1"/>
  <c r="L23" i="1"/>
  <c r="O313" i="1"/>
  <c r="O191" i="1"/>
  <c r="O178" i="1"/>
  <c r="O65" i="1"/>
  <c r="O34" i="1"/>
  <c r="L97" i="1"/>
  <c r="O234" i="1"/>
  <c r="L157" i="1"/>
  <c r="O207" i="1"/>
  <c r="O165" i="1"/>
  <c r="L262" i="1"/>
  <c r="L215" i="1"/>
  <c r="L199" i="1"/>
  <c r="L141" i="1"/>
  <c r="AC251" i="1"/>
  <c r="AD251" i="1" s="1"/>
  <c r="AE251" i="1" s="1"/>
  <c r="O203" i="1"/>
  <c r="O129" i="1"/>
  <c r="O115" i="1"/>
  <c r="O309" i="1"/>
  <c r="O298" i="1"/>
  <c r="L298" i="1"/>
  <c r="O235" i="1"/>
  <c r="L235" i="1"/>
  <c r="O187" i="1"/>
  <c r="L187" i="1"/>
  <c r="O179" i="1"/>
  <c r="L179" i="1"/>
  <c r="L172" i="1"/>
  <c r="O172" i="1"/>
  <c r="L9" i="1"/>
  <c r="O323" i="1"/>
  <c r="O314" i="1"/>
  <c r="O294" i="1"/>
  <c r="O279" i="1"/>
  <c r="L269" i="1"/>
  <c r="O269" i="1"/>
  <c r="L255" i="1"/>
  <c r="O255" i="1"/>
  <c r="O100" i="1"/>
  <c r="L100" i="1"/>
  <c r="L74" i="1"/>
  <c r="O74" i="1"/>
  <c r="O57" i="1"/>
  <c r="L57" i="1"/>
  <c r="L48" i="1"/>
  <c r="O48" i="1"/>
  <c r="L30" i="1"/>
  <c r="O30" i="1"/>
  <c r="L328" i="1"/>
  <c r="L314" i="1"/>
  <c r="L278" i="1"/>
  <c r="L243" i="1"/>
  <c r="L217" i="1"/>
  <c r="L175" i="1"/>
  <c r="L168" i="1"/>
  <c r="L161" i="1"/>
  <c r="L147" i="1"/>
  <c r="L137" i="1"/>
  <c r="L131" i="1"/>
  <c r="L123" i="1"/>
  <c r="L107" i="1"/>
  <c r="L90" i="1"/>
  <c r="L61" i="1"/>
  <c r="O272" i="1"/>
  <c r="O227" i="1"/>
  <c r="O183" i="1"/>
  <c r="O151" i="1"/>
  <c r="O219" i="1"/>
  <c r="L323" i="1"/>
  <c r="L290" i="1"/>
  <c r="L279" i="1"/>
  <c r="L265" i="1"/>
  <c r="L69" i="1"/>
  <c r="L41" i="1"/>
  <c r="L10" i="1"/>
  <c r="O195" i="1"/>
  <c r="O82" i="1"/>
  <c r="O20" i="1"/>
  <c r="L322" i="1"/>
  <c r="L211" i="1"/>
  <c r="L160" i="1"/>
  <c r="L110" i="1"/>
  <c r="O274" i="1"/>
  <c r="O230" i="1"/>
  <c r="O171" i="1"/>
  <c r="O47" i="1"/>
  <c r="O16" i="1"/>
  <c r="L326" i="1"/>
  <c r="O326" i="1"/>
  <c r="AC307" i="1"/>
  <c r="AD307" i="1" s="1"/>
  <c r="AE307" i="1" s="1"/>
  <c r="O307" i="1"/>
  <c r="O28" i="1"/>
  <c r="AC28" i="1"/>
  <c r="AD28" i="1"/>
  <c r="AE28" i="1" s="1"/>
  <c r="O15" i="1"/>
  <c r="AC15" i="1"/>
  <c r="AD15" i="1" s="1"/>
  <c r="AE15" i="1" s="1"/>
  <c r="O297" i="1"/>
  <c r="L297" i="1"/>
  <c r="AC282" i="1"/>
  <c r="AD282" i="1" s="1"/>
  <c r="AE282" i="1" s="1"/>
  <c r="L282" i="1"/>
  <c r="O156" i="1"/>
  <c r="AC156" i="1"/>
  <c r="AD156" i="1" s="1"/>
  <c r="AE156" i="1" s="1"/>
  <c r="O54" i="1"/>
  <c r="L54" i="1"/>
  <c r="L304" i="1"/>
  <c r="L285" i="1"/>
  <c r="L254" i="1"/>
  <c r="L126" i="1"/>
  <c r="L114" i="1"/>
  <c r="L105" i="1"/>
  <c r="O277" i="1"/>
  <c r="O261" i="1"/>
  <c r="O251" i="1"/>
  <c r="O247" i="1"/>
  <c r="O205" i="1"/>
  <c r="O194" i="1"/>
  <c r="O185" i="1"/>
  <c r="O140" i="1"/>
  <c r="O130" i="1"/>
  <c r="O81" i="1"/>
  <c r="O64" i="1"/>
  <c r="O19" i="1"/>
  <c r="L327" i="1"/>
  <c r="L318" i="1"/>
  <c r="L309" i="1"/>
  <c r="L277" i="1"/>
  <c r="L247" i="1"/>
  <c r="L202" i="1"/>
  <c r="L186" i="1"/>
  <c r="L178" i="1"/>
  <c r="L140" i="1"/>
  <c r="L118" i="1"/>
  <c r="L77" i="1"/>
  <c r="L64" i="1"/>
  <c r="L51" i="1"/>
  <c r="L16" i="1"/>
  <c r="AC328" i="1"/>
  <c r="AD328" i="1" s="1"/>
  <c r="AE328" i="1" s="1"/>
  <c r="AC145" i="1"/>
  <c r="AD145" i="1" s="1"/>
  <c r="AE145" i="1" s="1"/>
  <c r="AC54" i="1"/>
  <c r="AD54" i="1" s="1"/>
  <c r="AE54" i="1" s="1"/>
  <c r="O327" i="1"/>
  <c r="O282" i="1"/>
  <c r="O266" i="1"/>
  <c r="O198" i="1"/>
  <c r="O145" i="1"/>
  <c r="O89" i="1"/>
  <c r="O73" i="1"/>
  <c r="O68" i="1"/>
  <c r="O317" i="1"/>
  <c r="O29" i="1"/>
  <c r="O312" i="1"/>
  <c r="L312" i="1"/>
  <c r="O136" i="1"/>
  <c r="L136" i="1"/>
  <c r="O70" i="1"/>
  <c r="L26" i="1"/>
  <c r="O12" i="1"/>
  <c r="L12" i="1"/>
  <c r="L242" i="1"/>
  <c r="L185" i="1"/>
  <c r="L101" i="1"/>
  <c r="L164" i="1"/>
  <c r="L106" i="1"/>
  <c r="L331" i="1"/>
  <c r="L308" i="1"/>
  <c r="L102" i="1"/>
  <c r="L289" i="1"/>
  <c r="L257" i="1"/>
  <c r="L222" i="1"/>
  <c r="L194" i="1"/>
  <c r="L156" i="1"/>
  <c r="L70" i="1"/>
  <c r="L93" i="1"/>
  <c r="L19" i="1"/>
  <c r="AC308" i="1"/>
  <c r="AD308" i="1" s="1"/>
  <c r="AE308" i="1" s="1"/>
  <c r="AC102" i="1"/>
  <c r="AD102" i="1" s="1"/>
  <c r="AE102" i="1" s="1"/>
  <c r="AC153" i="1"/>
  <c r="AD153" i="1" s="1"/>
  <c r="AE153" i="1" s="1"/>
  <c r="O216" i="1"/>
  <c r="O167" i="1"/>
  <c r="O164" i="1"/>
  <c r="O153" i="1"/>
  <c r="O150" i="1"/>
  <c r="O122" i="1"/>
  <c r="O118" i="1"/>
  <c r="O246" i="1"/>
  <c r="O33" i="1"/>
  <c r="AC319" i="1"/>
  <c r="AD319" i="1" s="1"/>
  <c r="AE319" i="1" s="1"/>
  <c r="L319" i="1"/>
  <c r="L301" i="1"/>
  <c r="L286" i="1"/>
  <c r="L307" i="1"/>
  <c r="O263" i="1"/>
  <c r="L263" i="1"/>
  <c r="O252" i="1"/>
  <c r="L252" i="1"/>
  <c r="O240" i="1"/>
  <c r="L240" i="1"/>
  <c r="O228" i="1"/>
  <c r="L228" i="1"/>
  <c r="O214" i="1"/>
  <c r="L214" i="1"/>
  <c r="O200" i="1"/>
  <c r="L200" i="1"/>
  <c r="O188" i="1"/>
  <c r="AC188" i="1"/>
  <c r="AD188" i="1" s="1"/>
  <c r="AE188" i="1" s="1"/>
  <c r="L188" i="1"/>
  <c r="O176" i="1"/>
  <c r="L176" i="1"/>
  <c r="O154" i="1"/>
  <c r="L154" i="1"/>
  <c r="L329" i="1"/>
  <c r="L320" i="1"/>
  <c r="L310" i="1"/>
  <c r="L302" i="1"/>
  <c r="L295" i="1"/>
  <c r="L287" i="1"/>
  <c r="L280" i="1"/>
  <c r="AC299" i="1"/>
  <c r="AD299" i="1"/>
  <c r="AE299" i="1" s="1"/>
  <c r="O273" i="1"/>
  <c r="L273" i="1"/>
  <c r="O256" i="1"/>
  <c r="L256" i="1"/>
  <c r="O244" i="1"/>
  <c r="L244" i="1"/>
  <c r="O232" i="1"/>
  <c r="L232" i="1"/>
  <c r="O218" i="1"/>
  <c r="L218" i="1"/>
  <c r="O206" i="1"/>
  <c r="L206" i="1"/>
  <c r="O192" i="1"/>
  <c r="L192" i="1"/>
  <c r="O190" i="1"/>
  <c r="L190" i="1"/>
  <c r="O173" i="1"/>
  <c r="L173" i="1"/>
  <c r="O152" i="1"/>
  <c r="L152" i="1"/>
  <c r="L325" i="1"/>
  <c r="L315" i="1"/>
  <c r="L306" i="1"/>
  <c r="L299" i="1"/>
  <c r="L291" i="1"/>
  <c r="L283" i="1"/>
  <c r="L275" i="1"/>
  <c r="AC291" i="1"/>
  <c r="AD291" i="1" s="1"/>
  <c r="AE291" i="1" s="1"/>
  <c r="AC228" i="1"/>
  <c r="AD228" i="1" s="1"/>
  <c r="AE228" i="1" s="1"/>
  <c r="AC192" i="1"/>
  <c r="AD192" i="1" s="1"/>
  <c r="AE192" i="1" s="1"/>
  <c r="O9" i="1"/>
  <c r="O7" i="1"/>
  <c r="L7" i="1"/>
  <c r="O270" i="1"/>
  <c r="O259" i="1"/>
  <c r="L259" i="1"/>
  <c r="O249" i="1"/>
  <c r="L249" i="1"/>
  <c r="O236" i="1"/>
  <c r="L236" i="1"/>
  <c r="O224" i="1"/>
  <c r="AC224" i="1"/>
  <c r="AD224" i="1" s="1"/>
  <c r="AE224" i="1" s="1"/>
  <c r="L224" i="1"/>
  <c r="O60" i="1"/>
  <c r="L60" i="1"/>
  <c r="O196" i="1"/>
  <c r="L196" i="1"/>
  <c r="O180" i="1"/>
  <c r="L180" i="1"/>
  <c r="O169" i="1"/>
  <c r="L169" i="1"/>
  <c r="O166" i="1"/>
  <c r="L166" i="1"/>
  <c r="O162" i="1"/>
  <c r="L162" i="1"/>
  <c r="O158" i="1"/>
  <c r="AC158" i="1"/>
  <c r="AD158" i="1" s="1"/>
  <c r="AE158" i="1" s="1"/>
  <c r="L158" i="1"/>
  <c r="O148" i="1"/>
  <c r="L148" i="1"/>
  <c r="O143" i="1"/>
  <c r="AC143" i="1"/>
  <c r="AD143" i="1" s="1"/>
  <c r="AE143" i="1" s="1"/>
  <c r="L143" i="1"/>
  <c r="O138" i="1"/>
  <c r="L138" i="1"/>
  <c r="O134" i="1"/>
  <c r="L134" i="1"/>
  <c r="O132" i="1"/>
  <c r="L132" i="1"/>
  <c r="O208" i="1"/>
  <c r="AE208" i="1"/>
  <c r="L208" i="1"/>
  <c r="O124" i="1"/>
  <c r="L124" i="1"/>
  <c r="O120" i="1"/>
  <c r="L120" i="1"/>
  <c r="O116" i="1"/>
  <c r="L116" i="1"/>
  <c r="O112" i="1"/>
  <c r="L112" i="1"/>
  <c r="O108" i="1"/>
  <c r="L108" i="1"/>
  <c r="O103" i="1"/>
  <c r="L103" i="1"/>
  <c r="O98" i="1"/>
  <c r="L98" i="1"/>
  <c r="O95" i="1"/>
  <c r="L95" i="1"/>
  <c r="O91" i="1"/>
  <c r="L91" i="1"/>
  <c r="O87" i="1"/>
  <c r="L87" i="1"/>
  <c r="O83" i="1"/>
  <c r="L83" i="1"/>
  <c r="O79" i="1"/>
  <c r="L79" i="1"/>
  <c r="O75" i="1"/>
  <c r="L75" i="1"/>
  <c r="O71" i="1"/>
  <c r="L71" i="1"/>
  <c r="O66" i="1"/>
  <c r="L66" i="1"/>
  <c r="O62" i="1"/>
  <c r="AC62" i="1"/>
  <c r="AD62" i="1" s="1"/>
  <c r="AE62" i="1" s="1"/>
  <c r="L62" i="1"/>
  <c r="O55" i="1"/>
  <c r="AC55" i="1"/>
  <c r="AD55" i="1" s="1"/>
  <c r="AE55" i="1" s="1"/>
  <c r="L55" i="1"/>
  <c r="O53" i="1"/>
  <c r="L53" i="1"/>
  <c r="O49" i="1"/>
  <c r="L49" i="1"/>
  <c r="O44" i="1"/>
  <c r="AC44" i="1"/>
  <c r="AD44" i="1" s="1"/>
  <c r="AE44" i="1" s="1"/>
  <c r="L44" i="1"/>
  <c r="O212" i="1"/>
  <c r="L212" i="1"/>
  <c r="O38" i="1"/>
  <c r="L38" i="1"/>
  <c r="O35" i="1"/>
  <c r="L35" i="1"/>
  <c r="O31" i="1"/>
  <c r="AC31" i="1"/>
  <c r="AD31" i="1" s="1"/>
  <c r="AE31" i="1" s="1"/>
  <c r="L31" i="1"/>
  <c r="O27" i="1"/>
  <c r="L27" i="1"/>
  <c r="O24" i="1"/>
  <c r="L24" i="1"/>
  <c r="O21" i="1"/>
  <c r="L21" i="1"/>
  <c r="O209" i="1"/>
  <c r="L209" i="1"/>
  <c r="O14" i="1"/>
  <c r="L14" i="1"/>
  <c r="O8" i="1"/>
  <c r="L8" i="1"/>
  <c r="AC235" i="1"/>
  <c r="AD235" i="1" s="1"/>
  <c r="AE235" i="1" s="1"/>
  <c r="AC207" i="1"/>
  <c r="AD207" i="1" s="1"/>
  <c r="AE207" i="1" s="1"/>
  <c r="AC195" i="1"/>
  <c r="AD195" i="1" s="1"/>
  <c r="AE195" i="1" s="1"/>
  <c r="AC78" i="1"/>
  <c r="AD78" i="1" s="1"/>
  <c r="AE78" i="1" s="1"/>
  <c r="AC52" i="1"/>
  <c r="AD52" i="1" s="1"/>
  <c r="AE52" i="1" s="1"/>
  <c r="AC41" i="1"/>
  <c r="AD41" i="1" s="1"/>
  <c r="AE41" i="1" s="1"/>
  <c r="AC30" i="1"/>
  <c r="AD30" i="1" s="1"/>
  <c r="AE30" i="1" s="1"/>
  <c r="AC239" i="1"/>
  <c r="AD239" i="1" s="1"/>
  <c r="AE239" i="1" s="1"/>
  <c r="AC94" i="1"/>
  <c r="AD94" i="1" s="1"/>
  <c r="AE94" i="1" s="1"/>
  <c r="AC243" i="1"/>
  <c r="AD243" i="1" s="1"/>
  <c r="AE243" i="1" s="1"/>
  <c r="AC217" i="1"/>
  <c r="AD217" i="1" s="1"/>
  <c r="AE217" i="1" s="1"/>
  <c r="AC168" i="1"/>
  <c r="AD168" i="1" s="1"/>
  <c r="AE168" i="1" s="1"/>
  <c r="AC97" i="1"/>
  <c r="AD97" i="1" s="1"/>
  <c r="AE97" i="1" s="1"/>
  <c r="AC86" i="1"/>
  <c r="AD86" i="1" s="1"/>
  <c r="AE86" i="1" s="1"/>
  <c r="AC17" i="1"/>
  <c r="AD17" i="1" s="1"/>
  <c r="AE17" i="1" s="1"/>
  <c r="AC293" i="1"/>
  <c r="AD293" i="1" s="1"/>
  <c r="AE293" i="1" s="1"/>
  <c r="AC205" i="1"/>
  <c r="AD205" i="1" s="1"/>
  <c r="AE205" i="1" s="1"/>
  <c r="AC149" i="1"/>
  <c r="AD149" i="1" s="1"/>
  <c r="AE149" i="1" s="1"/>
  <c r="AC93" i="1"/>
  <c r="AD93" i="1" s="1"/>
  <c r="AE93" i="1" s="1"/>
  <c r="AC301" i="1"/>
  <c r="AD301" i="1" s="1"/>
  <c r="AE301" i="1" s="1"/>
  <c r="AC45" i="1"/>
  <c r="AD45" i="1" s="1"/>
  <c r="AE45" i="1" s="1"/>
  <c r="AC317" i="1"/>
  <c r="AD317" i="1" s="1"/>
  <c r="AE317" i="1" s="1"/>
  <c r="AC77" i="1"/>
  <c r="AD77" i="1" s="1"/>
  <c r="AE77" i="1" s="1"/>
  <c r="AC253" i="1"/>
  <c r="AD253" i="1" s="1"/>
  <c r="AE253" i="1" s="1"/>
  <c r="AC53" i="1"/>
  <c r="AD53" i="1" s="1"/>
  <c r="AE53" i="1" s="1"/>
  <c r="AC309" i="1"/>
  <c r="AD309" i="1" s="1"/>
  <c r="AE309" i="1" s="1"/>
  <c r="AC133" i="1"/>
  <c r="AD133" i="1" s="1"/>
  <c r="AE133" i="1" s="1"/>
  <c r="AC181" i="1"/>
  <c r="AD181" i="1" s="1"/>
  <c r="AE181" i="1" s="1"/>
  <c r="AC109" i="1"/>
  <c r="AD109" i="1" s="1"/>
  <c r="AE109" i="1" s="1"/>
  <c r="AC141" i="1"/>
  <c r="AD141" i="1" s="1"/>
  <c r="AE141" i="1" s="1"/>
  <c r="AC187" i="1"/>
  <c r="AD187" i="1" s="1"/>
  <c r="AE187" i="1" s="1"/>
  <c r="AC48" i="1"/>
  <c r="AD48" i="1" s="1"/>
  <c r="AE48" i="1" s="1"/>
  <c r="AC61" i="1"/>
  <c r="AD61" i="1" s="1"/>
  <c r="AE61" i="1" s="1"/>
  <c r="AC236" i="1"/>
  <c r="AD236" i="1" s="1"/>
  <c r="AE236" i="1" s="1"/>
  <c r="AC176" i="1"/>
  <c r="AD176" i="1" s="1"/>
  <c r="AE176" i="1" s="1"/>
  <c r="AC70" i="1"/>
  <c r="AD70" i="1" s="1"/>
  <c r="AE70" i="1" s="1"/>
  <c r="AC60" i="1"/>
  <c r="AD60" i="1" s="1"/>
  <c r="AE60" i="1" s="1"/>
  <c r="AC20" i="1"/>
  <c r="AD20" i="1" s="1"/>
  <c r="AE20" i="1" s="1"/>
  <c r="AC124" i="1"/>
  <c r="AD124" i="1" s="1"/>
  <c r="AE124" i="1" s="1"/>
  <c r="AC324" i="1"/>
  <c r="AD324" i="1" s="1"/>
  <c r="AE324" i="1" s="1"/>
  <c r="AC84" i="1"/>
  <c r="AD84" i="1" s="1"/>
  <c r="AE84" i="1" s="1"/>
  <c r="AC23" i="1"/>
  <c r="AD23" i="1" s="1"/>
  <c r="AE23" i="1" s="1"/>
  <c r="AC116" i="1"/>
  <c r="AD116" i="1" s="1"/>
  <c r="AE116" i="1" s="1"/>
  <c r="AC101" i="1"/>
  <c r="AD101" i="1" s="1"/>
  <c r="AE101" i="1" s="1"/>
  <c r="AC212" i="1"/>
  <c r="AD212" i="1" s="1"/>
  <c r="AE212" i="1" s="1"/>
  <c r="AC160" i="1"/>
  <c r="AD160" i="1" s="1"/>
  <c r="AE160" i="1" s="1"/>
  <c r="AD135" i="1"/>
  <c r="AE135" i="1" s="1"/>
  <c r="AC113" i="1"/>
  <c r="AD113" i="1" s="1"/>
  <c r="AE113" i="1" s="1"/>
  <c r="AC132" i="1"/>
  <c r="AD132" i="1" s="1"/>
  <c r="AE132" i="1" s="1"/>
  <c r="AC7" i="1"/>
  <c r="AD7" i="1" s="1"/>
  <c r="AE7" i="1" s="1"/>
  <c r="AC275" i="1"/>
  <c r="AD275" i="1" s="1"/>
  <c r="AE275" i="1" s="1"/>
  <c r="M18" i="6" l="1"/>
  <c r="AC234" i="1"/>
  <c r="AD234" i="1" s="1"/>
  <c r="AE234" i="1" s="1"/>
  <c r="AC183" i="1"/>
  <c r="AD183" i="1" s="1"/>
  <c r="AE183" i="1" s="1"/>
  <c r="AC231" i="1"/>
  <c r="AD231" i="1" s="1"/>
  <c r="AE231" i="1" s="1"/>
  <c r="AC103" i="1"/>
  <c r="AD103" i="1" s="1"/>
  <c r="AE103" i="1" s="1"/>
  <c r="AC314" i="1"/>
  <c r="AD314" i="1" s="1"/>
  <c r="AE314" i="1" s="1"/>
  <c r="AC258" i="1"/>
  <c r="AD258" i="1" s="1"/>
  <c r="AE258" i="1" s="1"/>
  <c r="AC146" i="1"/>
  <c r="AD146" i="1" s="1"/>
  <c r="AE146" i="1" s="1"/>
  <c r="F336" i="2"/>
  <c r="AC139" i="1"/>
  <c r="AD139" i="1" s="1"/>
  <c r="AE139" i="1" s="1"/>
  <c r="AC175" i="1"/>
  <c r="AD175" i="1" s="1"/>
  <c r="AE175" i="1" s="1"/>
  <c r="AC240" i="1"/>
  <c r="AD240" i="1" s="1"/>
  <c r="AE240" i="1" s="1"/>
  <c r="AC312" i="1"/>
  <c r="AD312" i="1" s="1"/>
  <c r="AE312" i="1" s="1"/>
  <c r="I334" i="1"/>
  <c r="AC123" i="1"/>
  <c r="AD123" i="1" s="1"/>
  <c r="AE123" i="1" s="1"/>
  <c r="AC154" i="1"/>
  <c r="AD154" i="1" s="1"/>
  <c r="AE154" i="1" s="1"/>
  <c r="AC82" i="1"/>
  <c r="AD82" i="1" s="1"/>
  <c r="AE82" i="1" s="1"/>
  <c r="AC202" i="1"/>
  <c r="AD202" i="1" s="1"/>
  <c r="AE202" i="1" s="1"/>
  <c r="AC246" i="1"/>
  <c r="AD246" i="1" s="1"/>
  <c r="AE246" i="1" s="1"/>
  <c r="AC313" i="1"/>
  <c r="AD313" i="1" s="1"/>
  <c r="AE313" i="1" s="1"/>
  <c r="AC281" i="1"/>
  <c r="AD281" i="1" s="1"/>
  <c r="AE281" i="1" s="1"/>
  <c r="AC130" i="1"/>
  <c r="AD130" i="1" s="1"/>
  <c r="AE130" i="1" s="1"/>
  <c r="AC72" i="1"/>
  <c r="AD72" i="1" s="1"/>
  <c r="AE72" i="1" s="1"/>
  <c r="AC248" i="1"/>
  <c r="AD248" i="1" s="1"/>
  <c r="AE248" i="1" s="1"/>
  <c r="AC270" i="1"/>
  <c r="AD270" i="1" s="1"/>
  <c r="AE270" i="1" s="1"/>
  <c r="AC238" i="1"/>
  <c r="AD238" i="1" s="1"/>
  <c r="AE238" i="1" s="1"/>
  <c r="AC167" i="1"/>
  <c r="AD167" i="1" s="1"/>
  <c r="AE167" i="1" s="1"/>
  <c r="AC297" i="1"/>
  <c r="AD297" i="1" s="1"/>
  <c r="AE297" i="1" s="1"/>
  <c r="AC186" i="1"/>
  <c r="AD186" i="1" s="1"/>
  <c r="AE186" i="1" s="1"/>
  <c r="AC249" i="1"/>
  <c r="AD249" i="1" s="1"/>
  <c r="AE249" i="1" s="1"/>
  <c r="AC254" i="1"/>
  <c r="AD254" i="1" s="1"/>
  <c r="AE254" i="1" s="1"/>
  <c r="AC226" i="1"/>
  <c r="AD226" i="1" s="1"/>
  <c r="AE226" i="1" s="1"/>
  <c r="AC59" i="1"/>
  <c r="AD59" i="1" s="1"/>
  <c r="AE59" i="1" s="1"/>
  <c r="AC201" i="1"/>
  <c r="AD201" i="1" s="1"/>
  <c r="AE201" i="1" s="1"/>
  <c r="AC122" i="1"/>
  <c r="AD122" i="1" s="1"/>
  <c r="AE122" i="1" s="1"/>
  <c r="P203" i="1"/>
  <c r="P89" i="1"/>
  <c r="P154" i="1"/>
  <c r="P317" i="1"/>
  <c r="P290" i="1"/>
  <c r="P207" i="1"/>
  <c r="P138" i="1"/>
  <c r="P323" i="1"/>
  <c r="P113" i="1"/>
  <c r="P223" i="1"/>
  <c r="P272" i="1"/>
  <c r="P100" i="1"/>
  <c r="P82" i="1"/>
  <c r="P296" i="1"/>
  <c r="P40" i="1"/>
  <c r="P135" i="1"/>
  <c r="P183" i="1"/>
  <c r="P79" i="1"/>
  <c r="P31" i="1"/>
  <c r="P303" i="1"/>
  <c r="P153" i="1"/>
  <c r="P240" i="1"/>
  <c r="P305" i="1"/>
  <c r="AC129" i="1"/>
  <c r="AD129" i="1" s="1"/>
  <c r="AE129" i="1" s="1"/>
  <c r="AC306" i="1"/>
  <c r="AD306" i="1" s="1"/>
  <c r="AE306" i="1" s="1"/>
  <c r="AC318" i="1"/>
  <c r="AD318" i="1" s="1"/>
  <c r="AE318" i="1" s="1"/>
  <c r="AC174" i="1"/>
  <c r="AD174" i="1" s="1"/>
  <c r="AE174" i="1" s="1"/>
  <c r="AC67" i="1"/>
  <c r="AD67" i="1" s="1"/>
  <c r="AE67" i="1" s="1"/>
  <c r="AC64" i="1"/>
  <c r="AD64" i="1" s="1"/>
  <c r="AE64" i="1" s="1"/>
  <c r="P169" i="1"/>
  <c r="P329" i="1"/>
  <c r="P221" i="1"/>
  <c r="P91" i="1"/>
  <c r="P15" i="1"/>
  <c r="P131" i="1"/>
  <c r="P9" i="1"/>
  <c r="P143" i="1"/>
  <c r="P27" i="1"/>
  <c r="P148" i="1"/>
  <c r="P64" i="1"/>
  <c r="P151" i="1"/>
  <c r="P99" i="1"/>
  <c r="P185" i="1"/>
  <c r="P76" i="1"/>
  <c r="P43" i="1"/>
  <c r="P21" i="1"/>
  <c r="P225" i="1"/>
  <c r="AC283" i="1"/>
  <c r="AD283" i="1" s="1"/>
  <c r="AE283" i="1" s="1"/>
  <c r="AC40" i="1"/>
  <c r="AD40" i="1" s="1"/>
  <c r="AE40" i="1" s="1"/>
  <c r="AC157" i="1"/>
  <c r="AD157" i="1" s="1"/>
  <c r="AE157" i="1" s="1"/>
  <c r="P105" i="1"/>
  <c r="P51" i="1"/>
  <c r="P149" i="1"/>
  <c r="P23" i="1"/>
  <c r="P327" i="1"/>
  <c r="P276" i="1"/>
  <c r="P112" i="1"/>
  <c r="P234" i="1"/>
  <c r="P108" i="1"/>
  <c r="P63" i="1"/>
  <c r="P170" i="1"/>
  <c r="P304" i="1"/>
  <c r="P271" i="1"/>
  <c r="P291" i="1"/>
  <c r="P134" i="1"/>
  <c r="P140" i="1"/>
  <c r="P139" i="1"/>
  <c r="P174" i="1"/>
  <c r="P231" i="1"/>
  <c r="AC8" i="1"/>
  <c r="AD8" i="1" s="1"/>
  <c r="AE8" i="1" s="1"/>
  <c r="AC190" i="1"/>
  <c r="AD190" i="1" s="1"/>
  <c r="AE190" i="1" s="1"/>
  <c r="AC280" i="1"/>
  <c r="AD280" i="1" s="1"/>
  <c r="AE280" i="1" s="1"/>
  <c r="P239" i="1"/>
  <c r="P228" i="1"/>
  <c r="P159" i="1"/>
  <c r="P244" i="1"/>
  <c r="P41" i="1"/>
  <c r="P37" i="1"/>
  <c r="P190" i="1"/>
  <c r="P180" i="1"/>
  <c r="P47" i="1"/>
  <c r="P48" i="1"/>
  <c r="P33" i="1"/>
  <c r="P22" i="1"/>
  <c r="P39" i="1"/>
  <c r="P150" i="1"/>
  <c r="P115" i="1"/>
  <c r="P104" i="1"/>
  <c r="P72" i="1"/>
  <c r="P166" i="1"/>
  <c r="P216" i="1"/>
  <c r="P142" i="1"/>
  <c r="AC321" i="1"/>
  <c r="AD321" i="1" s="1"/>
  <c r="AE321" i="1" s="1"/>
  <c r="P280" i="1"/>
  <c r="P133" i="1"/>
  <c r="P208" i="1"/>
  <c r="P197" i="1"/>
  <c r="P211" i="1"/>
  <c r="P319" i="1"/>
  <c r="P75" i="1"/>
  <c r="P324" i="1"/>
  <c r="P194" i="1"/>
  <c r="P199" i="1"/>
  <c r="P81" i="1"/>
  <c r="P279" i="1"/>
  <c r="P106" i="1"/>
  <c r="P164" i="1"/>
  <c r="P172" i="1"/>
  <c r="P330" i="1"/>
  <c r="P173" i="1"/>
  <c r="P90" i="1"/>
  <c r="P243" i="1"/>
  <c r="AC142" i="1"/>
  <c r="AD142" i="1" s="1"/>
  <c r="AE142" i="1" s="1"/>
  <c r="P70" i="1"/>
  <c r="P147" i="1"/>
  <c r="P128" i="1"/>
  <c r="P8" i="1"/>
  <c r="P123" i="1"/>
  <c r="P141" i="1"/>
  <c r="P192" i="1"/>
  <c r="P214" i="1"/>
  <c r="P257" i="1"/>
  <c r="P116" i="1"/>
  <c r="P152" i="1"/>
  <c r="P187" i="1"/>
  <c r="P146" i="1"/>
  <c r="P175" i="1"/>
  <c r="P189" i="1"/>
  <c r="P83" i="1"/>
  <c r="P14" i="1"/>
  <c r="P55" i="1"/>
  <c r="P145" i="1"/>
  <c r="P209" i="1"/>
  <c r="AC303" i="1"/>
  <c r="AD303" i="1" s="1"/>
  <c r="AE303" i="1" s="1"/>
  <c r="AC214" i="1"/>
  <c r="AD214" i="1" s="1"/>
  <c r="AE214" i="1" s="1"/>
  <c r="AC260" i="1"/>
  <c r="AD260" i="1" s="1"/>
  <c r="AE260" i="1" s="1"/>
  <c r="AC89" i="1"/>
  <c r="AD89" i="1" s="1"/>
  <c r="AE89" i="1" s="1"/>
  <c r="AC66" i="1"/>
  <c r="AD66" i="1" s="1"/>
  <c r="AE66" i="1" s="1"/>
  <c r="AC42" i="1"/>
  <c r="AD42" i="1" s="1"/>
  <c r="AE42" i="1" s="1"/>
  <c r="AC18" i="1"/>
  <c r="AD18" i="1" s="1"/>
  <c r="AE18" i="1" s="1"/>
  <c r="AC237" i="1"/>
  <c r="AD237" i="1" s="1"/>
  <c r="AE237" i="1" s="1"/>
  <c r="AC27" i="1"/>
  <c r="AD27" i="1" s="1"/>
  <c r="AE27" i="1" s="1"/>
  <c r="AC244" i="1"/>
  <c r="AD244" i="1" s="1"/>
  <c r="AE244" i="1" s="1"/>
  <c r="AC81" i="1"/>
  <c r="AD81" i="1" s="1"/>
  <c r="AE81" i="1" s="1"/>
  <c r="AC26" i="1"/>
  <c r="AD26" i="1" s="1"/>
  <c r="AE26" i="1" s="1"/>
  <c r="AC222" i="1"/>
  <c r="AD222" i="1" s="1"/>
  <c r="AE222" i="1" s="1"/>
  <c r="AC35" i="1"/>
  <c r="AD35" i="1" s="1"/>
  <c r="AE35" i="1" s="1"/>
  <c r="AC73" i="1"/>
  <c r="AD73" i="1" s="1"/>
  <c r="AE73" i="1" s="1"/>
  <c r="AC58" i="1"/>
  <c r="AD58" i="1" s="1"/>
  <c r="AE58" i="1" s="1"/>
  <c r="AC34" i="1"/>
  <c r="AD34" i="1" s="1"/>
  <c r="AE34" i="1" s="1"/>
  <c r="AC10" i="1"/>
  <c r="AD10" i="1" s="1"/>
  <c r="AE10" i="1" s="1"/>
  <c r="AC19" i="1"/>
  <c r="AD19" i="1" s="1"/>
  <c r="AE19" i="1" s="1"/>
  <c r="AC252" i="1"/>
  <c r="AD252" i="1" s="1"/>
  <c r="AE252" i="1" s="1"/>
  <c r="AC50" i="1"/>
  <c r="AD50" i="1" s="1"/>
  <c r="AE50" i="1" s="1"/>
  <c r="AC259" i="1"/>
  <c r="AD259" i="1" s="1"/>
  <c r="AE259" i="1" s="1"/>
  <c r="P268" i="1"/>
  <c r="P321" i="1"/>
  <c r="P314" i="1"/>
  <c r="P176" i="1"/>
  <c r="P325" i="1"/>
  <c r="P206" i="1"/>
  <c r="P213" i="1"/>
  <c r="P283" i="1"/>
  <c r="P32" i="1"/>
  <c r="P270" i="1"/>
  <c r="P254" i="1"/>
  <c r="P201" i="1"/>
  <c r="P181" i="1"/>
  <c r="P191" i="1"/>
  <c r="P188" i="1"/>
  <c r="P160" i="1"/>
  <c r="P53" i="1"/>
  <c r="P35" i="1"/>
  <c r="P195" i="1"/>
  <c r="P252" i="1"/>
  <c r="P52" i="1"/>
  <c r="P24" i="1"/>
  <c r="P124" i="1"/>
  <c r="P236" i="1"/>
  <c r="P298" i="1"/>
  <c r="P204" i="1"/>
  <c r="P30" i="1"/>
  <c r="P7" i="1"/>
  <c r="P259" i="1"/>
  <c r="P157" i="1"/>
  <c r="P308" i="1"/>
  <c r="P255" i="1"/>
  <c r="P71" i="1"/>
  <c r="P68" i="1"/>
  <c r="P297" i="1"/>
  <c r="P127" i="1"/>
  <c r="P44" i="1"/>
  <c r="P242" i="1"/>
  <c r="P167" i="1"/>
  <c r="P310" i="1"/>
  <c r="P122" i="1"/>
  <c r="P269" i="1"/>
  <c r="P224" i="1"/>
  <c r="P49" i="1"/>
  <c r="P277" i="1"/>
  <c r="P253" i="1"/>
  <c r="P260" i="1"/>
  <c r="P320" i="1"/>
  <c r="P28" i="1"/>
  <c r="P77" i="1"/>
  <c r="P220" i="1"/>
  <c r="P256" i="1"/>
  <c r="P92" i="1"/>
  <c r="P326" i="1"/>
  <c r="P292" i="1"/>
  <c r="P230" i="1"/>
  <c r="P163" i="1"/>
  <c r="P20" i="1"/>
  <c r="P248" i="1"/>
  <c r="P38" i="1"/>
  <c r="P267" i="1"/>
  <c r="P162" i="1"/>
  <c r="P261" i="1"/>
  <c r="P184" i="1"/>
  <c r="P98" i="1"/>
  <c r="P328" i="1"/>
  <c r="P186" i="1"/>
  <c r="P60" i="1"/>
  <c r="P264" i="1"/>
  <c r="P274" i="1"/>
  <c r="P10" i="1"/>
  <c r="P284" i="1"/>
  <c r="P109" i="1"/>
  <c r="P182" i="1"/>
  <c r="P275" i="1"/>
  <c r="P94" i="1"/>
  <c r="P93" i="1"/>
  <c r="P168" i="1"/>
  <c r="P155" i="1"/>
  <c r="P222" i="1"/>
  <c r="P158" i="1"/>
  <c r="P16" i="1"/>
  <c r="P102" i="1"/>
  <c r="P278" i="1"/>
  <c r="P218" i="1"/>
  <c r="P287" i="1"/>
  <c r="P12" i="1"/>
  <c r="P281" i="1"/>
  <c r="P315" i="1"/>
  <c r="P111" i="1"/>
  <c r="P73" i="1"/>
  <c r="P29" i="1"/>
  <c r="P316" i="1"/>
  <c r="P205" i="1"/>
  <c r="P62" i="1"/>
  <c r="AC165" i="1"/>
  <c r="AD165" i="1" s="1"/>
  <c r="AE165" i="1" s="1"/>
  <c r="AC104" i="1"/>
  <c r="AD104" i="1" s="1"/>
  <c r="AE104" i="1" s="1"/>
  <c r="AC88" i="1"/>
  <c r="AD88" i="1" s="1"/>
  <c r="AE88" i="1" s="1"/>
  <c r="AC57" i="1"/>
  <c r="AD57" i="1" s="1"/>
  <c r="AE57" i="1" s="1"/>
  <c r="AC302" i="1"/>
  <c r="AD302" i="1" s="1"/>
  <c r="AE302" i="1" s="1"/>
  <c r="AC279" i="1"/>
  <c r="AD279" i="1" s="1"/>
  <c r="AE279" i="1" s="1"/>
  <c r="AC272" i="1"/>
  <c r="AD272" i="1" s="1"/>
  <c r="AE272" i="1" s="1"/>
  <c r="AC119" i="1"/>
  <c r="AD119" i="1" s="1"/>
  <c r="AE119" i="1" s="1"/>
  <c r="AC95" i="1"/>
  <c r="AD95" i="1" s="1"/>
  <c r="AE95" i="1" s="1"/>
  <c r="AC286" i="1"/>
  <c r="AD286" i="1" s="1"/>
  <c r="AE286" i="1" s="1"/>
  <c r="AC278" i="1"/>
  <c r="AD278" i="1" s="1"/>
  <c r="AE278" i="1" s="1"/>
  <c r="AC194" i="1"/>
  <c r="AD194" i="1" s="1"/>
  <c r="AE194" i="1" s="1"/>
  <c r="AC178" i="1"/>
  <c r="AD178" i="1" s="1"/>
  <c r="AE178" i="1" s="1"/>
  <c r="AC171" i="1"/>
  <c r="AD171" i="1" s="1"/>
  <c r="AE171" i="1" s="1"/>
  <c r="AC323" i="1"/>
  <c r="AD323" i="1" s="1"/>
  <c r="AE323" i="1" s="1"/>
  <c r="AC315" i="1"/>
  <c r="AD315" i="1" s="1"/>
  <c r="AE315" i="1" s="1"/>
  <c r="AC209" i="1"/>
  <c r="AD209" i="1" s="1"/>
  <c r="AE209" i="1" s="1"/>
  <c r="AC245" i="1"/>
  <c r="AD245" i="1" s="1"/>
  <c r="AE245" i="1" s="1"/>
  <c r="AC230" i="1"/>
  <c r="AD230" i="1" s="1"/>
  <c r="AE230" i="1" s="1"/>
  <c r="AC223" i="1"/>
  <c r="AD223" i="1" s="1"/>
  <c r="AE223" i="1" s="1"/>
  <c r="AC11" i="1"/>
  <c r="AD11" i="1" s="1"/>
  <c r="AE11" i="1" s="1"/>
  <c r="AC16" i="1"/>
  <c r="AD16" i="1" s="1"/>
  <c r="AE16" i="1" s="1"/>
  <c r="P87" i="1"/>
  <c r="P289" i="1"/>
  <c r="P302" i="1"/>
  <c r="P249" i="1"/>
  <c r="P246" i="1"/>
  <c r="P78" i="1"/>
  <c r="P311" i="1"/>
  <c r="P198" i="1"/>
  <c r="P235" i="1"/>
  <c r="P130" i="1"/>
  <c r="P210" i="1"/>
  <c r="P196" i="1"/>
  <c r="P107" i="1"/>
  <c r="P250" i="1"/>
  <c r="P45" i="1"/>
  <c r="P18" i="1"/>
  <c r="P114" i="1"/>
  <c r="P25" i="1"/>
  <c r="P34" i="1"/>
  <c r="P232" i="1"/>
  <c r="P318" i="1"/>
  <c r="P101" i="1"/>
  <c r="P42" i="1"/>
  <c r="P233" i="1"/>
  <c r="P67" i="1"/>
  <c r="P120" i="1"/>
  <c r="P288" i="1"/>
  <c r="P226" i="1"/>
  <c r="P322" i="1"/>
  <c r="P238" i="1"/>
  <c r="P306" i="1"/>
  <c r="P137" i="1"/>
  <c r="P58" i="1"/>
  <c r="P273" i="1"/>
  <c r="P312" i="1"/>
  <c r="P95" i="1"/>
  <c r="P265" i="1"/>
  <c r="P313" i="1"/>
  <c r="P300" i="1"/>
  <c r="P59" i="1"/>
  <c r="P19" i="1"/>
  <c r="P74" i="1"/>
  <c r="P17" i="1"/>
  <c r="P251" i="1"/>
  <c r="P97" i="1"/>
  <c r="P247" i="1"/>
  <c r="P57" i="1"/>
  <c r="P165" i="1"/>
  <c r="P26" i="1"/>
  <c r="P178" i="1"/>
  <c r="P212" i="1"/>
  <c r="P156" i="1"/>
  <c r="P66" i="1"/>
  <c r="P294" i="1"/>
  <c r="P200" i="1"/>
  <c r="P263" i="1"/>
  <c r="P293" i="1"/>
  <c r="P179" i="1"/>
  <c r="P193" i="1"/>
  <c r="P217" i="1"/>
  <c r="P309" i="1"/>
  <c r="P61" i="1"/>
  <c r="P307" i="1"/>
  <c r="AC193" i="1"/>
  <c r="AD193" i="1" s="1"/>
  <c r="AE193" i="1" s="1"/>
  <c r="AC126" i="1"/>
  <c r="AD126" i="1" s="1"/>
  <c r="AE126" i="1" s="1"/>
  <c r="AC65" i="1"/>
  <c r="AD65" i="1" s="1"/>
  <c r="AE65" i="1" s="1"/>
  <c r="AC108" i="1"/>
  <c r="AD108" i="1" s="1"/>
  <c r="AE108" i="1" s="1"/>
  <c r="AC100" i="1"/>
  <c r="AD100" i="1" s="1"/>
  <c r="AE100" i="1" s="1"/>
  <c r="O333" i="1"/>
  <c r="AA4" i="1" s="1"/>
  <c r="AC87" i="1"/>
  <c r="AD87" i="1" s="1"/>
  <c r="AE87" i="1" s="1"/>
  <c r="A18" i="6"/>
  <c r="G18" i="6" l="1"/>
  <c r="E18" i="6"/>
  <c r="C18" i="6"/>
  <c r="P161" i="1"/>
  <c r="P262" i="1"/>
  <c r="P13" i="1"/>
  <c r="P301" i="1"/>
  <c r="P121" i="1"/>
  <c r="P119" i="1"/>
  <c r="P126" i="1"/>
  <c r="P132" i="1"/>
  <c r="P56" i="1"/>
  <c r="P110" i="1"/>
  <c r="P36" i="1"/>
  <c r="P80" i="1"/>
  <c r="P65" i="1"/>
  <c r="P229" i="1"/>
  <c r="P117" i="1"/>
  <c r="P171" i="1"/>
  <c r="P69" i="1"/>
  <c r="P85" i="1"/>
  <c r="P285" i="1"/>
  <c r="P227" i="1"/>
  <c r="P136" i="1"/>
  <c r="P241" i="1"/>
  <c r="P11" i="1"/>
  <c r="P266" i="1"/>
  <c r="P258" i="1"/>
  <c r="P282" i="1"/>
  <c r="P286" i="1"/>
  <c r="P219" i="1"/>
  <c r="P237" i="1"/>
  <c r="P215" i="1"/>
  <c r="P202" i="1"/>
  <c r="P144" i="1"/>
  <c r="P245" i="1"/>
  <c r="P84" i="1"/>
  <c r="P299" i="1"/>
  <c r="P86" i="1"/>
  <c r="P295" i="1"/>
  <c r="P46" i="1"/>
  <c r="P88" i="1"/>
  <c r="P125" i="1"/>
  <c r="P118" i="1"/>
  <c r="P129" i="1"/>
  <c r="P54" i="1"/>
  <c r="P103" i="1"/>
  <c r="P331" i="1"/>
  <c r="P177" i="1"/>
  <c r="P96" i="1"/>
  <c r="P50" i="1"/>
  <c r="J340" i="2"/>
  <c r="AE333" i="1"/>
  <c r="AE5" i="1" s="1"/>
  <c r="AG4" i="1"/>
  <c r="J341" i="2"/>
  <c r="AE1" i="1"/>
  <c r="J342" i="2" l="1"/>
  <c r="R182" i="1"/>
  <c r="S182" i="1" s="1"/>
  <c r="R24" i="1"/>
  <c r="S24" i="1" s="1"/>
  <c r="R288" i="1"/>
  <c r="S288" i="1" s="1"/>
  <c r="R286" i="1"/>
  <c r="S286" i="1" s="1"/>
  <c r="R274" i="1"/>
  <c r="S274" i="1" s="1"/>
  <c r="R43" i="1"/>
  <c r="S43" i="1" s="1"/>
  <c r="R175" i="1"/>
  <c r="S175" i="1" s="1"/>
  <c r="R312" i="1"/>
  <c r="S312" i="1" s="1"/>
  <c r="R229" i="1"/>
  <c r="S229" i="1" s="1"/>
  <c r="R131" i="1"/>
  <c r="S131" i="1" s="1"/>
  <c r="R165" i="1"/>
  <c r="S165" i="1" s="1"/>
  <c r="R122" i="1"/>
  <c r="S122" i="1" s="1"/>
  <c r="R94" i="1"/>
  <c r="S94" i="1" s="1"/>
  <c r="R198" i="1"/>
  <c r="S198" i="1" s="1"/>
  <c r="R130" i="1"/>
  <c r="S130" i="1" s="1"/>
  <c r="R329" i="1"/>
  <c r="S329" i="1" s="1"/>
  <c r="R117" i="1"/>
  <c r="S117" i="1" s="1"/>
  <c r="R155" i="1"/>
  <c r="S155" i="1" s="1"/>
  <c r="R258" i="1"/>
  <c r="S258" i="1" s="1"/>
  <c r="R114" i="1"/>
  <c r="S114" i="1" s="1"/>
  <c r="R275" i="1"/>
  <c r="S275" i="1" s="1"/>
  <c r="R324" i="1"/>
  <c r="S324" i="1" s="1"/>
  <c r="R266" i="1"/>
  <c r="S266" i="1" s="1"/>
  <c r="R299" i="1"/>
  <c r="S299" i="1" s="1"/>
  <c r="R47" i="1"/>
  <c r="S47" i="1" s="1"/>
  <c r="R139" i="1"/>
  <c r="S139" i="1" s="1"/>
  <c r="R201" i="1"/>
  <c r="S201" i="1" s="1"/>
  <c r="R60" i="1"/>
  <c r="S60" i="1" s="1"/>
  <c r="R49" i="1"/>
  <c r="S49" i="1" s="1"/>
  <c r="R87" i="1"/>
  <c r="S87" i="1" s="1"/>
  <c r="R227" i="1"/>
  <c r="S227" i="1" s="1"/>
  <c r="R91" i="1"/>
  <c r="S91" i="1" s="1"/>
  <c r="R236" i="1"/>
  <c r="S236" i="1" s="1"/>
  <c r="R110" i="1"/>
  <c r="S110" i="1" s="1"/>
  <c r="R136" i="1"/>
  <c r="S136" i="1" s="1"/>
  <c r="R302" i="1"/>
  <c r="S302" i="1" s="1"/>
  <c r="R134" i="1"/>
  <c r="S134" i="1" s="1"/>
  <c r="R174" i="1"/>
  <c r="S174" i="1" s="1"/>
  <c r="R159" i="1"/>
  <c r="S159" i="1" s="1"/>
  <c r="R265" i="1"/>
  <c r="S265" i="1" s="1"/>
  <c r="R215" i="1"/>
  <c r="S215" i="1" s="1"/>
  <c r="R154" i="1"/>
  <c r="S154" i="1" s="1"/>
  <c r="R192" i="1"/>
  <c r="S192" i="1" s="1"/>
  <c r="R82" i="1"/>
  <c r="S82" i="1" s="1"/>
  <c r="R101" i="1"/>
  <c r="S101" i="1" s="1"/>
  <c r="R100" i="1"/>
  <c r="S100" i="1" s="1"/>
  <c r="R97" i="1"/>
  <c r="S97" i="1" s="1"/>
  <c r="R242" i="1"/>
  <c r="S242" i="1" s="1"/>
  <c r="R125" i="1"/>
  <c r="S125" i="1" s="1"/>
  <c r="R304" i="1"/>
  <c r="S304" i="1" s="1"/>
  <c r="R238" i="1"/>
  <c r="S238" i="1" s="1"/>
  <c r="R176" i="1"/>
  <c r="S176" i="1" s="1"/>
  <c r="R219" i="1"/>
  <c r="S219" i="1" s="1"/>
  <c r="R118" i="1"/>
  <c r="S118" i="1" s="1"/>
  <c r="R283" i="1"/>
  <c r="S283" i="1" s="1"/>
  <c r="R145" i="1"/>
  <c r="S145" i="1" s="1"/>
  <c r="R123" i="1"/>
  <c r="S123" i="1" s="1"/>
  <c r="R44" i="1"/>
  <c r="S44" i="1" s="1"/>
  <c r="R330" i="1"/>
  <c r="S330" i="1" s="1"/>
  <c r="R126" i="1"/>
  <c r="S126" i="1" s="1"/>
  <c r="R264" i="1"/>
  <c r="S264" i="1" s="1"/>
  <c r="R95" i="1"/>
  <c r="S95" i="1" s="1"/>
  <c r="R184" i="1"/>
  <c r="S184" i="1" s="1"/>
  <c r="R84" i="1"/>
  <c r="S84" i="1" s="1"/>
  <c r="R113" i="1"/>
  <c r="S113" i="1" s="1"/>
  <c r="R119" i="1"/>
  <c r="S119" i="1" s="1"/>
  <c r="R20" i="1"/>
  <c r="S20" i="1" s="1"/>
  <c r="R69" i="1"/>
  <c r="S69" i="1" s="1"/>
  <c r="R248" i="1"/>
  <c r="S248" i="1" s="1"/>
  <c r="R143" i="1"/>
  <c r="S143" i="1" s="1"/>
  <c r="R78" i="1"/>
  <c r="S78" i="1" s="1"/>
  <c r="R168" i="1"/>
  <c r="S168" i="1" s="1"/>
  <c r="R106" i="1"/>
  <c r="S106" i="1" s="1"/>
  <c r="R285" i="1"/>
  <c r="S285" i="1" s="1"/>
  <c r="R14" i="1"/>
  <c r="S14" i="1" s="1"/>
  <c r="R124" i="1"/>
  <c r="S124" i="1" s="1"/>
  <c r="R98" i="1"/>
  <c r="S98" i="1" s="1"/>
  <c r="R293" i="1"/>
  <c r="S293" i="1" s="1"/>
  <c r="R284" i="1"/>
  <c r="S284" i="1" s="1"/>
  <c r="R225" i="1"/>
  <c r="S225" i="1" s="1"/>
  <c r="R308" i="1"/>
  <c r="S308" i="1" s="1"/>
  <c r="R55" i="1"/>
  <c r="S55" i="1" s="1"/>
  <c r="R28" i="1"/>
  <c r="S28" i="1" s="1"/>
  <c r="R59" i="1"/>
  <c r="S59" i="1" s="1"/>
  <c r="R51" i="1"/>
  <c r="S51" i="1" s="1"/>
  <c r="R65" i="1"/>
  <c r="S65" i="1" s="1"/>
  <c r="R68" i="1"/>
  <c r="S68" i="1" s="1"/>
  <c r="R197" i="1"/>
  <c r="S197" i="1" s="1"/>
  <c r="R80" i="1"/>
  <c r="S80" i="1" s="1"/>
  <c r="R193" i="1"/>
  <c r="S193" i="1" s="1"/>
  <c r="R157" i="1"/>
  <c r="S157" i="1" s="1"/>
  <c r="R253" i="1"/>
  <c r="S253" i="1" s="1"/>
  <c r="R102" i="1"/>
  <c r="S102" i="1" s="1"/>
  <c r="R287" i="1"/>
  <c r="S287" i="1" s="1"/>
  <c r="R167" i="1"/>
  <c r="S167" i="1" s="1"/>
  <c r="R292" i="1"/>
  <c r="S292" i="1" s="1"/>
  <c r="R313" i="1"/>
  <c r="S313" i="1" s="1"/>
  <c r="R137" i="1"/>
  <c r="S137" i="1" s="1"/>
  <c r="R282" i="1"/>
  <c r="S282" i="1" s="1"/>
  <c r="R146" i="1"/>
  <c r="S146" i="1" s="1"/>
  <c r="R331" i="1"/>
  <c r="S331" i="1" s="1"/>
  <c r="R54" i="1"/>
  <c r="S54" i="1" s="1"/>
  <c r="R327" i="1"/>
  <c r="S327" i="1" s="1"/>
  <c r="R289" i="1"/>
  <c r="S289" i="1" s="1"/>
  <c r="R83" i="1"/>
  <c r="S83" i="1" s="1"/>
  <c r="R191" i="1"/>
  <c r="S191" i="1" s="1"/>
  <c r="R269" i="1"/>
  <c r="S269" i="1" s="1"/>
  <c r="R52" i="1"/>
  <c r="S52" i="1" s="1"/>
  <c r="R170" i="1"/>
  <c r="S170" i="1" s="1"/>
  <c r="R57" i="1"/>
  <c r="S57" i="1" s="1"/>
  <c r="R150" i="1"/>
  <c r="S150" i="1" s="1"/>
  <c r="R271" i="1"/>
  <c r="S271" i="1" s="1"/>
  <c r="R186" i="1"/>
  <c r="S186" i="1" s="1"/>
  <c r="R63" i="1"/>
  <c r="S63" i="1" s="1"/>
  <c r="R109" i="1"/>
  <c r="S109" i="1" s="1"/>
  <c r="R290" i="1"/>
  <c r="S290" i="1" s="1"/>
  <c r="R99" i="1"/>
  <c r="S99" i="1" s="1"/>
  <c r="R188" i="1"/>
  <c r="S188" i="1" s="1"/>
  <c r="R315" i="1"/>
  <c r="S315" i="1" s="1"/>
  <c r="R305" i="1"/>
  <c r="S305" i="1" s="1"/>
  <c r="R211" i="1"/>
  <c r="S211" i="1" s="1"/>
  <c r="S7" i="1"/>
  <c r="R46" i="1"/>
  <c r="S46" i="1" s="1"/>
  <c r="R153" i="1"/>
  <c r="S153" i="1" s="1"/>
  <c r="R281" i="1"/>
  <c r="S281" i="1" s="1"/>
  <c r="R311" i="1"/>
  <c r="S311" i="1" s="1"/>
  <c r="R164" i="1"/>
  <c r="S164" i="1" s="1"/>
  <c r="R138" i="1"/>
  <c r="S138" i="1" s="1"/>
  <c r="R37" i="1"/>
  <c r="S37" i="1" s="1"/>
  <c r="R41" i="1"/>
  <c r="S41" i="1" s="1"/>
  <c r="R61" i="1"/>
  <c r="S61" i="1" s="1"/>
  <c r="R301" i="1"/>
  <c r="S301" i="1" s="1"/>
  <c r="R226" i="1"/>
  <c r="S226" i="1" s="1"/>
  <c r="R326" i="1"/>
  <c r="S326" i="1" s="1"/>
  <c r="R127" i="1"/>
  <c r="S127" i="1" s="1"/>
  <c r="R233" i="1"/>
  <c r="S233" i="1" s="1"/>
  <c r="R291" i="1"/>
  <c r="S291" i="1" s="1"/>
  <c r="R220" i="1"/>
  <c r="S220" i="1" s="1"/>
  <c r="R245" i="1"/>
  <c r="S245" i="1" s="1"/>
  <c r="R133" i="1"/>
  <c r="S133" i="1" s="1"/>
  <c r="R257" i="1"/>
  <c r="S257" i="1" s="1"/>
  <c r="R13" i="1"/>
  <c r="S13" i="1" s="1"/>
  <c r="R212" i="1"/>
  <c r="S212" i="1" s="1"/>
  <c r="R178" i="1"/>
  <c r="S178" i="1" s="1"/>
  <c r="R210" i="1"/>
  <c r="S210" i="1" s="1"/>
  <c r="R177" i="1"/>
  <c r="S177" i="1" s="1"/>
  <c r="R234" i="1"/>
  <c r="S234" i="1" s="1"/>
  <c r="R316" i="1"/>
  <c r="S316" i="1" s="1"/>
  <c r="R156" i="1"/>
  <c r="S156" i="1" s="1"/>
  <c r="R205" i="1"/>
  <c r="S205" i="1" s="1"/>
  <c r="R254" i="1"/>
  <c r="S254" i="1" s="1"/>
  <c r="R140" i="1"/>
  <c r="S140" i="1" s="1"/>
  <c r="R272" i="1"/>
  <c r="S272" i="1" s="1"/>
  <c r="R96" i="1"/>
  <c r="S96" i="1" s="1"/>
  <c r="R296" i="1"/>
  <c r="S296" i="1" s="1"/>
  <c r="R56" i="1"/>
  <c r="S56" i="1" s="1"/>
  <c r="R158" i="1"/>
  <c r="S158" i="1" s="1"/>
  <c r="R250" i="1"/>
  <c r="S250" i="1" s="1"/>
  <c r="R71" i="1"/>
  <c r="S71" i="1" s="1"/>
  <c r="R195" i="1"/>
  <c r="S195" i="1" s="1"/>
  <c r="R221" i="1"/>
  <c r="S221" i="1" s="1"/>
  <c r="R306" i="1"/>
  <c r="S306" i="1" s="1"/>
  <c r="R273" i="1"/>
  <c r="S273" i="1" s="1"/>
  <c r="R307" i="1"/>
  <c r="S307" i="1" s="1"/>
  <c r="R194" i="1"/>
  <c r="S194" i="1" s="1"/>
  <c r="R48" i="1"/>
  <c r="S48" i="1" s="1"/>
  <c r="R151" i="1"/>
  <c r="S151" i="1" s="1"/>
  <c r="R163" i="1"/>
  <c r="S163" i="1" s="1"/>
  <c r="R216" i="1"/>
  <c r="S216" i="1" s="1"/>
  <c r="R161" i="1"/>
  <c r="S161" i="1" s="1"/>
  <c r="R263" i="1"/>
  <c r="S263" i="1" s="1"/>
  <c r="R183" i="1"/>
  <c r="S183" i="1" s="1"/>
  <c r="R247" i="1"/>
  <c r="S247" i="1" s="1"/>
  <c r="R217" i="1"/>
  <c r="S217" i="1" s="1"/>
  <c r="R173" i="1"/>
  <c r="S173" i="1" s="1"/>
  <c r="R86" i="1"/>
  <c r="S86" i="1" s="1"/>
  <c r="R268" i="1"/>
  <c r="S268" i="1" s="1"/>
  <c r="R196" i="1"/>
  <c r="S196" i="1" s="1"/>
  <c r="R85" i="1"/>
  <c r="S85" i="1" s="1"/>
  <c r="R112" i="1"/>
  <c r="S112" i="1" s="1"/>
  <c r="R166" i="1"/>
  <c r="S166" i="1" s="1"/>
  <c r="R321" i="1"/>
  <c r="S321" i="1" s="1"/>
  <c r="R185" i="1"/>
  <c r="S185" i="1" s="1"/>
  <c r="R149" i="1"/>
  <c r="S149" i="1" s="1"/>
  <c r="R30" i="1"/>
  <c r="S30" i="1" s="1"/>
  <c r="R31" i="1"/>
  <c r="S31" i="1" s="1"/>
  <c r="R189" i="1"/>
  <c r="S189" i="1" s="1"/>
  <c r="R259" i="1"/>
  <c r="S259" i="1" s="1"/>
  <c r="R314" i="1"/>
  <c r="S314" i="1" s="1"/>
  <c r="R279" i="1"/>
  <c r="S279" i="1" s="1"/>
  <c r="R270" i="1"/>
  <c r="S270" i="1" s="1"/>
  <c r="R67" i="1"/>
  <c r="S67" i="1" s="1"/>
  <c r="R107" i="1"/>
  <c r="S107" i="1" s="1"/>
  <c r="R53" i="1"/>
  <c r="S53" i="1" s="1"/>
  <c r="R29" i="1"/>
  <c r="S29" i="1" s="1"/>
  <c r="R276" i="1"/>
  <c r="S276" i="1" s="1"/>
  <c r="R241" i="1"/>
  <c r="S241" i="1" s="1"/>
  <c r="R103" i="1"/>
  <c r="S103" i="1" s="1"/>
  <c r="R223" i="1"/>
  <c r="S223" i="1" s="1"/>
  <c r="R297" i="1"/>
  <c r="S297" i="1" s="1"/>
  <c r="R64" i="1"/>
  <c r="S64" i="1" s="1"/>
  <c r="R298" i="1"/>
  <c r="S298" i="1" s="1"/>
  <c r="R9" i="1"/>
  <c r="S9" i="1" s="1"/>
  <c r="R318" i="1"/>
  <c r="S318" i="1" s="1"/>
  <c r="R40" i="1"/>
  <c r="S40" i="1" s="1"/>
  <c r="R255" i="1"/>
  <c r="S255" i="1" s="1"/>
  <c r="R148" i="1"/>
  <c r="S148" i="1" s="1"/>
  <c r="R202" i="1"/>
  <c r="S202" i="1" s="1"/>
  <c r="R21" i="1"/>
  <c r="S21" i="1" s="1"/>
  <c r="R232" i="1"/>
  <c r="S232" i="1" s="1"/>
  <c r="R213" i="1"/>
  <c r="S213" i="1" s="1"/>
  <c r="R322" i="1"/>
  <c r="S322" i="1" s="1"/>
  <c r="R32" i="1"/>
  <c r="S32" i="1" s="1"/>
  <c r="R36" i="1"/>
  <c r="S36" i="1" s="1"/>
  <c r="R262" i="1"/>
  <c r="S262" i="1" s="1"/>
  <c r="R294" i="1"/>
  <c r="S294" i="1" s="1"/>
  <c r="R79" i="1"/>
  <c r="S79" i="1" s="1"/>
  <c r="R249" i="1"/>
  <c r="S249" i="1" s="1"/>
  <c r="R209" i="1"/>
  <c r="S209" i="1" s="1"/>
  <c r="R243" i="1"/>
  <c r="S243" i="1" s="1"/>
  <c r="R200" i="1"/>
  <c r="S200" i="1" s="1"/>
  <c r="R320" i="1"/>
  <c r="S320" i="1" s="1"/>
  <c r="R92" i="1"/>
  <c r="S92" i="1" s="1"/>
  <c r="R8" i="1"/>
  <c r="S8" i="1" s="1"/>
  <c r="R251" i="1"/>
  <c r="S251" i="1" s="1"/>
  <c r="R115" i="1"/>
  <c r="S115" i="1" s="1"/>
  <c r="R72" i="1"/>
  <c r="S72" i="1" s="1"/>
  <c r="R181" i="1"/>
  <c r="S181" i="1" s="1"/>
  <c r="R224" i="1"/>
  <c r="S224" i="1" s="1"/>
  <c r="R15" i="1"/>
  <c r="S15" i="1" s="1"/>
  <c r="R317" i="1"/>
  <c r="S317" i="1" s="1"/>
  <c r="R121" i="1"/>
  <c r="S121" i="1" s="1"/>
  <c r="R222" i="1"/>
  <c r="S222" i="1" s="1"/>
  <c r="R246" i="1"/>
  <c r="S246" i="1" s="1"/>
  <c r="R244" i="1"/>
  <c r="S244" i="1" s="1"/>
  <c r="R116" i="1"/>
  <c r="S116" i="1" s="1"/>
  <c r="R228" i="1"/>
  <c r="S228" i="1" s="1"/>
  <c r="R295" i="1"/>
  <c r="S295" i="1" s="1"/>
  <c r="R105" i="1"/>
  <c r="S105" i="1" s="1"/>
  <c r="R180" i="1"/>
  <c r="S180" i="1" s="1"/>
  <c r="R147" i="1"/>
  <c r="S147" i="1" s="1"/>
  <c r="R111" i="1"/>
  <c r="S111" i="1" s="1"/>
  <c r="R267" i="1"/>
  <c r="S267" i="1" s="1"/>
  <c r="R25" i="1"/>
  <c r="S25" i="1" s="1"/>
  <c r="R35" i="1"/>
  <c r="S35" i="1" s="1"/>
  <c r="R207" i="1"/>
  <c r="S207" i="1" s="1"/>
  <c r="R128" i="1"/>
  <c r="S128" i="1" s="1"/>
  <c r="R73" i="1"/>
  <c r="S73" i="1" s="1"/>
  <c r="R10" i="1"/>
  <c r="S10" i="1" s="1"/>
  <c r="R93" i="1"/>
  <c r="S93" i="1" s="1"/>
  <c r="R280" i="1"/>
  <c r="S280" i="1" s="1"/>
  <c r="R19" i="1"/>
  <c r="S19" i="1" s="1"/>
  <c r="R58" i="1"/>
  <c r="S58" i="1" s="1"/>
  <c r="R235" i="1"/>
  <c r="S235" i="1" s="1"/>
  <c r="R239" i="1"/>
  <c r="S239" i="1" s="1"/>
  <c r="R206" i="1"/>
  <c r="S206" i="1" s="1"/>
  <c r="R169" i="1"/>
  <c r="S169" i="1" s="1"/>
  <c r="R208" i="1"/>
  <c r="S208" i="1" s="1"/>
  <c r="R187" i="1"/>
  <c r="S187" i="1" s="1"/>
  <c r="R132" i="1"/>
  <c r="S132" i="1" s="1"/>
  <c r="R277" i="1"/>
  <c r="S277" i="1" s="1"/>
  <c r="R199" i="1"/>
  <c r="S199" i="1" s="1"/>
  <c r="R152" i="1"/>
  <c r="S152" i="1" s="1"/>
  <c r="R66" i="1"/>
  <c r="S66" i="1" s="1"/>
  <c r="R50" i="1"/>
  <c r="S50" i="1" s="1"/>
  <c r="R300" i="1"/>
  <c r="S300" i="1" s="1"/>
  <c r="R89" i="1"/>
  <c r="S89" i="1" s="1"/>
  <c r="R18" i="1"/>
  <c r="S18" i="1" s="1"/>
  <c r="R325" i="1"/>
  <c r="S325" i="1" s="1"/>
  <c r="R77" i="1"/>
  <c r="S77" i="1" s="1"/>
  <c r="R190" i="1"/>
  <c r="S190" i="1" s="1"/>
  <c r="R142" i="1"/>
  <c r="S142" i="1" s="1"/>
  <c r="R76" i="1"/>
  <c r="S76" i="1" s="1"/>
  <c r="R278" i="1"/>
  <c r="S278" i="1" s="1"/>
  <c r="R75" i="1"/>
  <c r="S75" i="1" s="1"/>
  <c r="R22" i="1"/>
  <c r="S22" i="1" s="1"/>
  <c r="R88" i="1"/>
  <c r="S88" i="1" s="1"/>
  <c r="R230" i="1"/>
  <c r="S230" i="1" s="1"/>
  <c r="R303" i="1"/>
  <c r="S303" i="1" s="1"/>
  <c r="R34" i="1"/>
  <c r="S34" i="1" s="1"/>
  <c r="R252" i="1"/>
  <c r="S252" i="1" s="1"/>
  <c r="R261" i="1"/>
  <c r="S261" i="1" s="1"/>
  <c r="R231" i="1"/>
  <c r="S231" i="1" s="1"/>
  <c r="R74" i="1"/>
  <c r="S74" i="1" s="1"/>
  <c r="R38" i="1"/>
  <c r="S38" i="1" s="1"/>
  <c r="R16" i="1"/>
  <c r="S16" i="1" s="1"/>
  <c r="R162" i="1"/>
  <c r="S162" i="1" s="1"/>
  <c r="R17" i="1"/>
  <c r="S17" i="1" s="1"/>
  <c r="R62" i="1"/>
  <c r="S62" i="1" s="1"/>
  <c r="R42" i="1"/>
  <c r="S42" i="1" s="1"/>
  <c r="R218" i="1"/>
  <c r="S218" i="1" s="1"/>
  <c r="R45" i="1"/>
  <c r="S45" i="1" s="1"/>
  <c r="R160" i="1"/>
  <c r="S160" i="1" s="1"/>
  <c r="R214" i="1"/>
  <c r="S214" i="1" s="1"/>
  <c r="R237" i="1"/>
  <c r="S237" i="1" s="1"/>
  <c r="R81" i="1"/>
  <c r="S81" i="1" s="1"/>
  <c r="R11" i="1"/>
  <c r="S11" i="1" s="1"/>
  <c r="R129" i="1"/>
  <c r="S129" i="1" s="1"/>
  <c r="R240" i="1"/>
  <c r="S240" i="1" s="1"/>
  <c r="R323" i="1"/>
  <c r="S323" i="1" s="1"/>
  <c r="R310" i="1"/>
  <c r="S310" i="1" s="1"/>
  <c r="R141" i="1"/>
  <c r="S141" i="1" s="1"/>
  <c r="R256" i="1"/>
  <c r="S256" i="1" s="1"/>
  <c r="R319" i="1"/>
  <c r="S319" i="1" s="1"/>
  <c r="R12" i="1"/>
  <c r="S12" i="1" s="1"/>
  <c r="R108" i="1"/>
  <c r="S108" i="1" s="1"/>
  <c r="R179" i="1"/>
  <c r="S179" i="1" s="1"/>
  <c r="R309" i="1"/>
  <c r="S309" i="1" s="1"/>
  <c r="R23" i="1"/>
  <c r="S23" i="1" s="1"/>
  <c r="R120" i="1"/>
  <c r="S120" i="1" s="1"/>
  <c r="R104" i="1"/>
  <c r="S104" i="1" s="1"/>
  <c r="R172" i="1"/>
  <c r="S172" i="1" s="1"/>
  <c r="R144" i="1"/>
  <c r="S144" i="1" s="1"/>
  <c r="R260" i="1"/>
  <c r="S260" i="1" s="1"/>
  <c r="R27" i="1"/>
  <c r="S27" i="1" s="1"/>
  <c r="R26" i="1"/>
  <c r="S26" i="1" s="1"/>
  <c r="R39" i="1"/>
  <c r="S39" i="1" s="1"/>
  <c r="R135" i="1"/>
  <c r="S135" i="1" s="1"/>
  <c r="R33" i="1"/>
  <c r="S33" i="1" s="1"/>
  <c r="R171" i="1"/>
  <c r="S171" i="1" s="1"/>
  <c r="R204" i="1"/>
  <c r="S204" i="1" s="1"/>
  <c r="R328" i="1"/>
  <c r="S328" i="1" s="1"/>
  <c r="R90" i="1"/>
  <c r="S90" i="1" s="1"/>
  <c r="R203" i="1"/>
  <c r="S203" i="1" s="1"/>
  <c r="R70" i="1"/>
  <c r="S70" i="1" s="1"/>
  <c r="AE2" i="1"/>
  <c r="AE3" i="1" s="1"/>
  <c r="AE4" i="1" s="1"/>
  <c r="S1" i="1" l="1"/>
  <c r="AA6" i="1"/>
  <c r="T162" i="1"/>
  <c r="V162" i="1"/>
  <c r="T105" i="1"/>
  <c r="V105" i="1"/>
  <c r="T270" i="1"/>
  <c r="V270" i="1"/>
  <c r="V212" i="1"/>
  <c r="T212" i="1"/>
  <c r="T150" i="1"/>
  <c r="V150" i="1"/>
  <c r="T184" i="1"/>
  <c r="V184" i="1"/>
  <c r="T130" i="1"/>
  <c r="V130" i="1"/>
  <c r="T204" i="1"/>
  <c r="V204" i="1"/>
  <c r="V12" i="1"/>
  <c r="T12" i="1"/>
  <c r="T62" i="1"/>
  <c r="V62" i="1"/>
  <c r="T76" i="1"/>
  <c r="V76" i="1"/>
  <c r="V10" i="1"/>
  <c r="T10" i="1"/>
  <c r="T147" i="1"/>
  <c r="V147" i="1"/>
  <c r="T251" i="1"/>
  <c r="V251" i="1"/>
  <c r="V21" i="1"/>
  <c r="T21" i="1"/>
  <c r="T107" i="1"/>
  <c r="V107" i="1"/>
  <c r="V30" i="1"/>
  <c r="T30" i="1"/>
  <c r="T216" i="1"/>
  <c r="V216" i="1"/>
  <c r="V272" i="1"/>
  <c r="T272" i="1"/>
  <c r="V291" i="1"/>
  <c r="T291" i="1"/>
  <c r="T125" i="1"/>
  <c r="V125" i="1"/>
  <c r="T171" i="1"/>
  <c r="V171" i="1"/>
  <c r="T172" i="1"/>
  <c r="V172" i="1"/>
  <c r="T319" i="1"/>
  <c r="V319" i="1"/>
  <c r="V81" i="1"/>
  <c r="T81" i="1"/>
  <c r="T17" i="1"/>
  <c r="V17" i="1"/>
  <c r="V34" i="1"/>
  <c r="T34" i="1"/>
  <c r="V142" i="1"/>
  <c r="T142" i="1"/>
  <c r="V66" i="1"/>
  <c r="T66" i="1"/>
  <c r="T206" i="1"/>
  <c r="V206" i="1"/>
  <c r="V73" i="1"/>
  <c r="T73" i="1"/>
  <c r="V180" i="1"/>
  <c r="T180" i="1"/>
  <c r="V121" i="1"/>
  <c r="T121" i="1"/>
  <c r="T8" i="1"/>
  <c r="V8" i="1"/>
  <c r="V294" i="1"/>
  <c r="T294" i="1"/>
  <c r="T202" i="1"/>
  <c r="V202" i="1"/>
  <c r="V297" i="1"/>
  <c r="T297" i="1"/>
  <c r="T67" i="1"/>
  <c r="V67" i="1"/>
  <c r="T149" i="1"/>
  <c r="V149" i="1"/>
  <c r="V86" i="1"/>
  <c r="T86" i="1"/>
  <c r="T163" i="1"/>
  <c r="V163" i="1"/>
  <c r="T195" i="1"/>
  <c r="V195" i="1"/>
  <c r="T140" i="1"/>
  <c r="V140" i="1"/>
  <c r="V178" i="1"/>
  <c r="T178" i="1"/>
  <c r="T233" i="1"/>
  <c r="V233" i="1"/>
  <c r="T138" i="1"/>
  <c r="V138" i="1"/>
  <c r="T305" i="1"/>
  <c r="V305" i="1"/>
  <c r="V271" i="1"/>
  <c r="T271" i="1"/>
  <c r="V289" i="1"/>
  <c r="T289" i="1"/>
  <c r="V292" i="1"/>
  <c r="T292" i="1"/>
  <c r="T197" i="1"/>
  <c r="V197" i="1"/>
  <c r="T225" i="1"/>
  <c r="V225" i="1"/>
  <c r="T168" i="1"/>
  <c r="V168" i="1"/>
  <c r="V84" i="1"/>
  <c r="T84" i="1"/>
  <c r="T145" i="1"/>
  <c r="V145" i="1"/>
  <c r="V242" i="1"/>
  <c r="T242" i="1"/>
  <c r="T265" i="1"/>
  <c r="V265" i="1"/>
  <c r="V91" i="1"/>
  <c r="T91" i="1"/>
  <c r="V299" i="1"/>
  <c r="T299" i="1"/>
  <c r="T329" i="1"/>
  <c r="V329" i="1"/>
  <c r="V312" i="1"/>
  <c r="T312" i="1"/>
  <c r="T152" i="1"/>
  <c r="V152" i="1"/>
  <c r="V262" i="1"/>
  <c r="T262" i="1"/>
  <c r="V254" i="1"/>
  <c r="T254" i="1"/>
  <c r="T97" i="1"/>
  <c r="V97" i="1"/>
  <c r="T135" i="1"/>
  <c r="V135" i="1"/>
  <c r="T141" i="1"/>
  <c r="V141" i="1"/>
  <c r="V16" i="1"/>
  <c r="T16" i="1"/>
  <c r="V77" i="1"/>
  <c r="T77" i="1"/>
  <c r="T235" i="1"/>
  <c r="V235" i="1"/>
  <c r="T295" i="1"/>
  <c r="V295" i="1"/>
  <c r="V320" i="1"/>
  <c r="T320" i="1"/>
  <c r="V255" i="1"/>
  <c r="T255" i="1"/>
  <c r="V279" i="1"/>
  <c r="T279" i="1"/>
  <c r="T48" i="1"/>
  <c r="V48" i="1"/>
  <c r="T205" i="1"/>
  <c r="V205" i="1"/>
  <c r="V13" i="1"/>
  <c r="T13" i="1"/>
  <c r="T311" i="1"/>
  <c r="V311" i="1"/>
  <c r="V57" i="1"/>
  <c r="T57" i="1"/>
  <c r="V287" i="1"/>
  <c r="T287" i="1"/>
  <c r="T293" i="1"/>
  <c r="V293" i="1"/>
  <c r="V118" i="1"/>
  <c r="T118" i="1"/>
  <c r="T198" i="1"/>
  <c r="V198" i="1"/>
  <c r="T70" i="1"/>
  <c r="V70" i="1"/>
  <c r="T39" i="1"/>
  <c r="V39" i="1"/>
  <c r="T23" i="1"/>
  <c r="V23" i="1"/>
  <c r="V310" i="1"/>
  <c r="T310" i="1"/>
  <c r="V160" i="1"/>
  <c r="T160" i="1"/>
  <c r="V38" i="1"/>
  <c r="T38" i="1"/>
  <c r="T88" i="1"/>
  <c r="V88" i="1"/>
  <c r="V325" i="1"/>
  <c r="T325" i="1"/>
  <c r="V277" i="1"/>
  <c r="T277" i="1"/>
  <c r="V58" i="1"/>
  <c r="T58" i="1"/>
  <c r="V35" i="1"/>
  <c r="T35" i="1"/>
  <c r="V228" i="1"/>
  <c r="T228" i="1"/>
  <c r="V224" i="1"/>
  <c r="T224" i="1"/>
  <c r="V200" i="1"/>
  <c r="T200" i="1"/>
  <c r="T32" i="1"/>
  <c r="V32" i="1"/>
  <c r="T40" i="1"/>
  <c r="V40" i="1"/>
  <c r="T241" i="1"/>
  <c r="V241" i="1"/>
  <c r="V314" i="1"/>
  <c r="T314" i="1"/>
  <c r="T166" i="1"/>
  <c r="V166" i="1"/>
  <c r="V247" i="1"/>
  <c r="T247" i="1"/>
  <c r="T194" i="1"/>
  <c r="V194" i="1"/>
  <c r="T158" i="1"/>
  <c r="V158" i="1"/>
  <c r="T156" i="1"/>
  <c r="V156" i="1"/>
  <c r="T257" i="1"/>
  <c r="V257" i="1"/>
  <c r="V226" i="1"/>
  <c r="T226" i="1"/>
  <c r="V281" i="1"/>
  <c r="T281" i="1"/>
  <c r="V99" i="1"/>
  <c r="T99" i="1"/>
  <c r="T170" i="1"/>
  <c r="V170" i="1"/>
  <c r="V331" i="1"/>
  <c r="T331" i="1"/>
  <c r="V102" i="1"/>
  <c r="T102" i="1"/>
  <c r="T51" i="1"/>
  <c r="V51" i="1"/>
  <c r="T98" i="1"/>
  <c r="V98" i="1"/>
  <c r="V248" i="1"/>
  <c r="T248" i="1"/>
  <c r="T264" i="1"/>
  <c r="V264" i="1"/>
  <c r="T219" i="1"/>
  <c r="V219" i="1"/>
  <c r="V101" i="1"/>
  <c r="T101" i="1"/>
  <c r="T134" i="1"/>
  <c r="V134" i="1"/>
  <c r="V49" i="1"/>
  <c r="T49" i="1"/>
  <c r="T275" i="1"/>
  <c r="V275" i="1"/>
  <c r="V94" i="1"/>
  <c r="T94" i="1"/>
  <c r="V274" i="1"/>
  <c r="T274" i="1"/>
  <c r="T104" i="1"/>
  <c r="V104" i="1"/>
  <c r="T190" i="1"/>
  <c r="V190" i="1"/>
  <c r="T317" i="1"/>
  <c r="V317" i="1"/>
  <c r="V185" i="1"/>
  <c r="T185" i="1"/>
  <c r="T127" i="1"/>
  <c r="V127" i="1"/>
  <c r="T167" i="1"/>
  <c r="V167" i="1"/>
  <c r="T78" i="1"/>
  <c r="V78" i="1"/>
  <c r="T283" i="1"/>
  <c r="V283" i="1"/>
  <c r="T159" i="1"/>
  <c r="V159" i="1"/>
  <c r="T120" i="1"/>
  <c r="V120" i="1"/>
  <c r="T214" i="1"/>
  <c r="V214" i="1"/>
  <c r="T230" i="1"/>
  <c r="V230" i="1"/>
  <c r="T199" i="1"/>
  <c r="V199" i="1"/>
  <c r="V207" i="1"/>
  <c r="T207" i="1"/>
  <c r="V15" i="1"/>
  <c r="T15" i="1"/>
  <c r="T36" i="1"/>
  <c r="V36" i="1"/>
  <c r="V103" i="1"/>
  <c r="T103" i="1"/>
  <c r="V321" i="1"/>
  <c r="T321" i="1"/>
  <c r="V217" i="1"/>
  <c r="T217" i="1"/>
  <c r="T250" i="1"/>
  <c r="V250" i="1"/>
  <c r="V326" i="1"/>
  <c r="T326" i="1"/>
  <c r="V188" i="1"/>
  <c r="T188" i="1"/>
  <c r="T54" i="1"/>
  <c r="V54" i="1"/>
  <c r="V65" i="1"/>
  <c r="T65" i="1"/>
  <c r="T143" i="1"/>
  <c r="V143" i="1"/>
  <c r="T95" i="1"/>
  <c r="V95" i="1"/>
  <c r="V100" i="1"/>
  <c r="T100" i="1"/>
  <c r="T174" i="1"/>
  <c r="V174" i="1"/>
  <c r="V87" i="1"/>
  <c r="T87" i="1"/>
  <c r="V324" i="1"/>
  <c r="T324" i="1"/>
  <c r="V43" i="1"/>
  <c r="T43" i="1"/>
  <c r="V203" i="1"/>
  <c r="T203" i="1"/>
  <c r="T26" i="1"/>
  <c r="V26" i="1"/>
  <c r="V309" i="1"/>
  <c r="T309" i="1"/>
  <c r="V323" i="1"/>
  <c r="T323" i="1"/>
  <c r="T45" i="1"/>
  <c r="V45" i="1"/>
  <c r="V74" i="1"/>
  <c r="T74" i="1"/>
  <c r="T22" i="1"/>
  <c r="V22" i="1"/>
  <c r="V18" i="1"/>
  <c r="T18" i="1"/>
  <c r="T132" i="1"/>
  <c r="V132" i="1"/>
  <c r="T19" i="1"/>
  <c r="V19" i="1"/>
  <c r="V25" i="1"/>
  <c r="T25" i="1"/>
  <c r="V116" i="1"/>
  <c r="T116" i="1"/>
  <c r="T181" i="1"/>
  <c r="V181" i="1"/>
  <c r="T243" i="1"/>
  <c r="V243" i="1"/>
  <c r="T322" i="1"/>
  <c r="V322" i="1"/>
  <c r="T318" i="1"/>
  <c r="V318" i="1"/>
  <c r="T276" i="1"/>
  <c r="V276" i="1"/>
  <c r="T259" i="1"/>
  <c r="V259" i="1"/>
  <c r="T112" i="1"/>
  <c r="V112" i="1"/>
  <c r="T183" i="1"/>
  <c r="V183" i="1"/>
  <c r="V307" i="1"/>
  <c r="T307" i="1"/>
  <c r="T56" i="1"/>
  <c r="V56" i="1"/>
  <c r="T316" i="1"/>
  <c r="V316" i="1"/>
  <c r="V133" i="1"/>
  <c r="T133" i="1"/>
  <c r="T301" i="1"/>
  <c r="V301" i="1"/>
  <c r="T153" i="1"/>
  <c r="V153" i="1"/>
  <c r="T290" i="1"/>
  <c r="V290" i="1"/>
  <c r="V52" i="1"/>
  <c r="T52" i="1"/>
  <c r="T146" i="1"/>
  <c r="V146" i="1"/>
  <c r="T253" i="1"/>
  <c r="V253" i="1"/>
  <c r="T59" i="1"/>
  <c r="V59" i="1"/>
  <c r="T124" i="1"/>
  <c r="V124" i="1"/>
  <c r="T69" i="1"/>
  <c r="V69" i="1"/>
  <c r="V126" i="1"/>
  <c r="T126" i="1"/>
  <c r="V176" i="1"/>
  <c r="T176" i="1"/>
  <c r="V82" i="1"/>
  <c r="T82" i="1"/>
  <c r="V302" i="1"/>
  <c r="T302" i="1"/>
  <c r="V60" i="1"/>
  <c r="T60" i="1"/>
  <c r="V114" i="1"/>
  <c r="T114" i="1"/>
  <c r="T122" i="1"/>
  <c r="V122" i="1"/>
  <c r="T286" i="1"/>
  <c r="V286" i="1"/>
  <c r="T256" i="1"/>
  <c r="V256" i="1"/>
  <c r="T239" i="1"/>
  <c r="V239" i="1"/>
  <c r="T148" i="1"/>
  <c r="V148" i="1"/>
  <c r="T151" i="1"/>
  <c r="V151" i="1"/>
  <c r="T315" i="1"/>
  <c r="V315" i="1"/>
  <c r="V68" i="1"/>
  <c r="T68" i="1"/>
  <c r="T175" i="1"/>
  <c r="V175" i="1"/>
  <c r="T90" i="1"/>
  <c r="V90" i="1"/>
  <c r="T179" i="1"/>
  <c r="V179" i="1"/>
  <c r="V218" i="1"/>
  <c r="T218" i="1"/>
  <c r="T75" i="1"/>
  <c r="V75" i="1"/>
  <c r="T187" i="1"/>
  <c r="V187" i="1"/>
  <c r="V267" i="1"/>
  <c r="T267" i="1"/>
  <c r="V209" i="1"/>
  <c r="T209" i="1"/>
  <c r="T9" i="1"/>
  <c r="V9" i="1"/>
  <c r="T189" i="1"/>
  <c r="V189" i="1"/>
  <c r="T263" i="1"/>
  <c r="V263" i="1"/>
  <c r="V273" i="1"/>
  <c r="T273" i="1"/>
  <c r="V234" i="1"/>
  <c r="T234" i="1"/>
  <c r="T245" i="1"/>
  <c r="V245" i="1"/>
  <c r="V61" i="1"/>
  <c r="T61" i="1"/>
  <c r="T46" i="1"/>
  <c r="V46" i="1"/>
  <c r="T109" i="1"/>
  <c r="V109" i="1"/>
  <c r="T269" i="1"/>
  <c r="V269" i="1"/>
  <c r="T282" i="1"/>
  <c r="V282" i="1"/>
  <c r="V157" i="1"/>
  <c r="T157" i="1"/>
  <c r="V28" i="1"/>
  <c r="T28" i="1"/>
  <c r="T20" i="1"/>
  <c r="V20" i="1"/>
  <c r="T330" i="1"/>
  <c r="V330" i="1"/>
  <c r="T238" i="1"/>
  <c r="V238" i="1"/>
  <c r="T192" i="1"/>
  <c r="V192" i="1"/>
  <c r="T136" i="1"/>
  <c r="V136" i="1"/>
  <c r="V201" i="1"/>
  <c r="T201" i="1"/>
  <c r="V258" i="1"/>
  <c r="T258" i="1"/>
  <c r="T165" i="1"/>
  <c r="V165" i="1"/>
  <c r="V288" i="1"/>
  <c r="T288" i="1"/>
  <c r="V237" i="1"/>
  <c r="T237" i="1"/>
  <c r="V128" i="1"/>
  <c r="T128" i="1"/>
  <c r="V223" i="1"/>
  <c r="T223" i="1"/>
  <c r="V71" i="1"/>
  <c r="T71" i="1"/>
  <c r="V327" i="1"/>
  <c r="T327" i="1"/>
  <c r="T227" i="1"/>
  <c r="V227" i="1"/>
  <c r="V27" i="1"/>
  <c r="T27" i="1"/>
  <c r="V240" i="1"/>
  <c r="T240" i="1"/>
  <c r="T231" i="1"/>
  <c r="V231" i="1"/>
  <c r="V89" i="1"/>
  <c r="T89" i="1"/>
  <c r="T280" i="1"/>
  <c r="V280" i="1"/>
  <c r="T244" i="1"/>
  <c r="V244" i="1"/>
  <c r="V72" i="1"/>
  <c r="T72" i="1"/>
  <c r="T213" i="1"/>
  <c r="V213" i="1"/>
  <c r="T29" i="1"/>
  <c r="V29" i="1"/>
  <c r="V85" i="1"/>
  <c r="T85" i="1"/>
  <c r="V296" i="1"/>
  <c r="T296" i="1"/>
  <c r="V14" i="1"/>
  <c r="T14" i="1"/>
  <c r="T328" i="1"/>
  <c r="V328" i="1"/>
  <c r="T260" i="1"/>
  <c r="V260" i="1"/>
  <c r="V108" i="1"/>
  <c r="T108" i="1"/>
  <c r="T129" i="1"/>
  <c r="V129" i="1"/>
  <c r="V42" i="1"/>
  <c r="T42" i="1"/>
  <c r="V261" i="1"/>
  <c r="T261" i="1"/>
  <c r="V278" i="1"/>
  <c r="T278" i="1"/>
  <c r="V300" i="1"/>
  <c r="T300" i="1"/>
  <c r="V208" i="1"/>
  <c r="T208" i="1"/>
  <c r="T93" i="1"/>
  <c r="V93" i="1"/>
  <c r="V111" i="1"/>
  <c r="T111" i="1"/>
  <c r="V246" i="1"/>
  <c r="T246" i="1"/>
  <c r="V115" i="1"/>
  <c r="T115" i="1"/>
  <c r="V249" i="1"/>
  <c r="T249" i="1"/>
  <c r="V232" i="1"/>
  <c r="T232" i="1"/>
  <c r="V298" i="1"/>
  <c r="T298" i="1"/>
  <c r="T53" i="1"/>
  <c r="V53" i="1"/>
  <c r="T31" i="1"/>
  <c r="V31" i="1"/>
  <c r="T196" i="1"/>
  <c r="V196" i="1"/>
  <c r="V161" i="1"/>
  <c r="T161" i="1"/>
  <c r="T306" i="1"/>
  <c r="V306" i="1"/>
  <c r="T96" i="1"/>
  <c r="V96" i="1"/>
  <c r="T177" i="1"/>
  <c r="V177" i="1"/>
  <c r="V220" i="1"/>
  <c r="T220" i="1"/>
  <c r="V41" i="1"/>
  <c r="T41" i="1"/>
  <c r="T7" i="1"/>
  <c r="S333" i="1"/>
  <c r="V7" i="1"/>
  <c r="S3" i="1"/>
  <c r="P8" i="2" s="1"/>
  <c r="V63" i="1"/>
  <c r="T63" i="1"/>
  <c r="T191" i="1"/>
  <c r="V191" i="1"/>
  <c r="V137" i="1"/>
  <c r="T137" i="1"/>
  <c r="V193" i="1"/>
  <c r="T193" i="1"/>
  <c r="T55" i="1"/>
  <c r="V55" i="1"/>
  <c r="V285" i="1"/>
  <c r="T285" i="1"/>
  <c r="V119" i="1"/>
  <c r="T119" i="1"/>
  <c r="V44" i="1"/>
  <c r="T44" i="1"/>
  <c r="V304" i="1"/>
  <c r="T304" i="1"/>
  <c r="V154" i="1"/>
  <c r="T154" i="1"/>
  <c r="V110" i="1"/>
  <c r="T110" i="1"/>
  <c r="T139" i="1"/>
  <c r="V139" i="1"/>
  <c r="V155" i="1"/>
  <c r="T155" i="1"/>
  <c r="T131" i="1"/>
  <c r="V131" i="1"/>
  <c r="T24" i="1"/>
  <c r="V24" i="1"/>
  <c r="V33" i="1"/>
  <c r="T33" i="1"/>
  <c r="V303" i="1"/>
  <c r="T303" i="1"/>
  <c r="V92" i="1"/>
  <c r="T92" i="1"/>
  <c r="V173" i="1"/>
  <c r="T173" i="1"/>
  <c r="V164" i="1"/>
  <c r="T164" i="1"/>
  <c r="V284" i="1"/>
  <c r="T284" i="1"/>
  <c r="T266" i="1"/>
  <c r="V266" i="1"/>
  <c r="V144" i="1"/>
  <c r="T144" i="1"/>
  <c r="V11" i="1"/>
  <c r="T11" i="1"/>
  <c r="V252" i="1"/>
  <c r="T252" i="1"/>
  <c r="V50" i="1"/>
  <c r="T50" i="1"/>
  <c r="V169" i="1"/>
  <c r="T169" i="1"/>
  <c r="T222" i="1"/>
  <c r="V222" i="1"/>
  <c r="T79" i="1"/>
  <c r="V79" i="1"/>
  <c r="V64" i="1"/>
  <c r="T64" i="1"/>
  <c r="V268" i="1"/>
  <c r="T268" i="1"/>
  <c r="V221" i="1"/>
  <c r="T221" i="1"/>
  <c r="V210" i="1"/>
  <c r="T210" i="1"/>
  <c r="T37" i="1"/>
  <c r="V37" i="1"/>
  <c r="T211" i="1"/>
  <c r="V211" i="1"/>
  <c r="T186" i="1"/>
  <c r="V186" i="1"/>
  <c r="T83" i="1"/>
  <c r="V83" i="1"/>
  <c r="T313" i="1"/>
  <c r="V313" i="1"/>
  <c r="T80" i="1"/>
  <c r="V80" i="1"/>
  <c r="T308" i="1"/>
  <c r="V308" i="1"/>
  <c r="T106" i="1"/>
  <c r="V106" i="1"/>
  <c r="T113" i="1"/>
  <c r="V113" i="1"/>
  <c r="T123" i="1"/>
  <c r="V123" i="1"/>
  <c r="T215" i="1"/>
  <c r="V215" i="1"/>
  <c r="V236" i="1"/>
  <c r="T236" i="1"/>
  <c r="V47" i="1"/>
  <c r="T47" i="1"/>
  <c r="T117" i="1"/>
  <c r="V117" i="1"/>
  <c r="V229" i="1"/>
  <c r="T229" i="1"/>
  <c r="T182" i="1"/>
  <c r="V182" i="1"/>
  <c r="X17" i="1" l="1"/>
  <c r="X22" i="1"/>
  <c r="X153" i="1"/>
  <c r="X169" i="1"/>
  <c r="X162" i="1"/>
  <c r="X123" i="1"/>
  <c r="X164" i="1"/>
  <c r="X124" i="1"/>
  <c r="X267" i="1"/>
  <c r="X15" i="1"/>
  <c r="X279" i="1"/>
  <c r="X165" i="1"/>
  <c r="X182" i="1"/>
  <c r="X154" i="1"/>
  <c r="X232" i="1"/>
  <c r="X109" i="1"/>
  <c r="X168" i="1"/>
  <c r="X160" i="1"/>
  <c r="X11" i="1"/>
  <c r="X73" i="1"/>
  <c r="X172" i="1"/>
  <c r="X222" i="1"/>
  <c r="X97" i="1"/>
  <c r="X128" i="1"/>
  <c r="X99" i="1"/>
  <c r="X37" i="1"/>
  <c r="X12" i="1"/>
  <c r="X176" i="1"/>
  <c r="X29" i="1"/>
  <c r="X203" i="1"/>
  <c r="X303" i="1"/>
  <c r="X263" i="1"/>
  <c r="X135" i="1"/>
  <c r="X179" i="1"/>
  <c r="X57" i="1"/>
  <c r="X240" i="1"/>
  <c r="X178" i="1"/>
  <c r="X300" i="1"/>
  <c r="X77" i="1"/>
  <c r="X194" i="1"/>
  <c r="X324" i="1"/>
  <c r="X39" i="1"/>
  <c r="X323" i="1"/>
  <c r="X108" i="1"/>
  <c r="X236" i="1"/>
  <c r="X41" i="1"/>
  <c r="X67" i="1"/>
  <c r="X51" i="1"/>
  <c r="X275" i="1"/>
  <c r="X110" i="1"/>
  <c r="X241" i="1"/>
  <c r="X80" i="1"/>
  <c r="X271" i="1"/>
  <c r="X98" i="1"/>
  <c r="X84" i="1"/>
  <c r="X92" i="1"/>
  <c r="X137" i="1"/>
  <c r="X34" i="1"/>
  <c r="X93" i="1"/>
  <c r="X121" i="1"/>
  <c r="X90" i="1"/>
  <c r="X210" i="1"/>
  <c r="X320" i="1"/>
  <c r="X115" i="1"/>
  <c r="X224" i="1"/>
  <c r="X40" i="1"/>
  <c r="X180" i="1"/>
  <c r="X317" i="1"/>
  <c r="X50" i="1"/>
  <c r="X220" i="1"/>
  <c r="X64" i="1"/>
  <c r="X205" i="1"/>
  <c r="X255" i="1"/>
  <c r="X318" i="1"/>
  <c r="X177" i="1"/>
  <c r="X184" i="1"/>
  <c r="X218" i="1"/>
  <c r="X19" i="1"/>
  <c r="X130" i="1"/>
  <c r="X231" i="1"/>
  <c r="X13" i="1"/>
  <c r="X302" i="1"/>
  <c r="X295" i="1"/>
  <c r="X82" i="1"/>
  <c r="X306" i="1"/>
  <c r="X106" i="1"/>
  <c r="X216" i="1"/>
  <c r="X156" i="1"/>
  <c r="X191" i="1"/>
  <c r="X125" i="1"/>
  <c r="X308" i="1"/>
  <c r="X25" i="1"/>
  <c r="X239" i="1"/>
  <c r="X198" i="1"/>
  <c r="X52" i="1"/>
  <c r="X207" i="1"/>
  <c r="X68" i="1"/>
  <c r="X270" i="1"/>
  <c r="X325" i="1"/>
  <c r="X141" i="1"/>
  <c r="X49" i="1"/>
  <c r="X315" i="1"/>
  <c r="X103" i="1"/>
  <c r="X36" i="1"/>
  <c r="X30" i="1"/>
  <c r="X261" i="1"/>
  <c r="X157" i="1"/>
  <c r="X46" i="1"/>
  <c r="X316" i="1"/>
  <c r="X163" i="1"/>
  <c r="X76" i="1"/>
  <c r="X204" i="1"/>
  <c r="X195" i="1"/>
  <c r="X35" i="1"/>
  <c r="X59" i="1"/>
  <c r="X192" i="1"/>
  <c r="X278" i="1"/>
  <c r="X120" i="1"/>
  <c r="X26" i="1"/>
  <c r="X96" i="1"/>
  <c r="X208" i="1"/>
  <c r="X158" i="1"/>
  <c r="X196" i="1"/>
  <c r="X166" i="1"/>
  <c r="X277" i="1"/>
  <c r="X269" i="1"/>
  <c r="X119" i="1"/>
  <c r="X249" i="1"/>
  <c r="X74" i="1"/>
  <c r="X44" i="1"/>
  <c r="X173" i="1"/>
  <c r="X200" i="1"/>
  <c r="X117" i="1"/>
  <c r="X221" i="1"/>
  <c r="X72" i="1"/>
  <c r="X63" i="1"/>
  <c r="X174" i="1"/>
  <c r="X70" i="1"/>
  <c r="X27" i="1"/>
  <c r="X256" i="1"/>
  <c r="X310" i="1"/>
  <c r="X237" i="1"/>
  <c r="X287" i="1"/>
  <c r="X225" i="1"/>
  <c r="X330" i="1"/>
  <c r="X284" i="1"/>
  <c r="X87" i="1"/>
  <c r="X201" i="1"/>
  <c r="X212" i="1"/>
  <c r="X89" i="1"/>
  <c r="X312" i="1"/>
  <c r="X133" i="1"/>
  <c r="X264" i="1"/>
  <c r="X116" i="1"/>
  <c r="X307" i="1"/>
  <c r="X181" i="1"/>
  <c r="X244" i="1"/>
  <c r="X266" i="1"/>
  <c r="X138" i="1"/>
  <c r="X304" i="1"/>
  <c r="X170" i="1"/>
  <c r="X47" i="1"/>
  <c r="X33" i="1"/>
  <c r="X16" i="1"/>
  <c r="X145" i="1"/>
  <c r="X262" i="1"/>
  <c r="X95" i="1"/>
  <c r="X42" i="1"/>
  <c r="X276" i="1"/>
  <c r="X234" i="1"/>
  <c r="X113" i="1"/>
  <c r="X126" i="1"/>
  <c r="X193" i="1"/>
  <c r="X56" i="1"/>
  <c r="X322" i="1"/>
  <c r="X280" i="1"/>
  <c r="X260" i="1"/>
  <c r="X294" i="1"/>
  <c r="X21" i="1"/>
  <c r="X175" i="1"/>
  <c r="X61" i="1"/>
  <c r="X144" i="1"/>
  <c r="X228" i="1"/>
  <c r="X140" i="1"/>
  <c r="X246" i="1"/>
  <c r="X102" i="1"/>
  <c r="X183" i="1"/>
  <c r="X69" i="1"/>
  <c r="X38" i="1"/>
  <c r="X32" i="1"/>
  <c r="X101" i="1"/>
  <c r="X219" i="1"/>
  <c r="X185" i="1"/>
  <c r="X282" i="1"/>
  <c r="X297" i="1"/>
  <c r="X23" i="1"/>
  <c r="X251" i="1"/>
  <c r="X202" i="1"/>
  <c r="X314" i="1"/>
  <c r="X197" i="1"/>
  <c r="X62" i="1"/>
  <c r="X188" i="1"/>
  <c r="X233" i="1"/>
  <c r="X114" i="1"/>
  <c r="X143" i="1"/>
  <c r="X292" i="1"/>
  <c r="X226" i="1"/>
  <c r="X187" i="1"/>
  <c r="X94" i="1"/>
  <c r="X250" i="1"/>
  <c r="X86" i="1"/>
  <c r="X132" i="1"/>
  <c r="X20" i="1"/>
  <c r="X149" i="1"/>
  <c r="X286" i="1"/>
  <c r="X242" i="1"/>
  <c r="X78" i="1"/>
  <c r="X213" i="1"/>
  <c r="X31" i="1"/>
  <c r="X54" i="1"/>
  <c r="X291" i="1"/>
  <c r="X8" i="1"/>
  <c r="X285" i="1"/>
  <c r="X10" i="1"/>
  <c r="X217" i="1"/>
  <c r="X206" i="1"/>
  <c r="X58" i="1"/>
  <c r="X235" i="1"/>
  <c r="X254" i="1"/>
  <c r="X229" i="1"/>
  <c r="X161" i="1"/>
  <c r="X268" i="1"/>
  <c r="X9" i="1"/>
  <c r="X60" i="1"/>
  <c r="X326" i="1"/>
  <c r="X238" i="1"/>
  <c r="X66" i="1"/>
  <c r="X227" i="1"/>
  <c r="X305" i="1"/>
  <c r="X293" i="1"/>
  <c r="X134" i="1"/>
  <c r="X122" i="1"/>
  <c r="X112" i="1"/>
  <c r="X91" i="1"/>
  <c r="X55" i="1"/>
  <c r="X100" i="1"/>
  <c r="X18" i="1"/>
  <c r="X118" i="1"/>
  <c r="X209" i="1"/>
  <c r="X75" i="1"/>
  <c r="X211" i="1"/>
  <c r="X199" i="1"/>
  <c r="X7" i="1"/>
  <c r="X247" i="1"/>
  <c r="X136" i="1"/>
  <c r="X43" i="1"/>
  <c r="X259" i="1"/>
  <c r="X139" i="1"/>
  <c r="X327" i="1"/>
  <c r="X186" i="1"/>
  <c r="X274" i="1"/>
  <c r="X127" i="1"/>
  <c r="X171" i="1"/>
  <c r="X104" i="1"/>
  <c r="X245" i="1"/>
  <c r="X83" i="1"/>
  <c r="X48" i="1"/>
  <c r="X215" i="1"/>
  <c r="X189" i="1"/>
  <c r="X328" i="1"/>
  <c r="X111" i="1"/>
  <c r="X107" i="1"/>
  <c r="X253" i="1"/>
  <c r="X301" i="1"/>
  <c r="X273" i="1"/>
  <c r="X283" i="1"/>
  <c r="X152" i="1"/>
  <c r="X65" i="1"/>
  <c r="X296" i="1"/>
  <c r="X329" i="1"/>
  <c r="X155" i="1"/>
  <c r="X71" i="1"/>
  <c r="X313" i="1"/>
  <c r="X265" i="1"/>
  <c r="X290" i="1"/>
  <c r="X28" i="1"/>
  <c r="X45" i="1"/>
  <c r="X150" i="1"/>
  <c r="X105" i="1"/>
  <c r="X79" i="1"/>
  <c r="X243" i="1"/>
  <c r="X258" i="1"/>
  <c r="X319" i="1"/>
  <c r="X159" i="1"/>
  <c r="X272" i="1"/>
  <c r="X151" i="1"/>
  <c r="X129" i="1"/>
  <c r="X146" i="1"/>
  <c r="X252" i="1"/>
  <c r="X311" i="1"/>
  <c r="X131" i="1"/>
  <c r="X299" i="1"/>
  <c r="X81" i="1"/>
  <c r="X248" i="1"/>
  <c r="X167" i="1"/>
  <c r="U18" i="6"/>
  <c r="X214" i="1"/>
  <c r="X321" i="1"/>
  <c r="X257" i="1"/>
  <c r="X288" i="1"/>
  <c r="X281" i="1"/>
  <c r="X142" i="1"/>
  <c r="X53" i="1"/>
  <c r="X309" i="1"/>
  <c r="X147" i="1"/>
  <c r="X230" i="1"/>
  <c r="X190" i="1"/>
  <c r="X148" i="1"/>
  <c r="X331" i="1"/>
  <c r="X88" i="1"/>
  <c r="X24" i="1"/>
  <c r="X223" i="1"/>
  <c r="X85" i="1"/>
  <c r="X289" i="1"/>
  <c r="X298" i="1"/>
  <c r="X14" i="1"/>
  <c r="L336" i="2"/>
  <c r="K33" i="6" s="1"/>
  <c r="K35" i="6" s="1"/>
  <c r="S4" i="1"/>
  <c r="T3" i="1"/>
  <c r="L338" i="2"/>
  <c r="Y88" i="1" l="1"/>
  <c r="U91" i="2" s="1"/>
  <c r="S145" i="2"/>
  <c r="Y142" i="1"/>
  <c r="U145" i="2" s="1"/>
  <c r="S251" i="2"/>
  <c r="Y248" i="1"/>
  <c r="U251" i="2" s="1"/>
  <c r="Y151" i="1"/>
  <c r="U154" i="2" s="1"/>
  <c r="S154" i="2"/>
  <c r="Y150" i="1"/>
  <c r="U153" i="2" s="1"/>
  <c r="S153" i="2"/>
  <c r="Y329" i="1"/>
  <c r="U332" i="2" s="1"/>
  <c r="S332" i="2"/>
  <c r="Y107" i="1"/>
  <c r="U110" i="2" s="1"/>
  <c r="S110" i="2"/>
  <c r="Y104" i="1"/>
  <c r="U107" i="2" s="1"/>
  <c r="S107" i="2"/>
  <c r="S46" i="2"/>
  <c r="Y43" i="1"/>
  <c r="U46" i="2" s="1"/>
  <c r="S121" i="2"/>
  <c r="Y118" i="1"/>
  <c r="U121" i="2" s="1"/>
  <c r="S296" i="2"/>
  <c r="Y293" i="1"/>
  <c r="U296" i="2" s="1"/>
  <c r="Y268" i="1"/>
  <c r="U271" i="2" s="1"/>
  <c r="S271" i="2"/>
  <c r="Y10" i="1"/>
  <c r="U13" i="2" s="1"/>
  <c r="S13" i="2"/>
  <c r="Y242" i="1"/>
  <c r="U245" i="2" s="1"/>
  <c r="S245" i="2"/>
  <c r="S190" i="2"/>
  <c r="Y187" i="1"/>
  <c r="U190" i="2" s="1"/>
  <c r="S200" i="2"/>
  <c r="Y197" i="1"/>
  <c r="U200" i="2" s="1"/>
  <c r="S222" i="2"/>
  <c r="Y219" i="1"/>
  <c r="U222" i="2" s="1"/>
  <c r="S143" i="2"/>
  <c r="Y140" i="1"/>
  <c r="U143" i="2" s="1"/>
  <c r="S283" i="2"/>
  <c r="Y280" i="1"/>
  <c r="U283" i="2" s="1"/>
  <c r="S45" i="2"/>
  <c r="Y42" i="1"/>
  <c r="U45" i="2" s="1"/>
  <c r="S307" i="2"/>
  <c r="Y304" i="1"/>
  <c r="U307" i="2" s="1"/>
  <c r="S136" i="2"/>
  <c r="Y133" i="1"/>
  <c r="U136" i="2" s="1"/>
  <c r="Y225" i="1"/>
  <c r="U228" i="2" s="1"/>
  <c r="S228" i="2"/>
  <c r="Y63" i="1"/>
  <c r="U66" i="2" s="1"/>
  <c r="S66" i="2"/>
  <c r="S252" i="2"/>
  <c r="Y249" i="1"/>
  <c r="U252" i="2" s="1"/>
  <c r="S99" i="2"/>
  <c r="Y96" i="1"/>
  <c r="U99" i="2" s="1"/>
  <c r="S207" i="2"/>
  <c r="Y204" i="1"/>
  <c r="U207" i="2" s="1"/>
  <c r="Y36" i="1"/>
  <c r="U39" i="2" s="1"/>
  <c r="S39" i="2"/>
  <c r="S210" i="2"/>
  <c r="Y207" i="1"/>
  <c r="U210" i="2" s="1"/>
  <c r="Y156" i="1"/>
  <c r="U159" i="2" s="1"/>
  <c r="S159" i="2"/>
  <c r="S234" i="2"/>
  <c r="Y231" i="1"/>
  <c r="U234" i="2" s="1"/>
  <c r="S208" i="2"/>
  <c r="Y205" i="1"/>
  <c r="U208" i="2" s="1"/>
  <c r="Y115" i="1"/>
  <c r="U118" i="2" s="1"/>
  <c r="S118" i="2"/>
  <c r="S95" i="2"/>
  <c r="Y92" i="1"/>
  <c r="U95" i="2" s="1"/>
  <c r="Y51" i="1"/>
  <c r="U54" i="2" s="1"/>
  <c r="S54" i="2"/>
  <c r="S197" i="2"/>
  <c r="Y194" i="1"/>
  <c r="U197" i="2" s="1"/>
  <c r="S266" i="2"/>
  <c r="Y263" i="1"/>
  <c r="U266" i="2" s="1"/>
  <c r="Y128" i="1"/>
  <c r="U131" i="2" s="1"/>
  <c r="S131" i="2"/>
  <c r="S112" i="2"/>
  <c r="Y109" i="1"/>
  <c r="U112" i="2" s="1"/>
  <c r="Y124" i="1"/>
  <c r="U127" i="2" s="1"/>
  <c r="S127" i="2"/>
  <c r="Y331" i="1"/>
  <c r="U334" i="2" s="1"/>
  <c r="S334" i="2"/>
  <c r="Y281" i="1"/>
  <c r="U284" i="2" s="1"/>
  <c r="S284" i="2"/>
  <c r="Y81" i="1"/>
  <c r="U84" i="2" s="1"/>
  <c r="S84" i="2"/>
  <c r="Y272" i="1"/>
  <c r="U275" i="2" s="1"/>
  <c r="S275" i="2"/>
  <c r="S48" i="2"/>
  <c r="Y45" i="1"/>
  <c r="U48" i="2" s="1"/>
  <c r="S299" i="2"/>
  <c r="Y296" i="1"/>
  <c r="U299" i="2" s="1"/>
  <c r="S114" i="2"/>
  <c r="Y111" i="1"/>
  <c r="U114" i="2" s="1"/>
  <c r="Y171" i="1"/>
  <c r="U174" i="2" s="1"/>
  <c r="S174" i="2"/>
  <c r="S139" i="2"/>
  <c r="Y136" i="1"/>
  <c r="U139" i="2" s="1"/>
  <c r="S21" i="2"/>
  <c r="Y18" i="1"/>
  <c r="U21" i="2" s="1"/>
  <c r="Y305" i="1"/>
  <c r="U308" i="2" s="1"/>
  <c r="S308" i="2"/>
  <c r="S164" i="2"/>
  <c r="Y161" i="1"/>
  <c r="U164" i="2" s="1"/>
  <c r="S288" i="2"/>
  <c r="Y285" i="1"/>
  <c r="U288" i="2" s="1"/>
  <c r="S289" i="2"/>
  <c r="Y286" i="1"/>
  <c r="U289" i="2" s="1"/>
  <c r="S229" i="2"/>
  <c r="Y226" i="1"/>
  <c r="U229" i="2" s="1"/>
  <c r="Y314" i="1"/>
  <c r="U317" i="2" s="1"/>
  <c r="S317" i="2"/>
  <c r="S104" i="2"/>
  <c r="Y101" i="1"/>
  <c r="U104" i="2" s="1"/>
  <c r="S231" i="2"/>
  <c r="Y228" i="1"/>
  <c r="U231" i="2" s="1"/>
  <c r="S325" i="2"/>
  <c r="Y322" i="1"/>
  <c r="U325" i="2" s="1"/>
  <c r="S98" i="2"/>
  <c r="Y95" i="1"/>
  <c r="U98" i="2" s="1"/>
  <c r="S141" i="2"/>
  <c r="Y138" i="1"/>
  <c r="U141" i="2" s="1"/>
  <c r="S315" i="2"/>
  <c r="Y312" i="1"/>
  <c r="U315" i="2" s="1"/>
  <c r="S290" i="2"/>
  <c r="Y287" i="1"/>
  <c r="U290" i="2" s="1"/>
  <c r="Y72" i="1"/>
  <c r="U75" i="2" s="1"/>
  <c r="S75" i="2"/>
  <c r="S122" i="2"/>
  <c r="Y119" i="1"/>
  <c r="U122" i="2" s="1"/>
  <c r="S29" i="2"/>
  <c r="Y26" i="1"/>
  <c r="U29" i="2" s="1"/>
  <c r="S79" i="2"/>
  <c r="Y76" i="1"/>
  <c r="U79" i="2" s="1"/>
  <c r="S106" i="2"/>
  <c r="Y103" i="1"/>
  <c r="U106" i="2" s="1"/>
  <c r="Y52" i="1"/>
  <c r="U55" i="2" s="1"/>
  <c r="S55" i="2"/>
  <c r="S219" i="2"/>
  <c r="Y216" i="1"/>
  <c r="U219" i="2" s="1"/>
  <c r="S133" i="2"/>
  <c r="Y130" i="1"/>
  <c r="U133" i="2" s="1"/>
  <c r="S67" i="2"/>
  <c r="Y64" i="1"/>
  <c r="U67" i="2" s="1"/>
  <c r="Y320" i="1"/>
  <c r="U323" i="2" s="1"/>
  <c r="S323" i="2"/>
  <c r="Y84" i="1"/>
  <c r="U87" i="2" s="1"/>
  <c r="S87" i="2"/>
  <c r="Y67" i="1"/>
  <c r="U70" i="2" s="1"/>
  <c r="S70" i="2"/>
  <c r="S80" i="2"/>
  <c r="Y77" i="1"/>
  <c r="U80" i="2" s="1"/>
  <c r="S306" i="2"/>
  <c r="Y303" i="1"/>
  <c r="U306" i="2" s="1"/>
  <c r="S100" i="2"/>
  <c r="Y97" i="1"/>
  <c r="U100" i="2" s="1"/>
  <c r="Y232" i="1"/>
  <c r="U235" i="2" s="1"/>
  <c r="S235" i="2"/>
  <c r="Y164" i="1"/>
  <c r="U167" i="2" s="1"/>
  <c r="S167" i="2"/>
  <c r="S17" i="2"/>
  <c r="Y14" i="1"/>
  <c r="U17" i="2" s="1"/>
  <c r="S302" i="2"/>
  <c r="Y299" i="1"/>
  <c r="U302" i="2" s="1"/>
  <c r="S31" i="2"/>
  <c r="Y28" i="1"/>
  <c r="U31" i="2" s="1"/>
  <c r="S68" i="2"/>
  <c r="Y65" i="1"/>
  <c r="U68" i="2" s="1"/>
  <c r="S331" i="2"/>
  <c r="Y328" i="1"/>
  <c r="U331" i="2" s="1"/>
  <c r="S130" i="2"/>
  <c r="Y127" i="1"/>
  <c r="U130" i="2" s="1"/>
  <c r="S250" i="2"/>
  <c r="Y247" i="1"/>
  <c r="U250" i="2" s="1"/>
  <c r="S230" i="2"/>
  <c r="Y227" i="1"/>
  <c r="U230" i="2" s="1"/>
  <c r="S11" i="2"/>
  <c r="Y8" i="1"/>
  <c r="U11" i="2" s="1"/>
  <c r="Y149" i="1"/>
  <c r="U152" i="2" s="1"/>
  <c r="S152" i="2"/>
  <c r="Y292" i="1"/>
  <c r="U295" i="2" s="1"/>
  <c r="S295" i="2"/>
  <c r="Y202" i="1"/>
  <c r="U205" i="2" s="1"/>
  <c r="S205" i="2"/>
  <c r="S35" i="2"/>
  <c r="Y32" i="1"/>
  <c r="U35" i="2" s="1"/>
  <c r="Y144" i="1"/>
  <c r="U147" i="2" s="1"/>
  <c r="S147" i="2"/>
  <c r="S59" i="2"/>
  <c r="Y56" i="1"/>
  <c r="U59" i="2" s="1"/>
  <c r="Y262" i="1"/>
  <c r="U265" i="2" s="1"/>
  <c r="S265" i="2"/>
  <c r="Y266" i="1"/>
  <c r="U269" i="2" s="1"/>
  <c r="S269" i="2"/>
  <c r="Y89" i="1"/>
  <c r="U92" i="2" s="1"/>
  <c r="S92" i="2"/>
  <c r="Y237" i="1"/>
  <c r="U240" i="2" s="1"/>
  <c r="S240" i="2"/>
  <c r="Y221" i="1"/>
  <c r="U224" i="2" s="1"/>
  <c r="S224" i="2"/>
  <c r="Y269" i="1"/>
  <c r="U272" i="2" s="1"/>
  <c r="S272" i="2"/>
  <c r="S123" i="2"/>
  <c r="Y120" i="1"/>
  <c r="U123" i="2" s="1"/>
  <c r="Y163" i="1"/>
  <c r="U166" i="2" s="1"/>
  <c r="S166" i="2"/>
  <c r="S318" i="2"/>
  <c r="Y315" i="1"/>
  <c r="U318" i="2" s="1"/>
  <c r="S201" i="2"/>
  <c r="Y198" i="1"/>
  <c r="U201" i="2" s="1"/>
  <c r="S109" i="2"/>
  <c r="Y106" i="1"/>
  <c r="U109" i="2" s="1"/>
  <c r="Y19" i="1"/>
  <c r="U22" i="2" s="1"/>
  <c r="S22" i="2"/>
  <c r="S223" i="2"/>
  <c r="Y220" i="1"/>
  <c r="U223" i="2" s="1"/>
  <c r="S213" i="2"/>
  <c r="Y210" i="1"/>
  <c r="U213" i="2" s="1"/>
  <c r="S101" i="2"/>
  <c r="Y98" i="1"/>
  <c r="U101" i="2" s="1"/>
  <c r="Y41" i="1"/>
  <c r="U44" i="2" s="1"/>
  <c r="S44" i="2"/>
  <c r="S303" i="2"/>
  <c r="Y300" i="1"/>
  <c r="U303" i="2" s="1"/>
  <c r="S206" i="2"/>
  <c r="Y203" i="1"/>
  <c r="U206" i="2" s="1"/>
  <c r="Y222" i="1"/>
  <c r="U225" i="2" s="1"/>
  <c r="S225" i="2"/>
  <c r="S157" i="2"/>
  <c r="Y154" i="1"/>
  <c r="U157" i="2" s="1"/>
  <c r="Y123" i="1"/>
  <c r="U126" i="2" s="1"/>
  <c r="S126" i="2"/>
  <c r="S151" i="2"/>
  <c r="Y148" i="1"/>
  <c r="U151" i="2" s="1"/>
  <c r="S162" i="2"/>
  <c r="Y159" i="1"/>
  <c r="U162" i="2" s="1"/>
  <c r="S103" i="2"/>
  <c r="Y100" i="1"/>
  <c r="U103" i="2" s="1"/>
  <c r="S155" i="2"/>
  <c r="Y152" i="1"/>
  <c r="U155" i="2" s="1"/>
  <c r="S257" i="2"/>
  <c r="Y254" i="1"/>
  <c r="U257" i="2" s="1"/>
  <c r="S64" i="2"/>
  <c r="Y61" i="1"/>
  <c r="U64" i="2" s="1"/>
  <c r="S280" i="2"/>
  <c r="Y277" i="1"/>
  <c r="U280" i="2" s="1"/>
  <c r="S274" i="2"/>
  <c r="Y271" i="1"/>
  <c r="U274" i="2" s="1"/>
  <c r="S291" i="2"/>
  <c r="Y288" i="1"/>
  <c r="U291" i="2" s="1"/>
  <c r="S232" i="2"/>
  <c r="Y229" i="1"/>
  <c r="U232" i="2" s="1"/>
  <c r="S193" i="2"/>
  <c r="Y190" i="1"/>
  <c r="U193" i="2" s="1"/>
  <c r="S134" i="2"/>
  <c r="Y131" i="1"/>
  <c r="U134" i="2" s="1"/>
  <c r="S293" i="2"/>
  <c r="Y290" i="1"/>
  <c r="U293" i="2" s="1"/>
  <c r="Y274" i="1"/>
  <c r="U277" i="2" s="1"/>
  <c r="S277" i="2"/>
  <c r="Y66" i="1"/>
  <c r="U69" i="2" s="1"/>
  <c r="S69" i="2"/>
  <c r="S146" i="2"/>
  <c r="Y143" i="1"/>
  <c r="U146" i="2" s="1"/>
  <c r="S247" i="2"/>
  <c r="Y244" i="1"/>
  <c r="U247" i="2" s="1"/>
  <c r="S185" i="2"/>
  <c r="Y182" i="1"/>
  <c r="U185" i="2" s="1"/>
  <c r="S292" i="2"/>
  <c r="Y289" i="1"/>
  <c r="U292" i="2" s="1"/>
  <c r="Y230" i="1"/>
  <c r="U233" i="2" s="1"/>
  <c r="S233" i="2"/>
  <c r="Y321" i="1"/>
  <c r="U324" i="2" s="1"/>
  <c r="S324" i="2"/>
  <c r="S314" i="2"/>
  <c r="Y311" i="1"/>
  <c r="U314" i="2" s="1"/>
  <c r="Y258" i="1"/>
  <c r="U261" i="2" s="1"/>
  <c r="S261" i="2"/>
  <c r="Y265" i="1"/>
  <c r="U268" i="2" s="1"/>
  <c r="S268" i="2"/>
  <c r="Y283" i="1"/>
  <c r="U286" i="2" s="1"/>
  <c r="S286" i="2"/>
  <c r="S218" i="2"/>
  <c r="Y215" i="1"/>
  <c r="U218" i="2" s="1"/>
  <c r="Y186" i="1"/>
  <c r="U189" i="2" s="1"/>
  <c r="S189" i="2"/>
  <c r="Y199" i="1"/>
  <c r="U202" i="2" s="1"/>
  <c r="S202" i="2"/>
  <c r="S94" i="2"/>
  <c r="Y91" i="1"/>
  <c r="U94" i="2" s="1"/>
  <c r="S241" i="2"/>
  <c r="Y238" i="1"/>
  <c r="U241" i="2" s="1"/>
  <c r="Y235" i="1"/>
  <c r="U238" i="2" s="1"/>
  <c r="S238" i="2"/>
  <c r="Y54" i="1"/>
  <c r="U57" i="2" s="1"/>
  <c r="S57" i="2"/>
  <c r="S135" i="2"/>
  <c r="Y132" i="1"/>
  <c r="U135" i="2" s="1"/>
  <c r="Y114" i="1"/>
  <c r="U117" i="2" s="1"/>
  <c r="S117" i="2"/>
  <c r="S26" i="2"/>
  <c r="Y23" i="1"/>
  <c r="U26" i="2" s="1"/>
  <c r="S72" i="2"/>
  <c r="Y69" i="1"/>
  <c r="U72" i="2" s="1"/>
  <c r="S178" i="2"/>
  <c r="Y175" i="1"/>
  <c r="U178" i="2" s="1"/>
  <c r="Y126" i="1"/>
  <c r="U129" i="2" s="1"/>
  <c r="S129" i="2"/>
  <c r="S19" i="2"/>
  <c r="Y16" i="1"/>
  <c r="U19" i="2" s="1"/>
  <c r="S184" i="2"/>
  <c r="Y181" i="1"/>
  <c r="U184" i="2" s="1"/>
  <c r="Y201" i="1"/>
  <c r="U204" i="2" s="1"/>
  <c r="S204" i="2"/>
  <c r="Y256" i="1"/>
  <c r="U259" i="2" s="1"/>
  <c r="S259" i="2"/>
  <c r="S203" i="2"/>
  <c r="Y200" i="1"/>
  <c r="U203" i="2" s="1"/>
  <c r="Y166" i="1"/>
  <c r="U169" i="2" s="1"/>
  <c r="S169" i="2"/>
  <c r="S195" i="2"/>
  <c r="Y192" i="1"/>
  <c r="U195" i="2" s="1"/>
  <c r="Y46" i="1"/>
  <c r="U49" i="2" s="1"/>
  <c r="S49" i="2"/>
  <c r="S144" i="2"/>
  <c r="Y141" i="1"/>
  <c r="U144" i="2" s="1"/>
  <c r="S28" i="2"/>
  <c r="Y25" i="1"/>
  <c r="U28" i="2" s="1"/>
  <c r="S85" i="2"/>
  <c r="Y82" i="1"/>
  <c r="U85" i="2" s="1"/>
  <c r="S187" i="2"/>
  <c r="Y184" i="1"/>
  <c r="U187" i="2" s="1"/>
  <c r="S320" i="2"/>
  <c r="Y317" i="1"/>
  <c r="U320" i="2" s="1"/>
  <c r="S124" i="2"/>
  <c r="Y121" i="1"/>
  <c r="U124" i="2" s="1"/>
  <c r="Y80" i="1"/>
  <c r="U83" i="2" s="1"/>
  <c r="S83" i="2"/>
  <c r="Y108" i="1"/>
  <c r="U111" i="2" s="1"/>
  <c r="S111" i="2"/>
  <c r="S243" i="2"/>
  <c r="Y240" i="1"/>
  <c r="U243" i="2" s="1"/>
  <c r="S179" i="2"/>
  <c r="Y176" i="1"/>
  <c r="U179" i="2" s="1"/>
  <c r="S76" i="2"/>
  <c r="Y73" i="1"/>
  <c r="U76" i="2" s="1"/>
  <c r="Y165" i="1"/>
  <c r="U168" i="2" s="1"/>
  <c r="S168" i="2"/>
  <c r="S172" i="2"/>
  <c r="Y169" i="1"/>
  <c r="U172" i="2" s="1"/>
  <c r="S301" i="2"/>
  <c r="Y298" i="1"/>
  <c r="U301" i="2" s="1"/>
  <c r="S260" i="2"/>
  <c r="Y257" i="1"/>
  <c r="U260" i="2" s="1"/>
  <c r="Y319" i="1"/>
  <c r="U322" i="2" s="1"/>
  <c r="S322" i="2"/>
  <c r="S192" i="2"/>
  <c r="Y189" i="1"/>
  <c r="U192" i="2" s="1"/>
  <c r="Y7" i="1"/>
  <c r="U10" i="2" s="1"/>
  <c r="Y55" i="1"/>
  <c r="U58" i="2" s="1"/>
  <c r="S58" i="2"/>
  <c r="S294" i="2"/>
  <c r="Y291" i="1"/>
  <c r="U294" i="2" s="1"/>
  <c r="S23" i="2"/>
  <c r="Y20" i="1"/>
  <c r="U23" i="2" s="1"/>
  <c r="Y251" i="1"/>
  <c r="U254" i="2" s="1"/>
  <c r="S254" i="2"/>
  <c r="S41" i="2"/>
  <c r="Y38" i="1"/>
  <c r="U41" i="2" s="1"/>
  <c r="S196" i="2"/>
  <c r="Y193" i="1"/>
  <c r="U196" i="2" s="1"/>
  <c r="S148" i="2"/>
  <c r="Y145" i="1"/>
  <c r="U148" i="2" s="1"/>
  <c r="Y212" i="1"/>
  <c r="U215" i="2" s="1"/>
  <c r="S215" i="2"/>
  <c r="S313" i="2"/>
  <c r="Y310" i="1"/>
  <c r="U313" i="2" s="1"/>
  <c r="Y117" i="1"/>
  <c r="U120" i="2" s="1"/>
  <c r="S120" i="2"/>
  <c r="S281" i="2"/>
  <c r="Y278" i="1"/>
  <c r="U281" i="2" s="1"/>
  <c r="S319" i="2"/>
  <c r="Y316" i="1"/>
  <c r="U319" i="2" s="1"/>
  <c r="S52" i="2"/>
  <c r="Y49" i="1"/>
  <c r="U52" i="2" s="1"/>
  <c r="Y239" i="1"/>
  <c r="U242" i="2" s="1"/>
  <c r="S242" i="2"/>
  <c r="S309" i="2"/>
  <c r="Y306" i="1"/>
  <c r="U309" i="2" s="1"/>
  <c r="Y218" i="1"/>
  <c r="U221" i="2" s="1"/>
  <c r="S221" i="2"/>
  <c r="S53" i="2"/>
  <c r="Y50" i="1"/>
  <c r="U53" i="2" s="1"/>
  <c r="S93" i="2"/>
  <c r="Y90" i="1"/>
  <c r="U93" i="2" s="1"/>
  <c r="S239" i="2"/>
  <c r="Y236" i="1"/>
  <c r="U239" i="2" s="1"/>
  <c r="S181" i="2"/>
  <c r="Y178" i="1"/>
  <c r="U181" i="2" s="1"/>
  <c r="Y29" i="1"/>
  <c r="U32" i="2" s="1"/>
  <c r="S32" i="2"/>
  <c r="S175" i="2"/>
  <c r="Y172" i="1"/>
  <c r="U175" i="2" s="1"/>
  <c r="Y162" i="1"/>
  <c r="U165" i="2" s="1"/>
  <c r="S165" i="2"/>
  <c r="S88" i="2"/>
  <c r="Y85" i="1"/>
  <c r="U88" i="2" s="1"/>
  <c r="Y147" i="1"/>
  <c r="U150" i="2" s="1"/>
  <c r="S150" i="2"/>
  <c r="Y214" i="1"/>
  <c r="U217" i="2" s="1"/>
  <c r="S217" i="2"/>
  <c r="S255" i="2"/>
  <c r="Y252" i="1"/>
  <c r="U255" i="2" s="1"/>
  <c r="S246" i="2"/>
  <c r="Y243" i="1"/>
  <c r="U246" i="2" s="1"/>
  <c r="S316" i="2"/>
  <c r="Y313" i="1"/>
  <c r="U316" i="2" s="1"/>
  <c r="S276" i="2"/>
  <c r="Y273" i="1"/>
  <c r="U276" i="2" s="1"/>
  <c r="S51" i="2"/>
  <c r="Y48" i="1"/>
  <c r="U51" i="2" s="1"/>
  <c r="S330" i="2"/>
  <c r="Y327" i="1"/>
  <c r="U330" i="2" s="1"/>
  <c r="S214" i="2"/>
  <c r="Y211" i="1"/>
  <c r="U214" i="2" s="1"/>
  <c r="S115" i="2"/>
  <c r="Y112" i="1"/>
  <c r="U115" i="2" s="1"/>
  <c r="S329" i="2"/>
  <c r="Y326" i="1"/>
  <c r="U329" i="2" s="1"/>
  <c r="S61" i="2"/>
  <c r="Y58" i="1"/>
  <c r="U61" i="2" s="1"/>
  <c r="S34" i="2"/>
  <c r="Y31" i="1"/>
  <c r="U34" i="2" s="1"/>
  <c r="S89" i="2"/>
  <c r="Y86" i="1"/>
  <c r="U89" i="2" s="1"/>
  <c r="S236" i="2"/>
  <c r="Y233" i="1"/>
  <c r="U236" i="2" s="1"/>
  <c r="Y297" i="1"/>
  <c r="U300" i="2" s="1"/>
  <c r="S300" i="2"/>
  <c r="S186" i="2"/>
  <c r="Y183" i="1"/>
  <c r="U186" i="2" s="1"/>
  <c r="Y21" i="1"/>
  <c r="U24" i="2" s="1"/>
  <c r="S24" i="2"/>
  <c r="S116" i="2"/>
  <c r="Y113" i="1"/>
  <c r="U116" i="2" s="1"/>
  <c r="S36" i="2"/>
  <c r="Y33" i="1"/>
  <c r="U36" i="2" s="1"/>
  <c r="S310" i="2"/>
  <c r="Y307" i="1"/>
  <c r="U310" i="2" s="1"/>
  <c r="S90" i="2"/>
  <c r="Y87" i="1"/>
  <c r="U90" i="2" s="1"/>
  <c r="S30" i="2"/>
  <c r="Y27" i="1"/>
  <c r="U30" i="2" s="1"/>
  <c r="S176" i="2"/>
  <c r="Y173" i="1"/>
  <c r="U176" i="2" s="1"/>
  <c r="S199" i="2"/>
  <c r="Y196" i="1"/>
  <c r="U199" i="2" s="1"/>
  <c r="Y59" i="1"/>
  <c r="U62" i="2" s="1"/>
  <c r="S62" i="2"/>
  <c r="S160" i="2"/>
  <c r="Y157" i="1"/>
  <c r="U160" i="2" s="1"/>
  <c r="S328" i="2"/>
  <c r="Y325" i="1"/>
  <c r="U328" i="2" s="1"/>
  <c r="S311" i="2"/>
  <c r="Y308" i="1"/>
  <c r="U311" i="2" s="1"/>
  <c r="S298" i="2"/>
  <c r="Y295" i="1"/>
  <c r="U298" i="2" s="1"/>
  <c r="S180" i="2"/>
  <c r="Y177" i="1"/>
  <c r="U180" i="2" s="1"/>
  <c r="S183" i="2"/>
  <c r="Y180" i="1"/>
  <c r="U183" i="2" s="1"/>
  <c r="Y93" i="1"/>
  <c r="U96" i="2" s="1"/>
  <c r="S96" i="2"/>
  <c r="S244" i="2"/>
  <c r="Y241" i="1"/>
  <c r="U244" i="2" s="1"/>
  <c r="Y323" i="1"/>
  <c r="U326" i="2" s="1"/>
  <c r="S326" i="2"/>
  <c r="S60" i="2"/>
  <c r="Y57" i="1"/>
  <c r="U60" i="2" s="1"/>
  <c r="S15" i="2"/>
  <c r="Y12" i="1"/>
  <c r="U15" i="2" s="1"/>
  <c r="Y11" i="1"/>
  <c r="U14" i="2" s="1"/>
  <c r="S14" i="2"/>
  <c r="Y279" i="1"/>
  <c r="U282" i="2" s="1"/>
  <c r="S282" i="2"/>
  <c r="S156" i="2"/>
  <c r="Y153" i="1"/>
  <c r="U156" i="2" s="1"/>
  <c r="S226" i="2"/>
  <c r="Y223" i="1"/>
  <c r="U226" i="2" s="1"/>
  <c r="S312" i="2"/>
  <c r="Y309" i="1"/>
  <c r="U312" i="2" s="1"/>
  <c r="S149" i="2"/>
  <c r="Y146" i="1"/>
  <c r="U149" i="2" s="1"/>
  <c r="S82" i="2"/>
  <c r="Y79" i="1"/>
  <c r="U82" i="2" s="1"/>
  <c r="S74" i="2"/>
  <c r="Y71" i="1"/>
  <c r="U74" i="2" s="1"/>
  <c r="S304" i="2"/>
  <c r="Y301" i="1"/>
  <c r="U304" i="2" s="1"/>
  <c r="S86" i="2"/>
  <c r="Y83" i="1"/>
  <c r="U86" i="2" s="1"/>
  <c r="S142" i="2"/>
  <c r="Y139" i="1"/>
  <c r="U142" i="2" s="1"/>
  <c r="S78" i="2"/>
  <c r="Y75" i="1"/>
  <c r="U78" i="2" s="1"/>
  <c r="Y122" i="1"/>
  <c r="U125" i="2" s="1"/>
  <c r="S125" i="2"/>
  <c r="S63" i="2"/>
  <c r="Y60" i="1"/>
  <c r="U63" i="2" s="1"/>
  <c r="S209" i="2"/>
  <c r="Y206" i="1"/>
  <c r="U209" i="2" s="1"/>
  <c r="S216" i="2"/>
  <c r="Y213" i="1"/>
  <c r="U216" i="2" s="1"/>
  <c r="Y250" i="1"/>
  <c r="U253" i="2" s="1"/>
  <c r="S253" i="2"/>
  <c r="S191" i="2"/>
  <c r="Y188" i="1"/>
  <c r="U191" i="2" s="1"/>
  <c r="S285" i="2"/>
  <c r="Y282" i="1"/>
  <c r="U285" i="2" s="1"/>
  <c r="Y102" i="1"/>
  <c r="U105" i="2" s="1"/>
  <c r="S105" i="2"/>
  <c r="Y294" i="1"/>
  <c r="U297" i="2" s="1"/>
  <c r="S297" i="2"/>
  <c r="Y234" i="1"/>
  <c r="U237" i="2" s="1"/>
  <c r="S237" i="2"/>
  <c r="Y47" i="1"/>
  <c r="U50" i="2" s="1"/>
  <c r="S50" i="2"/>
  <c r="Y116" i="1"/>
  <c r="U119" i="2" s="1"/>
  <c r="S119" i="2"/>
  <c r="S287" i="2"/>
  <c r="Y284" i="1"/>
  <c r="U287" i="2" s="1"/>
  <c r="Y70" i="1"/>
  <c r="U73" i="2" s="1"/>
  <c r="S73" i="2"/>
  <c r="S47" i="2"/>
  <c r="Y44" i="1"/>
  <c r="U47" i="2" s="1"/>
  <c r="S161" i="2"/>
  <c r="Y158" i="1"/>
  <c r="U161" i="2" s="1"/>
  <c r="Y35" i="1"/>
  <c r="U38" i="2" s="1"/>
  <c r="S38" i="2"/>
  <c r="S264" i="2"/>
  <c r="Y261" i="1"/>
  <c r="U264" i="2" s="1"/>
  <c r="Y270" i="1"/>
  <c r="U273" i="2" s="1"/>
  <c r="S273" i="2"/>
  <c r="S128" i="2"/>
  <c r="Y125" i="1"/>
  <c r="U128" i="2" s="1"/>
  <c r="S305" i="2"/>
  <c r="Y302" i="1"/>
  <c r="U305" i="2" s="1"/>
  <c r="S321" i="2"/>
  <c r="Y318" i="1"/>
  <c r="U321" i="2" s="1"/>
  <c r="S43" i="2"/>
  <c r="Y40" i="1"/>
  <c r="U43" i="2" s="1"/>
  <c r="S37" i="2"/>
  <c r="Y34" i="1"/>
  <c r="U37" i="2" s="1"/>
  <c r="S113" i="2"/>
  <c r="Y110" i="1"/>
  <c r="U113" i="2" s="1"/>
  <c r="S42" i="2"/>
  <c r="Y39" i="1"/>
  <c r="U42" i="2" s="1"/>
  <c r="S182" i="2"/>
  <c r="Y179" i="1"/>
  <c r="U182" i="2" s="1"/>
  <c r="S40" i="2"/>
  <c r="Y37" i="1"/>
  <c r="U40" i="2" s="1"/>
  <c r="S163" i="2"/>
  <c r="Y160" i="1"/>
  <c r="U163" i="2" s="1"/>
  <c r="S18" i="2"/>
  <c r="Y15" i="1"/>
  <c r="U18" i="2" s="1"/>
  <c r="S25" i="2"/>
  <c r="Y22" i="1"/>
  <c r="U25" i="2" s="1"/>
  <c r="S27" i="2"/>
  <c r="Y24" i="1"/>
  <c r="U27" i="2" s="1"/>
  <c r="Y53" i="1"/>
  <c r="U56" i="2" s="1"/>
  <c r="S56" i="2"/>
  <c r="S170" i="2"/>
  <c r="Y167" i="1"/>
  <c r="U170" i="2" s="1"/>
  <c r="Y129" i="1"/>
  <c r="U132" i="2" s="1"/>
  <c r="S132" i="2"/>
  <c r="S108" i="2"/>
  <c r="Y105" i="1"/>
  <c r="U108" i="2" s="1"/>
  <c r="S158" i="2"/>
  <c r="Y155" i="1"/>
  <c r="U158" i="2" s="1"/>
  <c r="S256" i="2"/>
  <c r="Y253" i="1"/>
  <c r="U256" i="2" s="1"/>
  <c r="S248" i="2"/>
  <c r="Y245" i="1"/>
  <c r="U248" i="2" s="1"/>
  <c r="Y259" i="1"/>
  <c r="U262" i="2" s="1"/>
  <c r="S262" i="2"/>
  <c r="Y209" i="1"/>
  <c r="U212" i="2" s="1"/>
  <c r="S212" i="2"/>
  <c r="S137" i="2"/>
  <c r="Y134" i="1"/>
  <c r="U137" i="2" s="1"/>
  <c r="S12" i="2"/>
  <c r="Y9" i="1"/>
  <c r="U12" i="2" s="1"/>
  <c r="S220" i="2"/>
  <c r="Y217" i="1"/>
  <c r="U220" i="2" s="1"/>
  <c r="Y78" i="1"/>
  <c r="U81" i="2" s="1"/>
  <c r="S81" i="2"/>
  <c r="Y94" i="1"/>
  <c r="U97" i="2" s="1"/>
  <c r="S97" i="2"/>
  <c r="Y62" i="1"/>
  <c r="U65" i="2" s="1"/>
  <c r="S65" i="2"/>
  <c r="S188" i="2"/>
  <c r="Y185" i="1"/>
  <c r="U188" i="2" s="1"/>
  <c r="S249" i="2"/>
  <c r="Y246" i="1"/>
  <c r="U249" i="2" s="1"/>
  <c r="S263" i="2"/>
  <c r="Y260" i="1"/>
  <c r="U263" i="2" s="1"/>
  <c r="S279" i="2"/>
  <c r="Y276" i="1"/>
  <c r="U279" i="2" s="1"/>
  <c r="S173" i="2"/>
  <c r="Y170" i="1"/>
  <c r="U173" i="2" s="1"/>
  <c r="S267" i="2"/>
  <c r="Y264" i="1"/>
  <c r="U267" i="2" s="1"/>
  <c r="S333" i="2"/>
  <c r="Y330" i="1"/>
  <c r="U333" i="2" s="1"/>
  <c r="Y174" i="1"/>
  <c r="U177" i="2" s="1"/>
  <c r="S177" i="2"/>
  <c r="Y74" i="1"/>
  <c r="U77" i="2" s="1"/>
  <c r="S77" i="2"/>
  <c r="S211" i="2"/>
  <c r="Y208" i="1"/>
  <c r="U211" i="2" s="1"/>
  <c r="S198" i="2"/>
  <c r="Y195" i="1"/>
  <c r="U198" i="2" s="1"/>
  <c r="S33" i="2"/>
  <c r="Y30" i="1"/>
  <c r="U33" i="2" s="1"/>
  <c r="S71" i="2"/>
  <c r="Y68" i="1"/>
  <c r="U71" i="2" s="1"/>
  <c r="S194" i="2"/>
  <c r="Y191" i="1"/>
  <c r="U194" i="2" s="1"/>
  <c r="Y13" i="1"/>
  <c r="U16" i="2" s="1"/>
  <c r="S16" i="2"/>
  <c r="S258" i="2"/>
  <c r="Y255" i="1"/>
  <c r="U258" i="2" s="1"/>
  <c r="Y224" i="1"/>
  <c r="U227" i="2" s="1"/>
  <c r="S227" i="2"/>
  <c r="Y137" i="1"/>
  <c r="U140" i="2" s="1"/>
  <c r="S140" i="2"/>
  <c r="S278" i="2"/>
  <c r="Y275" i="1"/>
  <c r="U278" i="2" s="1"/>
  <c r="S327" i="2"/>
  <c r="Y324" i="1"/>
  <c r="U327" i="2" s="1"/>
  <c r="S138" i="2"/>
  <c r="Y135" i="1"/>
  <c r="U138" i="2" s="1"/>
  <c r="Y99" i="1"/>
  <c r="U102" i="2" s="1"/>
  <c r="S102" i="2"/>
  <c r="S171" i="2"/>
  <c r="Y168" i="1"/>
  <c r="U171" i="2" s="1"/>
  <c r="S270" i="2"/>
  <c r="Y267" i="1"/>
  <c r="U270" i="2" s="1"/>
  <c r="Y17" i="1"/>
  <c r="U20" i="2" s="1"/>
  <c r="S20" i="2"/>
  <c r="P338" i="2" l="1"/>
  <c r="S31" i="6" s="1"/>
  <c r="P336" i="2"/>
  <c r="S10" i="2"/>
  <c r="S91" i="2"/>
  <c r="S18" i="6"/>
  <c r="W18" i="6" s="1"/>
  <c r="S336" i="2" l="1"/>
  <c r="S338" i="2"/>
  <c r="G18" i="8" s="1"/>
  <c r="S8" i="2" l="1"/>
  <c r="M3" i="9" l="1"/>
  <c r="M4" i="9" s="1"/>
  <c r="P1" i="9" s="1"/>
  <c r="O28" i="6" l="1"/>
  <c r="E19" i="8" s="1"/>
  <c r="P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Shawn Snyder</author>
  </authors>
  <commentList>
    <comment ref="C13" authorId="0" shapeId="0" xr:uid="{00000000-0006-0000-0000-000001000000}">
      <text>
        <r>
          <rPr>
            <b/>
            <sz val="9"/>
            <color indexed="81"/>
            <rFont val="Tahoma"/>
            <family val="2"/>
          </rPr>
          <t>Select District Here</t>
        </r>
        <r>
          <rPr>
            <sz val="9"/>
            <color indexed="81"/>
            <rFont val="Tahoma"/>
            <family val="2"/>
          </rPr>
          <t xml:space="preserve">
</t>
        </r>
      </text>
    </comment>
  </commentList>
</comments>
</file>

<file path=xl/sharedStrings.xml><?xml version="1.0" encoding="utf-8"?>
<sst xmlns="http://schemas.openxmlformats.org/spreadsheetml/2006/main" count="898" uniqueCount="503">
  <si>
    <t>Obs</t>
  </si>
  <si>
    <t>de_dist</t>
  </si>
  <si>
    <t>rte_miles</t>
  </si>
  <si>
    <t>ave_cost_pp</t>
  </si>
  <si>
    <t>dist_sq_miles</t>
  </si>
  <si>
    <t>enr</t>
  </si>
  <si>
    <t>fy</t>
  </si>
  <si>
    <t>PP_aid</t>
  </si>
  <si>
    <t>aid</t>
  </si>
  <si>
    <t>rec</t>
  </si>
  <si>
    <t>AGWSR</t>
  </si>
  <si>
    <t>Adair-Casey</t>
  </si>
  <si>
    <t>Albert City-Truesdale</t>
  </si>
  <si>
    <t>Albia</t>
  </si>
  <si>
    <t>Alburnett</t>
  </si>
  <si>
    <t>Alden</t>
  </si>
  <si>
    <t>Algona</t>
  </si>
  <si>
    <t>Allamakee</t>
  </si>
  <si>
    <t>North Butler</t>
  </si>
  <si>
    <t>Ames</t>
  </si>
  <si>
    <t>Anamosa</t>
  </si>
  <si>
    <t>Andrew</t>
  </si>
  <si>
    <t>Ankeny</t>
  </si>
  <si>
    <t>Aplington-Parkersburg</t>
  </si>
  <si>
    <t>North Union</t>
  </si>
  <si>
    <t>Ar-We-Va</t>
  </si>
  <si>
    <t>Atlantic</t>
  </si>
  <si>
    <t>Audubon</t>
  </si>
  <si>
    <t>Ballard</t>
  </si>
  <si>
    <t>Baxter</t>
  </si>
  <si>
    <t>BCLUW</t>
  </si>
  <si>
    <t>Bedford</t>
  </si>
  <si>
    <t>Belle Plaine</t>
  </si>
  <si>
    <t>Bellevue</t>
  </si>
  <si>
    <t>Belmond-Klemme</t>
  </si>
  <si>
    <t>Bennett</t>
  </si>
  <si>
    <t>Benton</t>
  </si>
  <si>
    <t>Bettendorf</t>
  </si>
  <si>
    <t>Bondurant-Farrar</t>
  </si>
  <si>
    <t>Boone</t>
  </si>
  <si>
    <t>Boyden-Hull</t>
  </si>
  <si>
    <t>West Hancock</t>
  </si>
  <si>
    <t>North Iowa</t>
  </si>
  <si>
    <t>Burlington</t>
  </si>
  <si>
    <t>CAM</t>
  </si>
  <si>
    <t>CAL</t>
  </si>
  <si>
    <t>Calamus-Wheatland</t>
  </si>
  <si>
    <t>Camanche</t>
  </si>
  <si>
    <t>Cardinal</t>
  </si>
  <si>
    <t>Carlisle</t>
  </si>
  <si>
    <t>Carroll</t>
  </si>
  <si>
    <t>Cedar Falls</t>
  </si>
  <si>
    <t>Cedar Rapids</t>
  </si>
  <si>
    <t>Center Point-Urbana</t>
  </si>
  <si>
    <t>Centerville</t>
  </si>
  <si>
    <t>Central Lee</t>
  </si>
  <si>
    <t>Central City</t>
  </si>
  <si>
    <t>Central Decatur</t>
  </si>
  <si>
    <t>Central Lyon</t>
  </si>
  <si>
    <t>Chariton</t>
  </si>
  <si>
    <t>Charles City</t>
  </si>
  <si>
    <t>Charter Oak-Ute</t>
  </si>
  <si>
    <t>Cherokee</t>
  </si>
  <si>
    <t>Clarinda</t>
  </si>
  <si>
    <t>Clarion-Goldfield-Dows</t>
  </si>
  <si>
    <t>Clarke</t>
  </si>
  <si>
    <t>Clarksville</t>
  </si>
  <si>
    <t>Clay Central-Everly</t>
  </si>
  <si>
    <t>Clear Lake</t>
  </si>
  <si>
    <t>Clinton</t>
  </si>
  <si>
    <t>Colfax-Mingo</t>
  </si>
  <si>
    <t>Collins-Maxwell</t>
  </si>
  <si>
    <t>Colo-Nesco</t>
  </si>
  <si>
    <t>Columbus</t>
  </si>
  <si>
    <t>Coon Rapids-Bayard</t>
  </si>
  <si>
    <t>Corning</t>
  </si>
  <si>
    <t>Council Bluffs</t>
  </si>
  <si>
    <t>Creston</t>
  </si>
  <si>
    <t>Dallas Center-Grimes</t>
  </si>
  <si>
    <t>Danville</t>
  </si>
  <si>
    <t>Davenport</t>
  </si>
  <si>
    <t>Davis County</t>
  </si>
  <si>
    <t>Delwood</t>
  </si>
  <si>
    <t>Denison</t>
  </si>
  <si>
    <t>Denver</t>
  </si>
  <si>
    <t>Diagonal</t>
  </si>
  <si>
    <t>Dike-New Hartford</t>
  </si>
  <si>
    <t>Dubuque</t>
  </si>
  <si>
    <t>Dunkerton</t>
  </si>
  <si>
    <t>Boyer Valley</t>
  </si>
  <si>
    <t>Durant</t>
  </si>
  <si>
    <t>Eagle Grove</t>
  </si>
  <si>
    <t>Earlham</t>
  </si>
  <si>
    <t>East Buchanan</t>
  </si>
  <si>
    <t>Easton Valley</t>
  </si>
  <si>
    <t>East Marshall</t>
  </si>
  <si>
    <t>East Union</t>
  </si>
  <si>
    <t>Eastern Allamakee</t>
  </si>
  <si>
    <t>River Valley</t>
  </si>
  <si>
    <t>Edgewood-Colesburg</t>
  </si>
  <si>
    <t>Eldora-New Providence</t>
  </si>
  <si>
    <t>Emmetsburg</t>
  </si>
  <si>
    <t>English Valleys</t>
  </si>
  <si>
    <t>Essex</t>
  </si>
  <si>
    <t>Fairfield</t>
  </si>
  <si>
    <t>Forest City</t>
  </si>
  <si>
    <t>Fort Dodge</t>
  </si>
  <si>
    <t>Fort Madison</t>
  </si>
  <si>
    <t>Fremont-Mills</t>
  </si>
  <si>
    <t>Galva-Holstein</t>
  </si>
  <si>
    <t>George-Little Rock</t>
  </si>
  <si>
    <t>Gilbert</t>
  </si>
  <si>
    <t>Gilmore City-Bradgate</t>
  </si>
  <si>
    <t>Gladbrook-Reinbeck</t>
  </si>
  <si>
    <t>Glenwood</t>
  </si>
  <si>
    <t>Glidden-Ralston</t>
  </si>
  <si>
    <t>Graettinger-Terril</t>
  </si>
  <si>
    <t>Nodaway Valley</t>
  </si>
  <si>
    <t>GMG</t>
  </si>
  <si>
    <t>Grinnell-Newburg</t>
  </si>
  <si>
    <t>Griswold</t>
  </si>
  <si>
    <t>Grundy Center</t>
  </si>
  <si>
    <t>Guthrie Center</t>
  </si>
  <si>
    <t>Clayton Ridge</t>
  </si>
  <si>
    <t>Hamburg</t>
  </si>
  <si>
    <t>Hampton-Dumont</t>
  </si>
  <si>
    <t>Harlan</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</si>
  <si>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</si>
  <si>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</si>
  <si>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</si>
  <si>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</si>
  <si>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</si>
  <si>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</si>
  <si>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</si>
  <si>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</si>
  <si>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</si>
  <si>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</si>
  <si>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</si>
  <si>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</si>
  <si>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</si>
  <si>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</si>
  <si>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</si>
  <si>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Greene County</t>
  </si>
  <si>
    <t>Jesup</t>
  </si>
  <si>
    <t>Johnston</t>
  </si>
  <si>
    <t>Keokuk</t>
  </si>
  <si>
    <t>Keota</t>
  </si>
  <si>
    <t>Kingsley-Pierson</t>
  </si>
  <si>
    <t>Knoxville</t>
  </si>
  <si>
    <t>Lake Mills</t>
  </si>
  <si>
    <t>Lamoni</t>
  </si>
  <si>
    <t>Laurens-Marathon</t>
  </si>
  <si>
    <t>Lawton-Bronson</t>
  </si>
  <si>
    <t>Le Mars</t>
  </si>
  <si>
    <t>Lenox</t>
  </si>
  <si>
    <t>Lewis Central</t>
  </si>
  <si>
    <t>North Cedar</t>
  </si>
  <si>
    <t>Linn-Mar</t>
  </si>
  <si>
    <t>Lisbon</t>
  </si>
  <si>
    <t>Logan-Magnolia</t>
  </si>
  <si>
    <t>Lone Tree</t>
  </si>
  <si>
    <t>Louisa-Muscatine</t>
  </si>
  <si>
    <t>Lynnville-Sully</t>
  </si>
  <si>
    <t>Madrid</t>
  </si>
  <si>
    <t>East Mills</t>
  </si>
  <si>
    <t>Maquoketa</t>
  </si>
  <si>
    <t>Maquoketa Valley</t>
  </si>
  <si>
    <t>Marshalltown</t>
  </si>
  <si>
    <t>Martensdale-St Marys</t>
  </si>
  <si>
    <t>Mason City</t>
  </si>
  <si>
    <t>Mediapolis</t>
  </si>
  <si>
    <t>Melcher-Dallas</t>
  </si>
  <si>
    <t>Midland</t>
  </si>
  <si>
    <t>Mid-Prairie</t>
  </si>
  <si>
    <t>Missouri Valley</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</si>
  <si>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</si>
  <si>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</si>
  <si>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</si>
  <si>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</si>
  <si>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</si>
  <si>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</si>
  <si>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</si>
  <si>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</si>
  <si>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</si>
  <si>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</si>
  <si>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</si>
  <si>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</si>
  <si>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</si>
  <si>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</si>
  <si>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</si>
  <si>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</si>
  <si>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</si>
  <si>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</si>
  <si>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</si>
  <si>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Mahaska</t>
  </si>
  <si>
    <t>North Linn</t>
  </si>
  <si>
    <t>North Kossuth</t>
  </si>
  <si>
    <t>North Polk</t>
  </si>
  <si>
    <t>North Scott</t>
  </si>
  <si>
    <t>Northwood-Kensett</t>
  </si>
  <si>
    <t>Norwalk</t>
  </si>
  <si>
    <t>Oelwein</t>
  </si>
  <si>
    <t>Ogden</t>
  </si>
  <si>
    <t>Okoboji</t>
  </si>
  <si>
    <t>Orient-Macksburg</t>
  </si>
  <si>
    <t>Osage</t>
  </si>
  <si>
    <t>Oskaloosa</t>
  </si>
  <si>
    <t>Ottumwa</t>
  </si>
  <si>
    <t>Panorama</t>
  </si>
  <si>
    <t>Paton-Churdan</t>
  </si>
  <si>
    <t>PCM</t>
  </si>
  <si>
    <t>Pekin</t>
  </si>
  <si>
    <t>Pella</t>
  </si>
  <si>
    <t>Perry</t>
  </si>
  <si>
    <t>Pleasant Valley</t>
  </si>
  <si>
    <t>Pleasantville</t>
  </si>
  <si>
    <t>Pocahontas Area</t>
  </si>
  <si>
    <t>Postville</t>
  </si>
  <si>
    <t>Red Oak</t>
  </si>
  <si>
    <t>Remsen-Union</t>
  </si>
  <si>
    <t>Riceville</t>
  </si>
  <si>
    <t>Riverside</t>
  </si>
  <si>
    <t>Rock Valley</t>
  </si>
  <si>
    <t>Roland-Story</t>
  </si>
  <si>
    <t>Ruthven-Ayrshire</t>
  </si>
  <si>
    <t>St Ansgar</t>
  </si>
  <si>
    <t>Saydel</t>
  </si>
  <si>
    <t>Schaller-Crestland</t>
  </si>
  <si>
    <t>Schleswig</t>
  </si>
  <si>
    <t>Sergeant Bluff-Luton</t>
  </si>
  <si>
    <t>Seymour</t>
  </si>
  <si>
    <t>Sheldon</t>
  </si>
  <si>
    <t>Shenandoah</t>
  </si>
  <si>
    <t>Sibley-Ocheyedan</t>
  </si>
  <si>
    <t>Sidney</t>
  </si>
  <si>
    <t>Sigourney</t>
  </si>
  <si>
    <t>Sioux Center</t>
  </si>
  <si>
    <t>Sioux Central</t>
  </si>
  <si>
    <t>Sioux City</t>
  </si>
  <si>
    <t>South Central Calhoun</t>
  </si>
  <si>
    <t>Solon</t>
  </si>
  <si>
    <t>Southeast Warren</t>
  </si>
  <si>
    <t>South Hamilton</t>
  </si>
  <si>
    <t>South Page</t>
  </si>
  <si>
    <t>South O'Brien</t>
  </si>
  <si>
    <t>South Winneshiek</t>
  </si>
  <si>
    <t>Southeast Polk</t>
  </si>
  <si>
    <t>Spencer</t>
  </si>
  <si>
    <t>Spirit Lake</t>
  </si>
  <si>
    <t>Springville</t>
  </si>
  <si>
    <t>Stanton</t>
  </si>
  <si>
    <t>Starmont</t>
  </si>
  <si>
    <t>Storm Lake</t>
  </si>
  <si>
    <t>Stratford</t>
  </si>
  <si>
    <t>West Central Valley</t>
  </si>
  <si>
    <t>Sumner-Fredericksburg</t>
  </si>
  <si>
    <t>Tipton</t>
  </si>
  <si>
    <t>Treynor</t>
  </si>
  <si>
    <t>Tri-Center</t>
  </si>
  <si>
    <t>Tri-County</t>
  </si>
  <si>
    <t>Tripoli</t>
  </si>
  <si>
    <t>Turkey Valley</t>
  </si>
  <si>
    <t>Twin Cedars</t>
  </si>
  <si>
    <t>Twin Rivers</t>
  </si>
  <si>
    <t>Underwood</t>
  </si>
  <si>
    <t>Union</t>
  </si>
  <si>
    <t>United</t>
  </si>
  <si>
    <t>Urbandale</t>
  </si>
  <si>
    <t>Van Meter</t>
  </si>
  <si>
    <t>Villisca</t>
  </si>
  <si>
    <t>Vinton-Shellsburg</t>
  </si>
  <si>
    <t>Waco</t>
  </si>
  <si>
    <t>East Sac County</t>
  </si>
  <si>
    <t>Wapello</t>
  </si>
  <si>
    <t>Wapsie Valley</t>
  </si>
  <si>
    <t>Washington</t>
  </si>
  <si>
    <t>Waterloo</t>
  </si>
  <si>
    <t>Waukee</t>
  </si>
  <si>
    <t>Waverly-Shell Rock</t>
  </si>
  <si>
    <t>Wayne</t>
  </si>
  <si>
    <t>Webster City</t>
  </si>
  <si>
    <t>West Bend-Mallard</t>
  </si>
  <si>
    <t>West Branch</t>
  </si>
  <si>
    <t>West Central</t>
  </si>
  <si>
    <t>West Des Moines</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</si>
  <si>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</si>
  <si>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</si>
  <si>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</si>
  <si>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</si>
  <si>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</si>
  <si>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</si>
  <si>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</si>
  <si>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</si>
  <si>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</si>
  <si>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</si>
  <si>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</si>
  <si>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</si>
  <si>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</si>
  <si>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</si>
  <si>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</si>
  <si>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District Per Pupil Amount</t>
  </si>
  <si>
    <t>Data Drop Area:</t>
  </si>
  <si>
    <t>Per Pupil Amount After Appropriation</t>
  </si>
  <si>
    <t xml:space="preserve">Totals </t>
  </si>
  <si>
    <t>District</t>
  </si>
  <si>
    <t>Number of Districts Impacted :</t>
  </si>
  <si>
    <t>Max</t>
  </si>
  <si>
    <t>Min</t>
  </si>
  <si>
    <t>Range</t>
  </si>
  <si>
    <t>Notes:</t>
  </si>
  <si>
    <t>Sources:</t>
  </si>
  <si>
    <t>IASB analysis and calculations</t>
  </si>
  <si>
    <t>Statewide Per Pupil Average</t>
  </si>
  <si>
    <t>Statewide Totals</t>
  </si>
  <si>
    <t>Click here for list of all districts</t>
  </si>
  <si>
    <t>-If funding is sufficient to provide aid to all districts that are above the statewide per pupil average, any additional funds that are appropriated would provide aid to all school districts on a pro-rated per pupil basis.</t>
  </si>
  <si>
    <t>AHSTW</t>
  </si>
  <si>
    <t>Adel-Desoto-Minburn</t>
  </si>
  <si>
    <t>Akron-Westfield</t>
  </si>
  <si>
    <t>Alta-Aurelia</t>
  </si>
  <si>
    <t>Central Clayton</t>
  </si>
  <si>
    <t>Central De Witt</t>
  </si>
  <si>
    <t>Clear Creek-Amana</t>
  </si>
  <si>
    <t>College Community</t>
  </si>
  <si>
    <t>Decorah</t>
  </si>
  <si>
    <t>Des Moines</t>
  </si>
  <si>
    <t>HLV</t>
  </si>
  <si>
    <t>Janesville</t>
  </si>
  <si>
    <t>MFL Mar Mac</t>
  </si>
  <si>
    <t>Marion</t>
  </si>
  <si>
    <t>Moc-Floyd Valley</t>
  </si>
  <si>
    <t>North Fayette Valley</t>
  </si>
  <si>
    <t>North Tama</t>
  </si>
  <si>
    <t>Olin</t>
  </si>
  <si>
    <t>South Tama</t>
  </si>
  <si>
    <t>West Burlington</t>
  </si>
  <si>
    <t>West Delaware Co</t>
  </si>
  <si>
    <t>West Fork</t>
  </si>
  <si>
    <t>Western Dubuque Co</t>
  </si>
  <si>
    <t>Adj. Per Pupil Amount</t>
  </si>
  <si>
    <t>Use this adjusted Per</t>
  </si>
  <si>
    <t>Pupil  Amount</t>
  </si>
  <si>
    <t>Eddyville-Blakesburg-Fremont</t>
  </si>
  <si>
    <t>Manson-Northwest Webster</t>
  </si>
  <si>
    <t>Maple Valley-Anthon Oto</t>
  </si>
  <si>
    <t>Marcus-Meriden Cleghorn</t>
  </si>
  <si>
    <t>OABCIG</t>
  </si>
  <si>
    <t>Rudd-Rockford-Marble Rock</t>
  </si>
  <si>
    <t>nonrte_miles</t>
  </si>
  <si>
    <t>N_O_Cost</t>
  </si>
  <si>
    <t>Adj_N_O_Cost</t>
  </si>
  <si>
    <t>Adjusted Net Op. Cost</t>
  </si>
  <si>
    <t>2. Enrollment for this report is the district certified enrollment minus shared time enrollment. This aligns to Iowa Code section 257.16C, subrule 2, paragraph "b."</t>
  </si>
  <si>
    <t>1. Several districts reported a larger number of students riding the buses than are enrolled in the school.  This is accounted for due to transportation of open-enrolled students,  additional students enrolling  after the official count date, and non-public students.</t>
  </si>
  <si>
    <t>3. Beginning with the 2017-2018 reporting period, nonpublic transportation reimbursement revenues are reflected in the calculation of Net Operating Costs. This aligns to Iowa Code section 257.16C, subrule 2, paragraph "d."</t>
  </si>
  <si>
    <t>4. Some public school expenditures pertaining to transportation of nonpublic school students were not automatically pulled into the Annual Transportation Report. These expeditures were verified  through the districts' Certified Annual Report (CAR) submission and added to this report, and are reflected in the Adjusted Net Operating Cost column.</t>
  </si>
  <si>
    <r>
      <rPr>
        <b/>
        <sz val="10"/>
        <color indexed="8"/>
        <rFont val="Calibri"/>
        <family val="2"/>
      </rPr>
      <t>NOTES - From DE Transportation Report:</t>
    </r>
    <r>
      <rPr>
        <sz val="10"/>
        <color indexed="8"/>
        <rFont val="Calibri"/>
        <family val="2"/>
      </rPr>
      <t xml:space="preserve"> </t>
    </r>
  </si>
  <si>
    <t>-Net operating costs have been adjusted by the Department of Education (see notes below).  The adjusted total is used to calculate per pupil averages for transportation aid.</t>
  </si>
  <si>
    <t>*******FY 2019 Mergers;</t>
  </si>
  <si>
    <t>If de_dist=6591 then de_dist=4774;</t>
  </si>
  <si>
    <t>If de_dist=504 then de_dist=4860;</t>
  </si>
  <si>
    <t>If de_dist=423 then de_dist=171; *Aurelia and (Alta) – Alta-Aurelia;</t>
  </si>
  <si>
    <t>proc sort; by de_dist;</t>
  </si>
  <si>
    <t>run;</t>
  </si>
  <si>
    <t>data addr;</t>
  </si>
  <si>
    <t>keep de_dist district_name;</t>
  </si>
  <si>
    <t>proc sort; by district_name;</t>
  </si>
  <si>
    <t>SAS Program Language ofr Data Drop:</t>
  </si>
  <si>
    <t>Use the "Data _Drop_Wrksheet" tab to adjust amounts based on the appropriation amount.</t>
  </si>
  <si>
    <t>-Legislation enacted during the 2018 legislative session provides transportation aid to districts with the highest district per pupil transportation amounts based on the Department of Education's Transportation Report.  Aid is based on the appropriation amount and starts funding districts with the highest costs first, working down until funds are exhausted.</t>
  </si>
  <si>
    <t>****FY 2020 Mergers;</t>
  </si>
  <si>
    <t>If de_dist=2834 then de_dist=6592;</t>
  </si>
  <si>
    <t>*Harmony and Van Burent – now Van Buren County;</t>
  </si>
  <si>
    <t>If de_dist=4787 then de_dist=1638;</t>
  </si>
  <si>
    <t>*North Winneshiek merges with Decorah;</t>
  </si>
  <si>
    <t>If de_dist=4775 then de_dist=6867; *Northeast Hamilton merges with Webster City;</t>
  </si>
  <si>
    <t>if b;</t>
  </si>
  <si>
    <t xml:space="preserve">6. Amounts are estimated and subject to change.  The Department of Management will provide official amounts (if legislation is enacted). </t>
  </si>
  <si>
    <t>set trans.fy19;</t>
  </si>
  <si>
    <t>data trans_base;</t>
  </si>
  <si>
    <t>proc summary; var fall_2018_enr rte_miles nonrte_miles n_o_cost adj_fy19 adj_N_O_cost dist_sq_miles; by de_dist;</t>
  </si>
  <si>
    <t>data t_base;</t>
  </si>
  <si>
    <t>proc print; var de_dist district_name fall_2018_enr rte_miles nonrte_miles n_o_cost adj_fy19 adj_N_O_cost dist_sq_miles;</t>
  </si>
  <si>
    <t>district_name</t>
  </si>
  <si>
    <t>Adj_FY19</t>
  </si>
  <si>
    <t>Brooklyn-Guernsey-Malcom</t>
  </si>
  <si>
    <t>Estherville-Lincoln Central</t>
  </si>
  <si>
    <t>Exira-Elk Horn-Kimball</t>
  </si>
  <si>
    <t>Garner-Hayfield-Ventura</t>
  </si>
  <si>
    <t>Van Buren County</t>
  </si>
  <si>
    <t>output out=trans_base1 sum=;</t>
  </si>
  <si>
    <t>set schaid20.fy20_addr;</t>
  </si>
  <si>
    <t>merge addr (in=a) trans_base1 (in=b); by de_dist;</t>
  </si>
  <si>
    <t>Amount of Aid with Appropriation Amount for District</t>
  </si>
  <si>
    <t>Dist</t>
  </si>
  <si>
    <t>fy19_aid</t>
  </si>
  <si>
    <t>fy20_aid</t>
  </si>
  <si>
    <t>FY 2020 Transportation Aid Amount</t>
  </si>
  <si>
    <t>Use this Program - need to update for future fiscal years.</t>
  </si>
  <si>
    <t>keep dist de_dist district_name;</t>
  </si>
  <si>
    <t>set trans.transaid;</t>
  </si>
  <si>
    <t>aid=total_payment;</t>
  </si>
  <si>
    <t>fy=fiscalyear;</t>
  </si>
  <si>
    <t>*(Valley and (North Fayette) – North Fayette Valley;</t>
  </si>
  <si>
    <t>*(Battle Creek and Ida Grove and Odebolt Arthur) - Odebolt Arthur Battle Creek Ida Grove;</t>
  </si>
  <si>
    <t>*Harmony and Van Buren – now Van Buren County;</t>
  </si>
  <si>
    <t>keep de_dist fy aid;</t>
  </si>
  <si>
    <t>proc sort; by fy de_dist;</t>
  </si>
  <si>
    <t>proc summary; var aid; by fy de_dist;</t>
  </si>
  <si>
    <t>output out=ta sum=;</t>
  </si>
  <si>
    <t>data ta_fy19;</t>
  </si>
  <si>
    <t>set ta;</t>
  </si>
  <si>
    <t>if fy=2019;</t>
  </si>
  <si>
    <t>fy19_aid=aid;</t>
  </si>
  <si>
    <t>keep de_dist fy19_aid;</t>
  </si>
  <si>
    <t>data ta_fy20;</t>
  </si>
  <si>
    <t>if fy=2020;</t>
  </si>
  <si>
    <t>fy20_aid=aid;</t>
  </si>
  <si>
    <t>keep de_dist fy20_aid;</t>
  </si>
  <si>
    <t>data t_out;</t>
  </si>
  <si>
    <t>merge addr ta_fy19 ta_fy20; by de_dist;</t>
  </si>
  <si>
    <t>proc print data=t_out;</t>
  </si>
  <si>
    <t>District Per Pupil Transportation Cost Amount</t>
  </si>
  <si>
    <t>Enr.</t>
  </si>
  <si>
    <t>Statewide Per Pupil Average Transportation Cost</t>
  </si>
  <si>
    <t>Totals</t>
  </si>
  <si>
    <t># receiving Aid</t>
  </si>
  <si>
    <t># of Districts Receiving Aid in FY 2020</t>
  </si>
  <si>
    <t>Estimated Number of Districts Receiving Aid</t>
  </si>
  <si>
    <t>Also, use the "HistTrans_Aid" for past allocation amounts (including a SAS program to pull that data).</t>
  </si>
  <si>
    <t>Statewide Average Per Pupil Amount</t>
  </si>
  <si>
    <t>Amount of Funding Above Statewide Ave. Amount</t>
  </si>
  <si>
    <t>Total Allocation Amount</t>
  </si>
  <si>
    <t>Part II Aid</t>
  </si>
  <si>
    <t>-Statewide Average Per Pupil Amount - Amount required to get the district's transportation cost per pupil to the statewide average level.</t>
  </si>
  <si>
    <t>-Amount of Funding Above the Statewide Average Amount - additional funding remaining that is divided between all school districts (if sufficient funding is available).</t>
  </si>
  <si>
    <t>FY21_Aid</t>
  </si>
  <si>
    <t># of Districts Receiving Aid in FY 2021</t>
  </si>
  <si>
    <t>ave_20</t>
  </si>
  <si>
    <t>FY 2022 Transportation Aid Amt.</t>
  </si>
  <si>
    <t>fy22_aid</t>
  </si>
  <si>
    <t>Gov's Proposal</t>
  </si>
  <si>
    <t>Transportation Aid Appropriation Amount</t>
  </si>
  <si>
    <t>FY 2022</t>
  </si>
  <si>
    <t>FY 2021</t>
  </si>
  <si>
    <t>FY 2019</t>
  </si>
  <si>
    <t>FY 2020</t>
  </si>
  <si>
    <t>Number of Districts Receiving Aid</t>
  </si>
  <si>
    <t>% of Districts Receiving Aid</t>
  </si>
  <si>
    <t>Fiscal Year</t>
  </si>
  <si>
    <t>FY 2023 Transportation Aid Amt.</t>
  </si>
  <si>
    <t>FY23_Aid</t>
  </si>
  <si>
    <t>fall_2021_enr</t>
  </si>
  <si>
    <t>Southeast Valley</t>
  </si>
  <si>
    <t>5.  Amounts have been adjusted to account for the two reorganizations beginning on July 1, 2023.</t>
  </si>
  <si>
    <t>Iowa Department of Education, Transportation File (2022)</t>
  </si>
  <si>
    <t>FY 2023</t>
  </si>
  <si>
    <t>Based on 325 districts starting in FY 2024.</t>
  </si>
  <si>
    <t>*Based on enacted legislation for transportation aid.</t>
  </si>
  <si>
    <t>dist</t>
  </si>
  <si>
    <t>_TYPE_</t>
  </si>
  <si>
    <t>_FREQ_</t>
  </si>
  <si>
    <t>fall_enr_2022</t>
  </si>
  <si>
    <t>Exira-Elk Horn-Kimballton</t>
  </si>
  <si>
    <t>FY 2025 SSA</t>
  </si>
  <si>
    <t>FY 2024 Trans Aid</t>
  </si>
  <si>
    <t>FY 2021 Transportation Aid Amount</t>
  </si>
  <si>
    <t>FY 2024 Transportation Aid Amt.</t>
  </si>
  <si>
    <t>Calculation for FY 2025 Transportation Aid (based on FY 2023 Transportation Data)</t>
  </si>
  <si>
    <t>Transportation Aid Amounts for FY 2021- FY 2024</t>
  </si>
  <si>
    <t># of Districts Receiving Aid in FY 2022</t>
  </si>
  <si>
    <t># of Districts Receiving Aid in FY 2023</t>
  </si>
  <si>
    <t># of Districts Receiving Aid in FY 2024</t>
  </si>
  <si>
    <t>Statewide Total Amount of Aid for FY 2025</t>
  </si>
  <si>
    <t xml:space="preserve">FY 2025 Transportation Aid Amounts </t>
  </si>
  <si>
    <t>set schaid24.fy24_addr;</t>
  </si>
  <si>
    <t>data fy23_trans;</t>
  </si>
  <si>
    <t>set trans.fy23;</t>
  </si>
  <si>
    <t>****FY 2024 Mergers (325 Districts;</t>
  </si>
  <si>
    <t>If de_dist=3897 then de_dist=126; *Luverne and Algona – now Algona;</t>
  </si>
  <si>
    <t>If de_dist = 5325 then de_dist= 6096; * Prairie Valley and Southeast Webster Grand now Southeast Valley;</t>
  </si>
  <si>
    <t>proc summary; var N_O_Cost fall_enr_2022; by de_dist;</t>
  </si>
  <si>
    <t>output out=fy23_trans_aid sum=;</t>
  </si>
  <si>
    <t>data fy23_trans_aid_1;</t>
  </si>
  <si>
    <t>merge addr fy23_trans_aid; by de_dist;</t>
  </si>
  <si>
    <t>proc print data=fy23_trans_aid_1;</t>
  </si>
  <si>
    <t>NOTE the FY 2025 amounts are estimated and based on the FY 2023 Transportation Cost Report provided by the Department of Education</t>
  </si>
  <si>
    <t>FY 2024</t>
  </si>
  <si>
    <t>Transportation Aid Amounts for FY 2020- FY 2024</t>
  </si>
  <si>
    <t>FY 2025*</t>
  </si>
  <si>
    <t>Increase for FY 25</t>
  </si>
  <si>
    <t>Target FY 2025</t>
  </si>
  <si>
    <t>Iowa Association of School Boards:  Estimated FY 2025 Transportation Funding By District</t>
  </si>
  <si>
    <t>-Total Allocation Amount - Total amount allocated for FY 2025.</t>
  </si>
  <si>
    <t>Assumed FY 2025 SSA</t>
  </si>
  <si>
    <t>FY 2025: Est. Amount of Aid with Appropriation Amount</t>
  </si>
  <si>
    <t>FY 2025 Transportation Aid Factors</t>
  </si>
  <si>
    <t>FY 2024 Allocation</t>
  </si>
  <si>
    <t>Iowa Association of School Boards: Estimated FY 2025 Transportation Aid Amounts (Based on Enacted Legislation)</t>
  </si>
  <si>
    <t>Provision buys down per pupil transportation costs for districts with higher per pupil costs  based on the appropriation level (see notes at the bottom).</t>
  </si>
  <si>
    <t>Estimates are based on 2.5% SSA Legislation (Currently not finalized) and increases the FY 2024 Transportation Aid Amount by that rate.</t>
  </si>
  <si>
    <t>Data run on 3/26/2024</t>
  </si>
  <si>
    <t>BASED ON  Final HF 2612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</si>
</sst>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quot;$&quot;* #,##0.000_);_(&quot;$&quot;* \(#,##0.000\);_(&quot;$&quot;* &quot;-&quot;???_);_(@_)"/>
    <numFmt numFmtId="168" formatCode="0.0%"/>
    <numFmt numFmtId="169" formatCode="_(* #,##0.0_);_(* \(#,##0.0\);_(* &quot;-&quot;?_);_(@_)"/>
    <numFmt numFmtId="170" formatCode="_(&quot;$&quot;* #,##0.0_);_(&quot;$&quot;* \(#,##0.0\);_(&quot;$&quot;* &quot;-&quot;?_);_(@_)"/>
  </numFmts>
  <fonts count="35" x14ac:knownFonts="1">
    <font>
      <sz val="11"/>
      <color theme="1"/>
      <name val="Calibri"/>
      <family val="2"/>
      <scheme val="minor"/>
    </font>
    <font>
      <sz val="9"/>
      <color indexed="81"/>
      <name val="Tahoma"/>
      <family val="2"/>
    </font>
    <font>
      <b/>
      <sz val="9"/>
      <color indexed="81"/>
      <name val="Tahoma"/>
      <family val="2"/>
    </font>
    <font>
      <sz val="10"/>
      <color indexed="8"/>
      <name val="Calibri"/>
      <family val="2"/>
    </font>
    <font>
      <b/>
      <sz val="10"/>
      <color indexed="8"/>
      <name val="Calibri"/>
      <family val="2"/>
    </font>
    <font>
      <sz val="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rgb="FF000000"/>
      <name val="Arial"/>
      <family val="2"/>
    </font>
    <font>
      <b/>
      <sz val="10"/>
      <color rgb="FF000000"/>
      <name val="Arial"/>
      <family val="2"/>
    </font>
    <font>
      <sz val="9"/>
      <color theme="1"/>
      <name val="Calibri"/>
      <family val="2"/>
      <scheme val="minor"/>
    </font>
    <font>
      <b/>
      <sz val="10"/>
      <color rgb="FFFF0000"/>
      <name val="Arial"/>
      <family val="2"/>
    </font>
    <font>
      <sz val="10"/>
      <color rgb="FFFF0000"/>
      <name val="Arial"/>
      <family val="2"/>
    </font>
    <font>
      <sz val="10"/>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b/>
      <sz val="10"/>
      <color theme="1"/>
      <name val="Calibri"/>
      <family val="2"/>
      <scheme val="minor"/>
    </font>
    <font>
      <b/>
      <sz val="11"/>
      <color rgb="FFFFFF00"/>
      <name val="Calibri"/>
      <family val="2"/>
      <scheme val="minor"/>
    </font>
    <font>
      <b/>
      <sz val="14"/>
      <color theme="1"/>
      <name val="Calibri"/>
      <family val="2"/>
      <scheme val="minor"/>
    </font>
    <font>
      <b/>
      <i/>
      <sz val="12"/>
      <color theme="1"/>
      <name val="Calibri"/>
      <family val="2"/>
      <scheme val="minor"/>
    </font>
    <font>
      <b/>
      <i/>
      <sz val="14"/>
      <color theme="1"/>
      <name val="Calibri"/>
      <family val="2"/>
      <scheme val="minor"/>
    </font>
    <font>
      <i/>
      <sz val="14"/>
      <color theme="1"/>
      <name val="Calibri"/>
      <family val="2"/>
      <scheme val="minor"/>
    </font>
    <font>
      <b/>
      <i/>
      <sz val="12"/>
      <color rgb="FFFF0000"/>
      <name val="Calibri"/>
      <family val="2"/>
      <scheme val="minor"/>
    </font>
    <font>
      <b/>
      <sz val="18"/>
      <color theme="1"/>
      <name val="Calibri"/>
      <family val="2"/>
      <scheme val="minor"/>
    </font>
    <font>
      <b/>
      <sz val="16"/>
      <color theme="1"/>
      <name val="Calibri"/>
      <family val="2"/>
      <scheme val="minor"/>
    </font>
    <font>
      <b/>
      <sz val="12"/>
      <color rgb="FFFF0000"/>
      <name val="Calibri"/>
      <family val="2"/>
      <scheme val="minor"/>
    </font>
    <font>
      <sz val="14"/>
      <color theme="1"/>
      <name val="Calibri"/>
      <family val="2"/>
      <scheme val="minor"/>
    </font>
    <font>
      <i/>
      <sz val="9"/>
      <color rgb="FFFF0000"/>
      <name val="Calibri"/>
      <family val="2"/>
      <scheme val="minor"/>
    </font>
    <font>
      <i/>
      <sz val="11"/>
      <color rgb="FFFF0000"/>
      <name val="Calibri"/>
      <family val="2"/>
      <scheme val="minor"/>
    </font>
    <font>
      <b/>
      <sz val="11"/>
      <color rgb="FFFF0000"/>
      <name val="Calibri"/>
      <family val="2"/>
      <scheme val="minor"/>
    </font>
    <font>
      <b/>
      <sz val="11"/>
      <name val="Calibri"/>
      <family val="2"/>
      <scheme val="minor"/>
    </font>
    <font>
      <b/>
      <sz val="14"/>
      <color rgb="FFFF0000"/>
      <name val="Calibri"/>
      <family val="2"/>
      <scheme val="minor"/>
    </font>
  </fonts>
  <fills count="11">
    <fill>
      <patternFill patternType="none"/>
    </fill>
    <fill>
      <patternFill patternType="gray125"/>
    </fill>
    <fill>
      <patternFill patternType="solid">
        <fgColor theme="5"/>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92D050"/>
        <bgColor indexed="64"/>
      </patternFill>
    </fill>
  </fills>
  <borders count="36">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rgb="FF4F493B"/>
      </left>
      <right/>
      <top style="medium">
        <color rgb="FF4F493B"/>
      </top>
      <bottom/>
      <diagonal/>
    </border>
    <border>
      <left/>
      <right/>
      <top style="medium">
        <color rgb="FF4F493B"/>
      </top>
      <bottom/>
      <diagonal/>
    </border>
    <border>
      <left style="medium">
        <color rgb="FF4F493B"/>
      </left>
      <right/>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xf numFmtId="9" fontId="6" fillId="0" borderId="0" applyFont="0" applyFill="0" applyBorder="0" applyAlignment="0" applyProtection="0"/>
  </cellStyleXfs>
  <cellXfs count="241">
    <xf numFmtId="0" fontId="0" fillId="0" borderId="0" xfId="0"/>
    <xf numFmtId="0" fontId="0" fillId="0" borderId="0" xfId="0" applyAlignment="1">
      <alignment wrapText="1"/>
    </xf>
    <xf numFmtId="0" fontId="0" fillId="0" borderId="0" xfId="0" applyAlignment="1">
      <alignment horizontal="center" wrapText="1"/>
    </xf>
    <xf numFmtId="164" fontId="6" fillId="0" borderId="0" xfId="2" applyNumberFormat="1" applyFont="1"/>
    <xf numFmtId="0" fontId="0" fillId="0" borderId="0" xfId="0" applyAlignment="1">
      <alignment horizontal="center"/>
    </xf>
    <xf numFmtId="0" fontId="10" fillId="2" borderId="0" xfId="0" applyFont="1" applyFill="1"/>
    <xf numFmtId="8" fontId="10" fillId="2" borderId="0" xfId="0" applyNumberFormat="1" applyFont="1" applyFill="1"/>
    <xf numFmtId="0" fontId="0" fillId="3" borderId="0" xfId="0" applyFill="1"/>
    <xf numFmtId="0" fontId="8" fillId="0" borderId="0" xfId="0" applyFont="1"/>
    <xf numFmtId="0" fontId="11" fillId="2" borderId="0" xfId="0" applyFont="1" applyFill="1"/>
    <xf numFmtId="0" fontId="8" fillId="0" borderId="0" xfId="0" applyFont="1" applyAlignment="1">
      <alignment horizontal="center" wrapText="1"/>
    </xf>
    <xf numFmtId="0" fontId="8" fillId="0" borderId="1" xfId="0" applyFont="1" applyBorder="1" applyAlignment="1">
      <alignment horizontal="center" wrapText="1"/>
    </xf>
    <xf numFmtId="164" fontId="6" fillId="0" borderId="2" xfId="2" applyNumberFormat="1" applyFont="1" applyBorder="1"/>
    <xf numFmtId="44" fontId="6" fillId="0" borderId="3" xfId="2" applyFont="1" applyBorder="1"/>
    <xf numFmtId="0" fontId="0" fillId="0" borderId="2" xfId="0" applyBorder="1"/>
    <xf numFmtId="0" fontId="0" fillId="0" borderId="3" xfId="0" applyBorder="1"/>
    <xf numFmtId="0" fontId="8" fillId="0" borderId="2" xfId="0" applyFont="1" applyBorder="1" applyAlignment="1">
      <alignment horizontal="right"/>
    </xf>
    <xf numFmtId="44" fontId="8" fillId="0" borderId="3" xfId="0" applyNumberFormat="1" applyFont="1" applyBorder="1"/>
    <xf numFmtId="0" fontId="8" fillId="0" borderId="4" xfId="0" applyFont="1" applyBorder="1" applyAlignment="1">
      <alignment horizontal="right"/>
    </xf>
    <xf numFmtId="0" fontId="0" fillId="0" borderId="5" xfId="0" applyBorder="1"/>
    <xf numFmtId="44" fontId="8" fillId="0" borderId="6" xfId="0" applyNumberFormat="1" applyFont="1" applyBorder="1"/>
    <xf numFmtId="0" fontId="0" fillId="4" borderId="0" xfId="0" applyFill="1"/>
    <xf numFmtId="0" fontId="8" fillId="4" borderId="0" xfId="0" applyFont="1" applyFill="1"/>
    <xf numFmtId="0" fontId="8" fillId="4" borderId="2" xfId="0" applyFont="1" applyFill="1" applyBorder="1"/>
    <xf numFmtId="0" fontId="0" fillId="4" borderId="0" xfId="0" applyFill="1" applyAlignment="1">
      <alignment horizontal="center"/>
    </xf>
    <xf numFmtId="164" fontId="6" fillId="4" borderId="0" xfId="2" applyNumberFormat="1" applyFont="1" applyFill="1"/>
    <xf numFmtId="164" fontId="6" fillId="4" borderId="2" xfId="2" applyNumberFormat="1" applyFont="1" applyFill="1" applyBorder="1"/>
    <xf numFmtId="0" fontId="12" fillId="0" borderId="0" xfId="0" applyFont="1" applyAlignment="1">
      <alignment horizontal="left"/>
    </xf>
    <xf numFmtId="0" fontId="8" fillId="0" borderId="7" xfId="0" applyFont="1" applyBorder="1" applyAlignment="1">
      <alignment horizontal="center" wrapText="1"/>
    </xf>
    <xf numFmtId="164" fontId="6" fillId="0" borderId="0" xfId="2" applyNumberFormat="1" applyFont="1" applyBorder="1"/>
    <xf numFmtId="44" fontId="6" fillId="0" borderId="0" xfId="2" applyFont="1" applyBorder="1"/>
    <xf numFmtId="0" fontId="11" fillId="0" borderId="0" xfId="0" applyFont="1"/>
    <xf numFmtId="0" fontId="10" fillId="0" borderId="0" xfId="0" applyFont="1"/>
    <xf numFmtId="0" fontId="9" fillId="0" borderId="0" xfId="0" applyFont="1"/>
    <xf numFmtId="0" fontId="9" fillId="3" borderId="0" xfId="0" applyFont="1" applyFill="1"/>
    <xf numFmtId="0" fontId="13" fillId="3" borderId="0" xfId="0" applyFont="1" applyFill="1"/>
    <xf numFmtId="8" fontId="14" fillId="3" borderId="0" xfId="0" applyNumberFormat="1" applyFont="1" applyFill="1"/>
    <xf numFmtId="43" fontId="6" fillId="0" borderId="0" xfId="1" applyFont="1"/>
    <xf numFmtId="165" fontId="6" fillId="0" borderId="0" xfId="1" applyNumberFormat="1" applyFont="1"/>
    <xf numFmtId="0" fontId="15" fillId="0" borderId="0" xfId="0" applyFont="1"/>
    <xf numFmtId="0" fontId="16" fillId="0" borderId="0" xfId="0" applyFont="1" applyAlignment="1">
      <alignment horizontal="center" wrapText="1"/>
    </xf>
    <xf numFmtId="0" fontId="10" fillId="5" borderId="0" xfId="0" applyFont="1" applyFill="1"/>
    <xf numFmtId="0" fontId="10" fillId="6" borderId="0" xfId="0" applyFont="1" applyFill="1"/>
    <xf numFmtId="44" fontId="6" fillId="0" borderId="0" xfId="2" applyFont="1"/>
    <xf numFmtId="0" fontId="17" fillId="0" borderId="8" xfId="0" applyFont="1" applyBorder="1" applyAlignment="1">
      <alignment horizontal="center" wrapText="1"/>
    </xf>
    <xf numFmtId="0" fontId="17" fillId="0" borderId="9" xfId="0" applyFont="1" applyBorder="1" applyAlignment="1">
      <alignment horizontal="center" wrapText="1"/>
    </xf>
    <xf numFmtId="0" fontId="17" fillId="0" borderId="10" xfId="0" applyFont="1" applyBorder="1" applyAlignment="1">
      <alignment horizontal="center" wrapText="1"/>
    </xf>
    <xf numFmtId="164" fontId="18" fillId="0" borderId="2" xfId="2" applyNumberFormat="1" applyFont="1" applyBorder="1"/>
    <xf numFmtId="0" fontId="18" fillId="0" borderId="0" xfId="0" applyFont="1"/>
    <xf numFmtId="44" fontId="18" fillId="0" borderId="3" xfId="2" applyFont="1" applyBorder="1"/>
    <xf numFmtId="0" fontId="18" fillId="4" borderId="0" xfId="0" applyFont="1" applyFill="1"/>
    <xf numFmtId="164" fontId="18" fillId="4" borderId="2" xfId="2" applyNumberFormat="1" applyFont="1" applyFill="1" applyBorder="1"/>
    <xf numFmtId="44" fontId="18" fillId="4" borderId="3" xfId="2" applyFont="1" applyFill="1" applyBorder="1"/>
    <xf numFmtId="0" fontId="18" fillId="0" borderId="2" xfId="0" applyFont="1" applyBorder="1"/>
    <xf numFmtId="0" fontId="18" fillId="0" borderId="3" xfId="0" applyFont="1" applyBorder="1"/>
    <xf numFmtId="0" fontId="17" fillId="0" borderId="0" xfId="0" applyFont="1"/>
    <xf numFmtId="0" fontId="17" fillId="4" borderId="0" xfId="0" applyFont="1" applyFill="1"/>
    <xf numFmtId="0" fontId="17" fillId="4" borderId="2" xfId="0" applyFont="1" applyFill="1" applyBorder="1"/>
    <xf numFmtId="0" fontId="0" fillId="0" borderId="4" xfId="0" applyBorder="1"/>
    <xf numFmtId="0" fontId="0" fillId="0" borderId="6" xfId="0" applyBorder="1"/>
    <xf numFmtId="0" fontId="17" fillId="7" borderId="11" xfId="0" applyFont="1" applyFill="1" applyBorder="1" applyAlignment="1">
      <alignment horizontal="center" wrapText="1"/>
    </xf>
    <xf numFmtId="0" fontId="17" fillId="8" borderId="0" xfId="0" applyFont="1" applyFill="1" applyAlignment="1">
      <alignment horizontal="center" wrapText="1"/>
    </xf>
    <xf numFmtId="164" fontId="17" fillId="7" borderId="2" xfId="2" applyNumberFormat="1" applyFont="1" applyFill="1" applyBorder="1"/>
    <xf numFmtId="44" fontId="17" fillId="8" borderId="0" xfId="2" applyFont="1" applyFill="1" applyBorder="1"/>
    <xf numFmtId="0" fontId="19" fillId="0" borderId="9" xfId="0" applyFont="1" applyBorder="1" applyAlignment="1">
      <alignment horizontal="center" wrapText="1"/>
    </xf>
    <xf numFmtId="0" fontId="15" fillId="6" borderId="0" xfId="0" applyFont="1" applyFill="1"/>
    <xf numFmtId="0" fontId="14" fillId="6" borderId="0" xfId="0" applyFont="1" applyFill="1"/>
    <xf numFmtId="0" fontId="8" fillId="0" borderId="12" xfId="0" applyFont="1" applyBorder="1" applyAlignment="1">
      <alignment horizontal="center" wrapText="1"/>
    </xf>
    <xf numFmtId="0" fontId="8" fillId="0" borderId="13" xfId="0" applyFont="1" applyBorder="1" applyAlignment="1">
      <alignment horizontal="center" wrapText="1"/>
    </xf>
    <xf numFmtId="44" fontId="6" fillId="0" borderId="2" xfId="2" applyFont="1" applyBorder="1"/>
    <xf numFmtId="0" fontId="17" fillId="8" borderId="14" xfId="0" applyFont="1" applyFill="1" applyBorder="1" applyAlignment="1">
      <alignment horizontal="center" wrapText="1"/>
    </xf>
    <xf numFmtId="44" fontId="17" fillId="8" borderId="3" xfId="2" applyFont="1" applyFill="1" applyBorder="1"/>
    <xf numFmtId="0" fontId="8" fillId="8" borderId="4" xfId="0" applyFont="1" applyFill="1" applyBorder="1"/>
    <xf numFmtId="0" fontId="8" fillId="8" borderId="5" xfId="0" applyFont="1" applyFill="1" applyBorder="1"/>
    <xf numFmtId="0" fontId="8" fillId="8" borderId="6" xfId="0" applyFont="1" applyFill="1" applyBorder="1"/>
    <xf numFmtId="0" fontId="19" fillId="0" borderId="0" xfId="0" applyFont="1" applyAlignment="1">
      <alignment horizontal="center" wrapText="1"/>
    </xf>
    <xf numFmtId="0" fontId="0" fillId="9" borderId="0" xfId="0" applyFill="1"/>
    <xf numFmtId="0" fontId="8" fillId="9" borderId="0" xfId="0" applyFont="1" applyFill="1" applyAlignment="1">
      <alignment horizontal="center" wrapText="1"/>
    </xf>
    <xf numFmtId="164" fontId="6" fillId="9" borderId="0" xfId="2" applyNumberFormat="1" applyFont="1" applyFill="1" applyBorder="1"/>
    <xf numFmtId="0" fontId="17" fillId="7" borderId="4" xfId="0" applyFont="1" applyFill="1" applyBorder="1"/>
    <xf numFmtId="0" fontId="17" fillId="7" borderId="5" xfId="0" applyFont="1" applyFill="1" applyBorder="1"/>
    <xf numFmtId="0" fontId="17" fillId="7" borderId="6" xfId="0" applyFont="1" applyFill="1" applyBorder="1"/>
    <xf numFmtId="0" fontId="0" fillId="0" borderId="9" xfId="0" applyBorder="1"/>
    <xf numFmtId="0" fontId="16" fillId="0" borderId="2" xfId="0" applyFont="1" applyBorder="1" applyAlignment="1">
      <alignment horizontal="center" wrapText="1"/>
    </xf>
    <xf numFmtId="0" fontId="0" fillId="0" borderId="15" xfId="0" applyBorder="1"/>
    <xf numFmtId="0" fontId="0" fillId="0" borderId="16" xfId="0" applyBorder="1"/>
    <xf numFmtId="0" fontId="17" fillId="8" borderId="4" xfId="0" applyFont="1" applyFill="1" applyBorder="1"/>
    <xf numFmtId="0" fontId="17" fillId="8" borderId="5" xfId="0" applyFont="1" applyFill="1" applyBorder="1"/>
    <xf numFmtId="0" fontId="17" fillId="8" borderId="6" xfId="0" applyFont="1" applyFill="1" applyBorder="1"/>
    <xf numFmtId="0" fontId="12" fillId="0" borderId="0" xfId="0" applyFont="1" applyAlignment="1">
      <alignment horizontal="center"/>
    </xf>
    <xf numFmtId="0" fontId="8" fillId="0" borderId="17" xfId="0" applyFont="1" applyBorder="1" applyAlignment="1">
      <alignment horizontal="center" wrapText="1"/>
    </xf>
    <xf numFmtId="164" fontId="6" fillId="0" borderId="18" xfId="2" applyNumberFormat="1" applyFont="1" applyBorder="1"/>
    <xf numFmtId="0" fontId="0" fillId="0" borderId="19" xfId="0" applyBorder="1" applyAlignment="1">
      <alignment horizontal="center" wrapText="1"/>
    </xf>
    <xf numFmtId="164" fontId="17" fillId="7" borderId="4" xfId="2" applyNumberFormat="1" applyFont="1" applyFill="1" applyBorder="1" applyAlignment="1">
      <alignment wrapText="1"/>
    </xf>
    <xf numFmtId="0" fontId="18" fillId="7" borderId="5" xfId="0" applyFont="1" applyFill="1" applyBorder="1" applyAlignment="1">
      <alignment wrapText="1"/>
    </xf>
    <xf numFmtId="0" fontId="18" fillId="7" borderId="6" xfId="0" applyFont="1" applyFill="1" applyBorder="1" applyAlignment="1">
      <alignment wrapText="1"/>
    </xf>
    <xf numFmtId="0" fontId="8" fillId="0" borderId="11" xfId="0" applyFont="1" applyBorder="1" applyAlignment="1">
      <alignment horizontal="center" wrapText="1"/>
    </xf>
    <xf numFmtId="0" fontId="8" fillId="0" borderId="14" xfId="0" applyFont="1" applyBorder="1" applyAlignment="1">
      <alignment horizontal="center" wrapText="1"/>
    </xf>
    <xf numFmtId="164" fontId="6" fillId="4" borderId="0" xfId="2" applyNumberFormat="1" applyFont="1" applyFill="1" applyBorder="1"/>
    <xf numFmtId="44" fontId="6" fillId="4" borderId="0" xfId="2" applyFont="1" applyFill="1" applyBorder="1"/>
    <xf numFmtId="44" fontId="6" fillId="4" borderId="3" xfId="2" applyFont="1" applyFill="1" applyBorder="1"/>
    <xf numFmtId="0" fontId="0" fillId="4" borderId="2" xfId="0" applyFill="1" applyBorder="1"/>
    <xf numFmtId="0" fontId="8" fillId="4" borderId="3" xfId="0" applyFont="1" applyFill="1" applyBorder="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8" fillId="0" borderId="5" xfId="0" applyFont="1" applyBorder="1"/>
    <xf numFmtId="44" fontId="0" fillId="0" borderId="0" xfId="0" applyNumberFormat="1"/>
    <xf numFmtId="0" fontId="17" fillId="0" borderId="0" xfId="0" applyFont="1" applyAlignment="1">
      <alignment horizontal="center"/>
    </xf>
    <xf numFmtId="0" fontId="17" fillId="0" borderId="3" xfId="0" applyFont="1" applyBorder="1" applyAlignment="1">
      <alignment horizontal="center"/>
    </xf>
    <xf numFmtId="0" fontId="17" fillId="0" borderId="16" xfId="0" applyFont="1" applyBorder="1" applyAlignment="1">
      <alignment horizontal="center" wrapText="1"/>
    </xf>
    <xf numFmtId="10" fontId="0" fillId="3" borderId="0" xfId="0" applyNumberFormat="1" applyFill="1"/>
    <xf numFmtId="44" fontId="10" fillId="0" borderId="0" xfId="0" applyNumberFormat="1" applyFont="1"/>
    <xf numFmtId="164" fontId="0" fillId="0" borderId="0" xfId="0" applyNumberFormat="1"/>
    <xf numFmtId="164" fontId="9" fillId="0" borderId="0" xfId="2" applyNumberFormat="1" applyFont="1"/>
    <xf numFmtId="164" fontId="9" fillId="10" borderId="0" xfId="0" applyNumberFormat="1" applyFont="1" applyFill="1"/>
    <xf numFmtId="164" fontId="6" fillId="0" borderId="20" xfId="2" applyNumberFormat="1" applyFont="1" applyBorder="1"/>
    <xf numFmtId="0" fontId="0" fillId="0" borderId="1" xfId="0" applyBorder="1"/>
    <xf numFmtId="10" fontId="20" fillId="3" borderId="21" xfId="4" applyNumberFormat="1" applyFont="1" applyFill="1" applyBorder="1" applyAlignment="1">
      <alignment horizontal="center"/>
    </xf>
    <xf numFmtId="0" fontId="8" fillId="0" borderId="20" xfId="0" applyFont="1" applyBorder="1" applyAlignment="1">
      <alignment horizontal="center" wrapText="1"/>
    </xf>
    <xf numFmtId="0" fontId="15" fillId="0" borderId="22" xfId="0" applyFont="1" applyBorder="1"/>
    <xf numFmtId="165" fontId="15" fillId="0" borderId="22" xfId="1" applyNumberFormat="1" applyFont="1" applyBorder="1"/>
    <xf numFmtId="165" fontId="15" fillId="0" borderId="23" xfId="1" applyNumberFormat="1" applyFont="1" applyBorder="1"/>
    <xf numFmtId="167" fontId="0" fillId="0" borderId="0" xfId="0" applyNumberFormat="1"/>
    <xf numFmtId="168" fontId="6" fillId="0" borderId="0" xfId="4" applyNumberFormat="1" applyFont="1"/>
    <xf numFmtId="8" fontId="0" fillId="0" borderId="0" xfId="0" applyNumberFormat="1"/>
    <xf numFmtId="43" fontId="0" fillId="0" borderId="0" xfId="0" applyNumberFormat="1"/>
    <xf numFmtId="170" fontId="0" fillId="0" borderId="0" xfId="0" applyNumberFormat="1"/>
    <xf numFmtId="0" fontId="8" fillId="0" borderId="23" xfId="0" applyFont="1" applyBorder="1" applyAlignment="1">
      <alignment horizontal="center" wrapText="1"/>
    </xf>
    <xf numFmtId="0" fontId="0" fillId="0" borderId="23" xfId="0" applyBorder="1" applyAlignment="1">
      <alignment horizontal="center"/>
    </xf>
    <xf numFmtId="164" fontId="6" fillId="0" borderId="23" xfId="2" applyNumberFormat="1" applyFont="1" applyBorder="1"/>
    <xf numFmtId="0" fontId="8" fillId="0" borderId="24" xfId="0" applyFont="1" applyBorder="1"/>
    <xf numFmtId="0" fontId="8" fillId="0" borderId="25" xfId="0" applyFont="1" applyBorder="1" applyAlignment="1">
      <alignment horizontal="center" wrapText="1"/>
    </xf>
    <xf numFmtId="0" fontId="0" fillId="0" borderId="24" xfId="0" applyBorder="1" applyAlignment="1">
      <alignment horizontal="center"/>
    </xf>
    <xf numFmtId="168" fontId="6" fillId="0" borderId="25" xfId="4" applyNumberFormat="1" applyFont="1" applyBorder="1" applyAlignment="1">
      <alignment horizontal="center"/>
    </xf>
    <xf numFmtId="169" fontId="0" fillId="0" borderId="0" xfId="0" applyNumberFormat="1"/>
    <xf numFmtId="166" fontId="0" fillId="0" borderId="0" xfId="0" applyNumberFormat="1" applyAlignment="1">
      <alignment horizontal="center"/>
    </xf>
    <xf numFmtId="166" fontId="9" fillId="0" borderId="0" xfId="0" applyNumberFormat="1" applyFont="1" applyAlignment="1">
      <alignment horizontal="center"/>
    </xf>
    <xf numFmtId="0" fontId="0" fillId="0" borderId="32" xfId="0" applyBorder="1" applyAlignment="1">
      <alignment horizontal="center"/>
    </xf>
    <xf numFmtId="164" fontId="18" fillId="0" borderId="23" xfId="2" applyNumberFormat="1" applyFont="1" applyBorder="1"/>
    <xf numFmtId="0" fontId="18" fillId="0" borderId="23" xfId="0" applyFont="1" applyBorder="1" applyAlignment="1">
      <alignment horizontal="center"/>
    </xf>
    <xf numFmtId="168" fontId="18" fillId="0" borderId="25" xfId="4" applyNumberFormat="1" applyFont="1" applyBorder="1" applyAlignment="1">
      <alignment horizontal="center"/>
    </xf>
    <xf numFmtId="0" fontId="10" fillId="0" borderId="33" xfId="0" applyFont="1" applyBorder="1"/>
    <xf numFmtId="0" fontId="10" fillId="0" borderId="34" xfId="0" applyFont="1" applyBorder="1"/>
    <xf numFmtId="0" fontId="10" fillId="0" borderId="35" xfId="0" applyFont="1" applyBorder="1"/>
    <xf numFmtId="0" fontId="32" fillId="0" borderId="23" xfId="0" applyFont="1" applyBorder="1"/>
    <xf numFmtId="10" fontId="32" fillId="3" borderId="23" xfId="4" applyNumberFormat="1" applyFont="1" applyFill="1" applyBorder="1"/>
    <xf numFmtId="164" fontId="0" fillId="0" borderId="0" xfId="2" applyNumberFormat="1" applyFont="1"/>
    <xf numFmtId="164" fontId="33" fillId="0" borderId="0" xfId="0" applyNumberFormat="1" applyFont="1"/>
    <xf numFmtId="44" fontId="0" fillId="10" borderId="21" xfId="0" applyNumberFormat="1" applyFill="1" applyBorder="1"/>
    <xf numFmtId="0" fontId="0" fillId="0" borderId="0" xfId="0" applyAlignment="1">
      <alignment horizontal="right"/>
    </xf>
    <xf numFmtId="10" fontId="34" fillId="3" borderId="4" xfId="0" applyNumberFormat="1" applyFont="1" applyFill="1" applyBorder="1" applyAlignment="1">
      <alignment horizontal="center"/>
    </xf>
    <xf numFmtId="0" fontId="9" fillId="3" borderId="6" xfId="0" applyFont="1" applyFill="1" applyBorder="1" applyAlignment="1">
      <alignment horizontal="center"/>
    </xf>
    <xf numFmtId="0" fontId="12" fillId="4" borderId="0" xfId="0" applyFont="1" applyFill="1" applyAlignment="1">
      <alignment horizontal="center"/>
    </xf>
    <xf numFmtId="0" fontId="8" fillId="4" borderId="0" xfId="0" applyFont="1" applyFill="1" applyAlignment="1">
      <alignment horizontal="center"/>
    </xf>
    <xf numFmtId="164" fontId="8" fillId="4" borderId="2" xfId="0" applyNumberFormat="1" applyFont="1" applyFill="1" applyBorder="1"/>
    <xf numFmtId="44" fontId="8" fillId="4" borderId="0" xfId="0" applyNumberFormat="1" applyFont="1" applyFill="1"/>
    <xf numFmtId="0" fontId="8" fillId="4" borderId="3" xfId="0" applyFont="1" applyFill="1" applyBorder="1"/>
    <xf numFmtId="164" fontId="17" fillId="4" borderId="2" xfId="0" applyNumberFormat="1" applyFont="1" applyFill="1" applyBorder="1"/>
    <xf numFmtId="0" fontId="18" fillId="4" borderId="3" xfId="0" applyFont="1" applyFill="1" applyBorder="1"/>
    <xf numFmtId="0" fontId="17" fillId="4" borderId="3" xfId="0" applyFont="1" applyFill="1" applyBorder="1"/>
    <xf numFmtId="0" fontId="7" fillId="3" borderId="0" xfId="3" applyFill="1" applyAlignment="1">
      <alignment horizontal="center" wrapText="1"/>
    </xf>
    <xf numFmtId="164" fontId="17" fillId="7" borderId="8" xfId="2" applyNumberFormat="1" applyFont="1" applyFill="1" applyBorder="1" applyAlignment="1">
      <alignment horizontal="center" wrapText="1"/>
    </xf>
    <xf numFmtId="0" fontId="0" fillId="0" borderId="26" xfId="0" applyBorder="1" applyAlignment="1">
      <alignment horizontal="center" wrapText="1"/>
    </xf>
    <xf numFmtId="0" fontId="0" fillId="0" borderId="10" xfId="0" applyBorder="1" applyAlignment="1">
      <alignment horizontal="center" wrapText="1"/>
    </xf>
    <xf numFmtId="0" fontId="17" fillId="7" borderId="8" xfId="0" applyFont="1" applyFill="1" applyBorder="1" applyAlignment="1">
      <alignment horizontal="center" wrapText="1"/>
    </xf>
    <xf numFmtId="0" fontId="18" fillId="7" borderId="26" xfId="0" applyFont="1" applyFill="1" applyBorder="1" applyAlignment="1">
      <alignment horizontal="center" wrapText="1"/>
    </xf>
    <xf numFmtId="0" fontId="18" fillId="7" borderId="10" xfId="0" applyFont="1" applyFill="1" applyBorder="1" applyAlignment="1">
      <alignment horizontal="center" wrapText="1"/>
    </xf>
    <xf numFmtId="0" fontId="17" fillId="7" borderId="11" xfId="0" applyFont="1" applyFill="1" applyBorder="1" applyAlignment="1">
      <alignment horizontal="center" wrapText="1"/>
    </xf>
    <xf numFmtId="0" fontId="18" fillId="7" borderId="1" xfId="0" applyFont="1" applyFill="1" applyBorder="1" applyAlignment="1">
      <alignment horizontal="center" wrapText="1"/>
    </xf>
    <xf numFmtId="0" fontId="18" fillId="7" borderId="14" xfId="0" applyFont="1" applyFill="1" applyBorder="1" applyAlignment="1">
      <alignment horizontal="center" wrapText="1"/>
    </xf>
    <xf numFmtId="0" fontId="16" fillId="0" borderId="15" xfId="0" applyFont="1" applyBorder="1" applyAlignment="1">
      <alignment horizontal="center" wrapText="1"/>
    </xf>
    <xf numFmtId="0" fontId="16" fillId="0" borderId="9" xfId="0" applyFont="1" applyBorder="1" applyAlignment="1">
      <alignment horizontal="center" wrapText="1"/>
    </xf>
    <xf numFmtId="0" fontId="19" fillId="0" borderId="9" xfId="0" applyFont="1" applyBorder="1" applyAlignment="1">
      <alignment horizontal="center" wrapText="1"/>
    </xf>
    <xf numFmtId="0" fontId="17" fillId="8" borderId="11" xfId="0" applyFont="1" applyFill="1" applyBorder="1" applyAlignment="1">
      <alignment horizontal="center" wrapText="1"/>
    </xf>
    <xf numFmtId="0" fontId="17" fillId="0" borderId="1" xfId="0" applyFont="1" applyBorder="1" applyAlignment="1">
      <alignment horizontal="center" wrapText="1"/>
    </xf>
    <xf numFmtId="0" fontId="17" fillId="0" borderId="14" xfId="0" applyFont="1" applyBorder="1" applyAlignment="1">
      <alignment horizontal="center" wrapText="1"/>
    </xf>
    <xf numFmtId="164" fontId="17" fillId="7" borderId="2" xfId="2" applyNumberFormat="1" applyFont="1" applyFill="1" applyBorder="1" applyAlignment="1">
      <alignment wrapText="1"/>
    </xf>
    <xf numFmtId="0" fontId="18" fillId="7" borderId="0" xfId="0" applyFont="1" applyFill="1" applyAlignment="1">
      <alignment wrapText="1"/>
    </xf>
    <xf numFmtId="0" fontId="18" fillId="7" borderId="3" xfId="0" applyFont="1" applyFill="1" applyBorder="1" applyAlignment="1">
      <alignment wrapText="1"/>
    </xf>
    <xf numFmtId="0" fontId="17" fillId="8" borderId="27" xfId="0" applyFont="1" applyFill="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12" fillId="0" borderId="0" xfId="0" applyFont="1" applyAlignment="1">
      <alignment horizontal="left" wrapText="1"/>
    </xf>
    <xf numFmtId="0" fontId="17" fillId="7" borderId="4" xfId="2" applyNumberFormat="1" applyFont="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7" fillId="0" borderId="31" xfId="0" applyFont="1" applyBorder="1" applyAlignment="1">
      <alignment horizontal="center" wrapText="1"/>
    </xf>
    <xf numFmtId="0" fontId="27" fillId="0" borderId="0" xfId="0" applyFont="1" applyAlignment="1">
      <alignment horizontal="center" wrapText="1"/>
    </xf>
    <xf numFmtId="0" fontId="28" fillId="0" borderId="0" xfId="0" quotePrefix="1" applyFont="1" applyAlignment="1">
      <alignment wrapText="1"/>
    </xf>
    <xf numFmtId="0" fontId="28" fillId="0" borderId="0" xfId="0" applyFont="1" applyAlignment="1">
      <alignment wrapText="1"/>
    </xf>
    <xf numFmtId="0" fontId="15" fillId="0" borderId="0" xfId="0" quotePrefix="1" applyFont="1" applyAlignment="1">
      <alignment wrapText="1"/>
    </xf>
    <xf numFmtId="0" fontId="15" fillId="0" borderId="0" xfId="0" applyFont="1" applyAlignment="1">
      <alignment wrapText="1"/>
    </xf>
    <xf numFmtId="0" fontId="22" fillId="0" borderId="0" xfId="0" quotePrefix="1" applyFont="1" applyAlignment="1">
      <alignment wrapText="1"/>
    </xf>
    <xf numFmtId="0" fontId="22" fillId="0" borderId="0" xfId="0" applyFont="1" applyAlignment="1">
      <alignment wrapText="1"/>
    </xf>
    <xf numFmtId="0" fontId="16" fillId="0" borderId="8" xfId="0" applyFont="1" applyBorder="1" applyAlignment="1">
      <alignment horizontal="center" wrapText="1"/>
    </xf>
    <xf numFmtId="0" fontId="16" fillId="0" borderId="26" xfId="0" applyFont="1" applyBorder="1" applyAlignment="1">
      <alignment horizontal="center" wrapText="1"/>
    </xf>
    <xf numFmtId="0" fontId="16" fillId="0" borderId="10" xfId="0" applyFont="1" applyBorder="1" applyAlignment="1">
      <alignment horizontal="center" wrapText="1"/>
    </xf>
    <xf numFmtId="0" fontId="23" fillId="8" borderId="2" xfId="0" applyFont="1" applyFill="1" applyBorder="1" applyAlignment="1">
      <alignment horizontal="center" wrapText="1"/>
    </xf>
    <xf numFmtId="0" fontId="24" fillId="0" borderId="0" xfId="0" applyFont="1" applyAlignment="1">
      <alignment horizontal="center" wrapText="1"/>
    </xf>
    <xf numFmtId="0" fontId="24" fillId="0" borderId="3" xfId="0" applyFont="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21" fillId="3" borderId="28" xfId="0" applyFont="1" applyFill="1" applyBorder="1" applyAlignment="1">
      <alignment horizontal="center" wrapText="1"/>
    </xf>
    <xf numFmtId="0" fontId="21" fillId="3" borderId="29" xfId="0" applyFont="1" applyFill="1" applyBorder="1" applyAlignment="1">
      <alignment horizontal="center" wrapText="1"/>
    </xf>
    <xf numFmtId="0" fontId="21" fillId="3" borderId="30" xfId="0" applyFont="1" applyFill="1" applyBorder="1" applyAlignment="1">
      <alignment horizontal="center" wrapText="1"/>
    </xf>
    <xf numFmtId="0" fontId="25" fillId="0" borderId="0" xfId="0" quotePrefix="1" applyFont="1" applyAlignment="1">
      <alignment wrapText="1"/>
    </xf>
    <xf numFmtId="0" fontId="9" fillId="0" borderId="0" xfId="0" applyFont="1" applyAlignment="1">
      <alignment wrapText="1"/>
    </xf>
    <xf numFmtId="0" fontId="26" fillId="0" borderId="28" xfId="0" applyFont="1" applyBorder="1" applyAlignment="1">
      <alignment horizontal="center" wrapText="1"/>
    </xf>
    <xf numFmtId="0" fontId="26" fillId="0" borderId="29" xfId="0" applyFont="1" applyBorder="1" applyAlignment="1">
      <alignment horizontal="center" wrapText="1"/>
    </xf>
    <xf numFmtId="0" fontId="26" fillId="0" borderId="30" xfId="0" applyFont="1" applyBorder="1" applyAlignment="1">
      <alignment horizontal="center" wrapText="1"/>
    </xf>
    <xf numFmtId="0" fontId="17" fillId="0" borderId="15" xfId="0" applyFont="1" applyBorder="1" applyAlignment="1">
      <alignment horizontal="center" wrapText="1"/>
    </xf>
    <xf numFmtId="0" fontId="17" fillId="0" borderId="9" xfId="0" applyFont="1" applyBorder="1" applyAlignment="1">
      <alignment horizontal="center" wrapText="1"/>
    </xf>
    <xf numFmtId="0" fontId="17" fillId="0" borderId="16" xfId="0" applyFont="1"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34" fillId="3" borderId="15" xfId="0" applyFont="1" applyFill="1" applyBorder="1" applyAlignment="1">
      <alignment horizontal="center" wrapText="1"/>
    </xf>
    <xf numFmtId="0" fontId="34" fillId="3" borderId="16" xfId="0" applyFont="1" applyFill="1" applyBorder="1" applyAlignment="1">
      <alignment horizontal="center" wrapText="1"/>
    </xf>
    <xf numFmtId="0" fontId="8" fillId="0" borderId="8" xfId="0" applyFont="1" applyBorder="1" applyAlignment="1">
      <alignment horizontal="center" wrapText="1"/>
    </xf>
    <xf numFmtId="0" fontId="8" fillId="0" borderId="26" xfId="0" applyFont="1" applyBorder="1" applyAlignment="1">
      <alignment horizontal="center" wrapText="1"/>
    </xf>
    <xf numFmtId="0" fontId="8" fillId="0" borderId="10" xfId="0" applyFont="1" applyBorder="1" applyAlignment="1">
      <alignment horizontal="center" wrapText="1"/>
    </xf>
    <xf numFmtId="0" fontId="25" fillId="0" borderId="0" xfId="0" quotePrefix="1" applyFont="1" applyAlignment="1">
      <alignment horizontal="center" wrapText="1"/>
    </xf>
    <xf numFmtId="0" fontId="25" fillId="0" borderId="0" xfId="0" applyFont="1" applyAlignment="1">
      <alignment horizontal="center" wrapText="1"/>
    </xf>
    <xf numFmtId="0" fontId="25" fillId="0" borderId="0" xfId="0" applyFont="1" applyAlignment="1">
      <alignment wrapText="1"/>
    </xf>
    <xf numFmtId="0" fontId="17" fillId="0" borderId="0" xfId="0" quotePrefix="1" applyFont="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29" fillId="0" borderId="0" xfId="0" applyFont="1" applyAlignment="1">
      <alignment horizontal="center" wrapText="1"/>
    </xf>
    <xf numFmtId="0" fontId="29" fillId="0" borderId="0" xfId="0" applyFont="1" applyAlignment="1">
      <alignment wrapText="1"/>
    </xf>
    <xf numFmtId="0" fontId="12" fillId="0" borderId="15"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12" fillId="0" borderId="2" xfId="0" applyFont="1" applyBorder="1" applyAlignment="1">
      <alignment wrapText="1"/>
    </xf>
    <xf numFmtId="0" fontId="0" fillId="0" borderId="3" xfId="0" applyBorder="1" applyAlignment="1">
      <alignment wrapText="1"/>
    </xf>
    <xf numFmtId="0" fontId="30" fillId="0" borderId="4" xfId="0" applyFont="1" applyBorder="1" applyAlignment="1">
      <alignment wrapText="1"/>
    </xf>
    <xf numFmtId="0" fontId="31" fillId="0" borderId="5" xfId="0" applyFont="1" applyBorder="1" applyAlignment="1">
      <alignment wrapText="1"/>
    </xf>
    <xf numFmtId="0" fontId="31" fillId="0" borderId="6" xfId="0" applyFont="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barChart>
        <c:barDir val="col"/>
        <c:grouping val="clustered"/>
        <c:varyColors val="0"/>
        <c:ser>
          <c:idx val="0"/>
          <c:order val="0"/>
          <c:tx>
            <c:strRef>
              <c:f>Charts_Graphs!$E$12</c:f>
              <c:strCache>
                <c:ptCount val="1"/>
                <c:pt idx="0">
                  <c:v>Transportation Aid Appropriation Amount</c:v>
                </c:pt>
              </c:strCache>
            </c:strRef>
          </c:tx>
          <c:spPr>
            <a:solidFill>
              <a:srgbClr val="4472C4"/>
            </a:solidFill>
            <a:ln w="25400">
              <a:noFill/>
            </a:ln>
          </c:spPr>
          <c:invertIfNegative val="0"/>
          <c:dPt>
            <c:idx val="6"/>
            <c:invertIfNegative val="0"/>
            <c:bubble3D val="0"/>
            <c:spPr>
              <a:solidFill>
                <a:schemeClr val="accent1">
                  <a:lumMod val="40000"/>
                  <a:lumOff val="60000"/>
                </a:schemeClr>
              </a:solidFill>
              <a:ln w="25400">
                <a:noFill/>
              </a:ln>
            </c:spPr>
            <c:extLst>
              <c:ext xmlns:c16="http://schemas.microsoft.com/office/drawing/2014/chart" uri="{C3380CC4-5D6E-409C-BE32-E72D297353CC}">
                <c16:uniqueId val="{00000000-8610-4AAD-A1E3-4CE006F93588}"/>
              </c:ext>
            </c:extLst>
          </c:dPt>
          <c:dLbls>
            <c:spPr>
              <a:noFill/>
              <a:ln w="25400">
                <a:noFill/>
              </a:ln>
            </c:spPr>
            <c:txPr>
              <a:bodyPr wrap="square" lIns="38100" tIns="19050" rIns="38100" bIns="19050" anchor="ctr">
                <a:spAutoFit/>
              </a:bodyPr>
              <a:lstStyle/>
              <a:p>
                <a:pPr>
                  <a:defRPr sz="6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Charts_Graphs!$D$13:$D$19</c:f>
              <c:strCache>
                <c:ptCount val="7"/>
                <c:pt idx="0">
                  <c:v>FY 2019</c:v>
                </c:pt>
                <c:pt idx="1">
                  <c:v>FY 2020</c:v>
                </c:pt>
                <c:pt idx="2">
                  <c:v>FY 2021</c:v>
                </c:pt>
                <c:pt idx="3">
                  <c:v>FY 2022</c:v>
                </c:pt>
                <c:pt idx="4">
                  <c:v>FY 2023</c:v>
                </c:pt>
                <c:pt idx="5">
                  <c:v>FY 2024</c:v>
                </c:pt>
                <c:pt idx="6">
                  <c:v>FY 2025*</c:v>
                </c:pt>
              </c:strCache>
            </c:strRef>
          </c:cat>
          <c:val>
            <c:numRef>
              <c:f>Charts_Graphs!$E$13:$E$19</c:f>
              <c:numCache>
                <c:formatCode>_("$"* #,##0_);_("$"* \(#,##0\);_("$"* "-"??_);_(@_)</c:formatCode>
                <c:ptCount val="7"/>
                <c:pt idx="0">
                  <c:v>11200000</c:v>
                </c:pt>
                <c:pt idx="1">
                  <c:v>19000000</c:v>
                </c:pt>
                <c:pt idx="2">
                  <c:v>26690103</c:v>
                </c:pt>
                <c:pt idx="3">
                  <c:v>27457960</c:v>
                </c:pt>
                <c:pt idx="4">
                  <c:v>29456363.088000003</c:v>
                </c:pt>
                <c:pt idx="5">
                  <c:v>30340053.980640002</c:v>
                </c:pt>
                <c:pt idx="6">
                  <c:v>31098555.330156002</c:v>
                </c:pt>
              </c:numCache>
            </c:numRef>
          </c:val>
          <c:extLst>
            <c:ext xmlns:c16="http://schemas.microsoft.com/office/drawing/2014/chart" uri="{C3380CC4-5D6E-409C-BE32-E72D297353CC}">
              <c16:uniqueId val="{00000000-ECE4-4FB4-B6CA-5DC7B624EF13}"/>
            </c:ext>
          </c:extLst>
        </c:ser>
        <c:dLbls>
          <c:showLegendKey val="0"/>
          <c:showVal val="0"/>
          <c:showCatName val="0"/>
          <c:showSerName val="0"/>
          <c:showPercent val="0"/>
          <c:showBubbleSize val="0"/>
        </c:dLbls>
        <c:gapWidth val="219"/>
        <c:overlap val="-27"/>
        <c:axId val="650200063"/>
        <c:axId val="1"/>
      </c:barChart>
      <c:catAx>
        <c:axId val="650200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65020006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Number of % of Districts Receiving Transportation Aid</a:t>
            </a:r>
          </a:p>
        </c:rich>
      </c:tx>
      <c:overlay val="0"/>
      <c:spPr>
        <a:noFill/>
        <a:ln w="25400">
          <a:noFill/>
        </a:ln>
      </c:spPr>
    </c:title>
    <c:autoTitleDeleted val="0"/>
    <c:plotArea>
      <c:layout/>
      <c:barChart>
        <c:barDir val="col"/>
        <c:grouping val="clustered"/>
        <c:varyColors val="0"/>
        <c:ser>
          <c:idx val="0"/>
          <c:order val="0"/>
          <c:tx>
            <c:strRef>
              <c:f>Charts_Graphs!$F$12</c:f>
              <c:strCache>
                <c:ptCount val="1"/>
                <c:pt idx="0">
                  <c:v>Number of Districts Receiving Aid</c:v>
                </c:pt>
              </c:strCache>
            </c:strRef>
          </c:tx>
          <c:spPr>
            <a:solidFill>
              <a:schemeClr val="accent5">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Charts_Graphs!$D$13:$D$18</c:f>
              <c:strCache>
                <c:ptCount val="6"/>
                <c:pt idx="0">
                  <c:v>FY 2019</c:v>
                </c:pt>
                <c:pt idx="1">
                  <c:v>FY 2020</c:v>
                </c:pt>
                <c:pt idx="2">
                  <c:v>FY 2021</c:v>
                </c:pt>
                <c:pt idx="3">
                  <c:v>FY 2022</c:v>
                </c:pt>
                <c:pt idx="4">
                  <c:v>FY 2023</c:v>
                </c:pt>
                <c:pt idx="5">
                  <c:v>FY 2024</c:v>
                </c:pt>
              </c:strCache>
            </c:strRef>
          </c:cat>
          <c:val>
            <c:numRef>
              <c:f>Charts_Graphs!$F$13:$F$19</c:f>
              <c:numCache>
                <c:formatCode>General</c:formatCode>
                <c:ptCount val="7"/>
                <c:pt idx="0">
                  <c:v>136</c:v>
                </c:pt>
                <c:pt idx="1">
                  <c:v>185</c:v>
                </c:pt>
                <c:pt idx="2">
                  <c:v>327</c:v>
                </c:pt>
                <c:pt idx="3">
                  <c:v>218</c:v>
                </c:pt>
                <c:pt idx="4">
                  <c:v>213</c:v>
                </c:pt>
                <c:pt idx="5">
                  <c:v>204</c:v>
                </c:pt>
                <c:pt idx="6">
                  <c:v>205</c:v>
                </c:pt>
              </c:numCache>
            </c:numRef>
          </c:val>
          <c:extLst>
            <c:ext xmlns:c16="http://schemas.microsoft.com/office/drawing/2014/chart" uri="{C3380CC4-5D6E-409C-BE32-E72D297353CC}">
              <c16:uniqueId val="{00000000-9309-46D7-9B2B-9B2FB9AFA371}"/>
            </c:ext>
          </c:extLst>
        </c:ser>
        <c:dLbls>
          <c:showLegendKey val="0"/>
          <c:showVal val="0"/>
          <c:showCatName val="0"/>
          <c:showSerName val="0"/>
          <c:showPercent val="0"/>
          <c:showBubbleSize val="0"/>
        </c:dLbls>
        <c:gapWidth val="219"/>
        <c:axId val="725121791"/>
        <c:axId val="1"/>
      </c:barChart>
      <c:lineChart>
        <c:grouping val="standard"/>
        <c:varyColors val="0"/>
        <c:ser>
          <c:idx val="1"/>
          <c:order val="1"/>
          <c:tx>
            <c:strRef>
              <c:f>Charts_Graphs!$G$12</c:f>
              <c:strCache>
                <c:ptCount val="1"/>
                <c:pt idx="0">
                  <c:v>% of Districts Receiving Aid</c:v>
                </c:pt>
              </c:strCache>
            </c:strRef>
          </c:tx>
          <c:spPr>
            <a:ln w="28575" cap="rnd">
              <a:solidFill>
                <a:schemeClr val="accent2"/>
              </a:solidFill>
              <a:round/>
            </a:ln>
            <a:effectLst/>
          </c:spPr>
          <c:marker>
            <c:symbol val="none"/>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Charts_Graphs!$D$13:$D$19</c:f>
              <c:strCache>
                <c:ptCount val="7"/>
                <c:pt idx="0">
                  <c:v>FY 2019</c:v>
                </c:pt>
                <c:pt idx="1">
                  <c:v>FY 2020</c:v>
                </c:pt>
                <c:pt idx="2">
                  <c:v>FY 2021</c:v>
                </c:pt>
                <c:pt idx="3">
                  <c:v>FY 2022</c:v>
                </c:pt>
                <c:pt idx="4">
                  <c:v>FY 2023</c:v>
                </c:pt>
                <c:pt idx="5">
                  <c:v>FY 2024</c:v>
                </c:pt>
                <c:pt idx="6">
                  <c:v>FY 2025*</c:v>
                </c:pt>
              </c:strCache>
            </c:strRef>
          </c:cat>
          <c:val>
            <c:numRef>
              <c:f>Charts_Graphs!$G$13:$G$19</c:f>
              <c:numCache>
                <c:formatCode>0.0%</c:formatCode>
                <c:ptCount val="7"/>
                <c:pt idx="0">
                  <c:v>0.41599999999999998</c:v>
                </c:pt>
                <c:pt idx="1">
                  <c:v>0.56599999999999995</c:v>
                </c:pt>
                <c:pt idx="2">
                  <c:v>1</c:v>
                </c:pt>
                <c:pt idx="3">
                  <c:v>0.66700000000000004</c:v>
                </c:pt>
                <c:pt idx="4">
                  <c:v>0.65137614678899081</c:v>
                </c:pt>
                <c:pt idx="5">
                  <c:v>0.62769230769230766</c:v>
                </c:pt>
                <c:pt idx="6">
                  <c:v>0.63076923076923075</c:v>
                </c:pt>
              </c:numCache>
            </c:numRef>
          </c:val>
          <c:smooth val="0"/>
          <c:extLst>
            <c:ext xmlns:c16="http://schemas.microsoft.com/office/drawing/2014/chart" uri="{C3380CC4-5D6E-409C-BE32-E72D297353CC}">
              <c16:uniqueId val="{00000001-9309-46D7-9B2B-9B2FB9AFA371}"/>
            </c:ext>
          </c:extLst>
        </c:ser>
        <c:dLbls>
          <c:showLegendKey val="0"/>
          <c:showVal val="0"/>
          <c:showCatName val="0"/>
          <c:showSerName val="0"/>
          <c:showPercent val="0"/>
          <c:showBubbleSize val="0"/>
        </c:dLbls>
        <c:marker val="1"/>
        <c:smooth val="0"/>
        <c:axId val="3"/>
        <c:axId val="4"/>
      </c:lineChart>
      <c:catAx>
        <c:axId val="7251217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ln w="6350">
            <a:noFill/>
          </a:ln>
        </c:spPr>
        <c:crossAx val="725121791"/>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1"/>
        <c:majorTickMark val="out"/>
        <c:minorTickMark val="none"/>
        <c:tickLblPos val="none"/>
        <c:spPr>
          <a:ln w="6350">
            <a:noFill/>
          </a:ln>
        </c:spPr>
        <c:crossAx val="3"/>
        <c:crosses val="max"/>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30480</xdr:colOff>
      <xdr:row>2</xdr:row>
      <xdr:rowOff>68580</xdr:rowOff>
    </xdr:from>
    <xdr:to>
      <xdr:col>6</xdr:col>
      <xdr:colOff>1264920</xdr:colOff>
      <xdr:row>10</xdr:row>
      <xdr:rowOff>167640</xdr:rowOff>
    </xdr:to>
    <xdr:graphicFrame macro="">
      <xdr:nvGraphicFramePr>
        <xdr:cNvPr id="7181" name="Chart 1">
          <a:extLst>
            <a:ext uri="{FF2B5EF4-FFF2-40B4-BE49-F238E27FC236}">
              <a16:creationId xmlns:a16="http://schemas.microsoft.com/office/drawing/2014/main" id="{5D66BF75-DA4B-D857-ABA3-A9FD17F7A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30481</xdr:colOff>
      <xdr:row>19</xdr:row>
      <xdr:rowOff>38100</xdr:rowOff>
    </xdr:from>
    <xdr:to>
      <xdr:col>6</xdr:col>
      <xdr:colOff>1200151</xdr:colOff>
      <xdr:row>30</xdr:row>
      <xdr:rowOff>106680</xdr:rowOff>
    </xdr:to>
    <xdr:graphicFrame macro="">
      <xdr:nvGraphicFramePr>
        <xdr:cNvPr id="7182" name="Chart 2">
          <a:extLst>
            <a:ext uri="{FF2B5EF4-FFF2-40B4-BE49-F238E27FC236}">
              <a16:creationId xmlns:a16="http://schemas.microsoft.com/office/drawing/2014/main" id="{B45AC53B-0D62-C90A-55D4-9FCB4964C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6"/>
  <sheetViews>
    <sheetView showGridLines="0" tabSelected="1" topLeftCell="B1" workbookViewId="0">
      <selection activeCell="A42" sqref="A42:W42"/>
    </sheetView>
  </sheetViews>
  <sheetFormatPr defaultRowHeight="14.4" x14ac:dyDescent="0.3"/>
  <cols>
    <col min="1" max="1" width="8.21875" hidden="1" customWidth="1"/>
    <col min="2" max="2" width="1.44140625" customWidth="1"/>
    <col min="3" max="3" width="14.44140625" customWidth="1"/>
    <col min="4" max="4" width="2.5546875" customWidth="1"/>
    <col min="5" max="5" width="14.6640625" customWidth="1"/>
    <col min="6" max="6" width="2.5546875" customWidth="1"/>
    <col min="7" max="7" width="15.33203125" customWidth="1"/>
    <col min="8" max="8" width="1.33203125" customWidth="1"/>
    <col min="9" max="9" width="15.33203125" customWidth="1"/>
    <col min="10" max="10" width="1.44140625" customWidth="1"/>
    <col min="11" max="11" width="17.44140625" customWidth="1"/>
    <col min="12" max="12" width="1.44140625" customWidth="1"/>
    <col min="13" max="13" width="15.33203125" customWidth="1"/>
    <col min="14" max="14" width="2.44140625" customWidth="1"/>
    <col min="15" max="15" width="14.5546875" customWidth="1"/>
    <col min="16" max="16" width="1.88671875" customWidth="1"/>
    <col min="17" max="17" width="13.88671875" customWidth="1"/>
    <col min="18" max="18" width="2" customWidth="1"/>
    <col min="19" max="19" width="15.33203125" customWidth="1"/>
    <col min="20" max="20" width="1.6640625" customWidth="1"/>
    <col min="21" max="21" width="15" customWidth="1"/>
    <col min="22" max="22" width="1.6640625" customWidth="1"/>
    <col min="23" max="23" width="13.33203125" customWidth="1"/>
    <col min="24" max="24" width="1.5546875" customWidth="1"/>
    <col min="25" max="25" width="17.5546875" customWidth="1"/>
    <col min="26" max="26" width="2.109375" customWidth="1"/>
    <col min="27" max="27" width="18.33203125" customWidth="1"/>
  </cols>
  <sheetData>
    <row r="1" spans="3:27" ht="21" x14ac:dyDescent="0.4">
      <c r="C1" s="189" t="s">
        <v>498</v>
      </c>
      <c r="D1" s="189"/>
      <c r="E1" s="189"/>
      <c r="F1" s="189"/>
      <c r="G1" s="189"/>
      <c r="H1" s="189"/>
      <c r="I1" s="189"/>
      <c r="J1" s="189"/>
      <c r="K1" s="189"/>
      <c r="L1" s="189"/>
      <c r="M1" s="189"/>
      <c r="N1" s="189"/>
      <c r="O1" s="189"/>
      <c r="P1" s="189"/>
      <c r="Q1" s="189"/>
      <c r="R1" s="189"/>
      <c r="S1" s="189"/>
      <c r="T1" s="189"/>
      <c r="U1" s="189"/>
      <c r="V1" s="189"/>
      <c r="W1" s="189"/>
    </row>
    <row r="2" spans="3:27" ht="7.95" customHeight="1" x14ac:dyDescent="0.3">
      <c r="C2" s="40"/>
      <c r="D2" s="40"/>
      <c r="E2" s="40"/>
      <c r="F2" s="40"/>
      <c r="G2" s="40"/>
      <c r="H2" s="40"/>
      <c r="I2" s="40"/>
      <c r="J2" s="40"/>
      <c r="K2" s="40"/>
      <c r="L2" s="40"/>
      <c r="M2" s="40"/>
      <c r="N2" s="40"/>
      <c r="O2" s="40"/>
      <c r="P2" s="40"/>
      <c r="Q2" s="40"/>
      <c r="R2" s="40"/>
      <c r="S2" s="40"/>
      <c r="T2" s="40"/>
      <c r="U2" s="40"/>
      <c r="V2" s="40"/>
      <c r="W2" s="40"/>
    </row>
    <row r="3" spans="3:27" ht="15.6" x14ac:dyDescent="0.3">
      <c r="C3" s="190" t="s">
        <v>500</v>
      </c>
      <c r="D3" s="191"/>
      <c r="E3" s="191"/>
      <c r="F3" s="191"/>
      <c r="G3" s="191"/>
      <c r="H3" s="191"/>
      <c r="I3" s="191"/>
      <c r="J3" s="191"/>
      <c r="K3" s="191"/>
      <c r="L3" s="191"/>
      <c r="M3" s="191"/>
      <c r="N3" s="191"/>
      <c r="O3" s="191"/>
      <c r="P3" s="191"/>
      <c r="Q3" s="191"/>
      <c r="R3" s="191"/>
      <c r="S3" s="191"/>
      <c r="T3" s="191"/>
      <c r="U3" s="191"/>
      <c r="V3" s="191"/>
      <c r="W3" s="191"/>
    </row>
    <row r="4" spans="3:27" ht="27" customHeight="1" x14ac:dyDescent="0.3">
      <c r="C4" s="192" t="s">
        <v>369</v>
      </c>
      <c r="D4" s="193"/>
      <c r="E4" s="193"/>
      <c r="F4" s="193"/>
      <c r="G4" s="193"/>
      <c r="H4" s="193"/>
      <c r="I4" s="193"/>
      <c r="J4" s="193"/>
      <c r="K4" s="193"/>
      <c r="L4" s="193"/>
      <c r="M4" s="193"/>
      <c r="N4" s="193"/>
      <c r="O4" s="193"/>
      <c r="P4" s="193"/>
      <c r="Q4" s="193"/>
      <c r="R4" s="193"/>
      <c r="S4" s="193"/>
      <c r="T4" s="193"/>
      <c r="U4" s="193"/>
      <c r="V4" s="193"/>
      <c r="W4" s="193"/>
    </row>
    <row r="5" spans="3:27" x14ac:dyDescent="0.3">
      <c r="C5" s="192" t="s">
        <v>315</v>
      </c>
      <c r="D5" s="193"/>
      <c r="E5" s="193"/>
      <c r="F5" s="193"/>
      <c r="G5" s="193"/>
      <c r="H5" s="193"/>
      <c r="I5" s="193"/>
      <c r="J5" s="193"/>
      <c r="K5" s="193"/>
      <c r="L5" s="193"/>
      <c r="M5" s="193"/>
      <c r="N5" s="193"/>
      <c r="O5" s="193"/>
      <c r="P5" s="193"/>
      <c r="Q5" s="193"/>
      <c r="R5" s="193"/>
      <c r="S5" s="193"/>
      <c r="T5" s="193"/>
      <c r="U5" s="193"/>
      <c r="V5" s="193"/>
      <c r="W5" s="193"/>
    </row>
    <row r="6" spans="3:27" ht="13.2" customHeight="1" x14ac:dyDescent="0.3">
      <c r="C6" s="192" t="s">
        <v>357</v>
      </c>
      <c r="D6" s="193"/>
      <c r="E6" s="193"/>
      <c r="F6" s="193"/>
      <c r="G6" s="193"/>
      <c r="H6" s="193"/>
      <c r="I6" s="193"/>
      <c r="J6" s="193"/>
      <c r="K6" s="193"/>
      <c r="L6" s="193"/>
      <c r="M6" s="193"/>
      <c r="N6" s="193"/>
      <c r="O6" s="193"/>
      <c r="P6" s="193"/>
      <c r="Q6" s="193"/>
      <c r="R6" s="193"/>
      <c r="S6" s="193"/>
      <c r="T6" s="193"/>
      <c r="U6" s="193"/>
      <c r="V6" s="193"/>
      <c r="W6" s="193"/>
    </row>
    <row r="7" spans="3:27" ht="15" customHeight="1" x14ac:dyDescent="0.3">
      <c r="C7" s="194" t="s">
        <v>434</v>
      </c>
      <c r="D7" s="195"/>
      <c r="E7" s="195"/>
      <c r="F7" s="195"/>
      <c r="G7" s="195"/>
      <c r="H7" s="195"/>
      <c r="I7" s="195"/>
      <c r="J7" s="195"/>
      <c r="K7" s="195"/>
      <c r="L7" s="195"/>
      <c r="M7" s="195"/>
      <c r="N7" s="195"/>
      <c r="O7" s="195"/>
      <c r="P7" s="195"/>
      <c r="Q7" s="195"/>
      <c r="R7" s="195"/>
      <c r="S7" s="195"/>
      <c r="T7" s="195"/>
      <c r="U7" s="195"/>
      <c r="V7" s="195"/>
      <c r="W7" s="195"/>
    </row>
    <row r="8" spans="3:27" ht="15.6" x14ac:dyDescent="0.3">
      <c r="C8" s="194" t="s">
        <v>435</v>
      </c>
      <c r="D8" s="195"/>
      <c r="E8" s="195"/>
      <c r="F8" s="195"/>
      <c r="G8" s="195"/>
      <c r="H8" s="195"/>
      <c r="I8" s="195"/>
      <c r="J8" s="195"/>
      <c r="K8" s="195"/>
      <c r="L8" s="195"/>
      <c r="M8" s="195"/>
      <c r="N8" s="195"/>
      <c r="O8" s="195"/>
      <c r="P8" s="195"/>
      <c r="Q8" s="195"/>
      <c r="R8" s="195"/>
      <c r="S8" s="195"/>
      <c r="T8" s="195"/>
      <c r="U8" s="195"/>
      <c r="V8" s="195"/>
      <c r="W8" s="195"/>
    </row>
    <row r="9" spans="3:27" ht="15.6" x14ac:dyDescent="0.3">
      <c r="C9" s="194" t="s">
        <v>493</v>
      </c>
      <c r="D9" s="195"/>
      <c r="E9" s="195"/>
      <c r="F9" s="195"/>
      <c r="G9" s="195"/>
      <c r="H9" s="195"/>
      <c r="I9" s="195"/>
      <c r="J9" s="195"/>
      <c r="K9" s="195"/>
      <c r="L9" s="195"/>
      <c r="M9" s="195"/>
      <c r="N9" s="195"/>
      <c r="O9" s="195"/>
      <c r="P9" s="195"/>
      <c r="Q9" s="195"/>
      <c r="R9" s="195"/>
      <c r="S9" s="195"/>
      <c r="T9" s="195"/>
      <c r="U9" s="195"/>
      <c r="V9" s="195"/>
      <c r="W9" s="195"/>
    </row>
    <row r="10" spans="3:27" x14ac:dyDescent="0.3">
      <c r="C10" s="209" t="s">
        <v>486</v>
      </c>
      <c r="D10" s="210"/>
      <c r="E10" s="210"/>
      <c r="F10" s="210"/>
      <c r="G10" s="210"/>
      <c r="H10" s="210"/>
      <c r="I10" s="210"/>
      <c r="J10" s="210"/>
      <c r="K10" s="210"/>
      <c r="L10" s="210"/>
      <c r="M10" s="210"/>
      <c r="N10" s="210"/>
      <c r="O10" s="210"/>
      <c r="P10" s="210"/>
      <c r="Q10" s="210"/>
      <c r="R10" s="210"/>
      <c r="S10" s="210"/>
      <c r="T10" s="210"/>
      <c r="U10" s="210"/>
      <c r="V10" s="210"/>
      <c r="W10" s="210"/>
      <c r="X10" s="210"/>
      <c r="Y10" s="210"/>
    </row>
    <row r="11" spans="3:27" ht="10.199999999999999" customHeight="1" thickBot="1" x14ac:dyDescent="0.35"/>
    <row r="12" spans="3:27" ht="9.6" customHeight="1" thickBot="1" x14ac:dyDescent="0.35">
      <c r="C12" s="84"/>
      <c r="D12" s="82"/>
      <c r="E12" s="82"/>
      <c r="F12" s="82"/>
      <c r="G12" s="82"/>
      <c r="H12" s="82"/>
      <c r="I12" s="82"/>
      <c r="J12" s="82"/>
      <c r="K12" s="82"/>
      <c r="L12" s="82"/>
      <c r="M12" s="82"/>
      <c r="N12" s="82"/>
      <c r="O12" s="82"/>
      <c r="P12" s="82"/>
      <c r="Q12" s="82"/>
      <c r="R12" s="82"/>
      <c r="S12" s="82"/>
      <c r="T12" s="82"/>
      <c r="U12" s="64"/>
      <c r="V12" s="82"/>
      <c r="W12" s="82"/>
      <c r="X12" s="82"/>
      <c r="Y12" s="85"/>
    </row>
    <row r="13" spans="3:27" ht="18.600000000000001" thickBot="1" x14ac:dyDescent="0.4">
      <c r="C13" s="206" t="s">
        <v>117</v>
      </c>
      <c r="D13" s="207"/>
      <c r="E13" s="207"/>
      <c r="F13" s="207"/>
      <c r="G13" s="207"/>
      <c r="H13" s="207"/>
      <c r="I13" s="207"/>
      <c r="J13" s="207"/>
      <c r="K13" s="207"/>
      <c r="L13" s="207"/>
      <c r="M13" s="207"/>
      <c r="N13" s="208"/>
      <c r="S13" s="117">
        <v>0</v>
      </c>
      <c r="U13" s="75"/>
      <c r="Y13" s="15"/>
    </row>
    <row r="14" spans="3:27" ht="15" thickBot="1" x14ac:dyDescent="0.35">
      <c r="C14" s="14"/>
      <c r="U14" s="75"/>
      <c r="Y14" s="108"/>
      <c r="Z14" s="107"/>
      <c r="AA14" s="107"/>
    </row>
    <row r="15" spans="3:27" ht="29.25" customHeight="1" thickBot="1" x14ac:dyDescent="0.5">
      <c r="C15" s="14"/>
      <c r="O15" s="211" t="s">
        <v>474</v>
      </c>
      <c r="P15" s="212"/>
      <c r="Q15" s="212"/>
      <c r="R15" s="212"/>
      <c r="S15" s="212"/>
      <c r="T15" s="212"/>
      <c r="U15" s="212"/>
      <c r="V15" s="212"/>
      <c r="W15" s="212"/>
      <c r="X15" s="212"/>
      <c r="Y15" s="213"/>
    </row>
    <row r="16" spans="3:27" ht="50.4" customHeight="1" thickBot="1" x14ac:dyDescent="0.4">
      <c r="C16" s="202" t="s">
        <v>469</v>
      </c>
      <c r="D16" s="203"/>
      <c r="E16" s="203"/>
      <c r="F16" s="203"/>
      <c r="G16" s="203"/>
      <c r="H16" s="204"/>
      <c r="I16" s="205"/>
      <c r="K16" s="196" t="s">
        <v>468</v>
      </c>
      <c r="L16" s="197"/>
      <c r="M16" s="198"/>
      <c r="O16" s="199" t="s">
        <v>430</v>
      </c>
      <c r="P16" s="200"/>
      <c r="Q16" s="201"/>
      <c r="S16" s="199" t="s">
        <v>431</v>
      </c>
      <c r="T16" s="200"/>
      <c r="U16" s="201"/>
      <c r="W16" s="199" t="s">
        <v>432</v>
      </c>
      <c r="X16" s="200"/>
      <c r="Y16" s="201"/>
    </row>
    <row r="17" spans="1:25" ht="71.400000000000006" customHeight="1" x14ac:dyDescent="0.3">
      <c r="C17" s="118" t="s">
        <v>466</v>
      </c>
      <c r="D17" s="10"/>
      <c r="E17" s="118" t="s">
        <v>439</v>
      </c>
      <c r="F17" s="10"/>
      <c r="G17" s="118" t="s">
        <v>450</v>
      </c>
      <c r="H17" s="10"/>
      <c r="I17" s="118" t="s">
        <v>467</v>
      </c>
      <c r="J17" s="28"/>
      <c r="K17" s="67" t="s">
        <v>424</v>
      </c>
      <c r="L17" s="28"/>
      <c r="M17" s="68" t="s">
        <v>422</v>
      </c>
      <c r="N17" s="28"/>
      <c r="O17" s="60" t="s">
        <v>393</v>
      </c>
      <c r="P17" s="61"/>
      <c r="Q17" s="70" t="s">
        <v>302</v>
      </c>
      <c r="R17" s="28"/>
      <c r="S17" s="60" t="s">
        <v>393</v>
      </c>
      <c r="T17" s="61"/>
      <c r="U17" s="70" t="s">
        <v>302</v>
      </c>
      <c r="W17" s="60" t="s">
        <v>393</v>
      </c>
      <c r="X17" s="61"/>
      <c r="Y17" s="70" t="s">
        <v>302</v>
      </c>
    </row>
    <row r="18" spans="1:25" x14ac:dyDescent="0.3">
      <c r="A18">
        <f>VLOOKUP(C13,Dist_List!C:D,2,FALSE)</f>
        <v>2673</v>
      </c>
      <c r="C18" s="115">
        <f>VLOOKUP($A$18,Hist_TransAid!$C:$I,5,FALSE)</f>
        <v>380412.24268561642</v>
      </c>
      <c r="D18" s="116"/>
      <c r="E18" s="115">
        <f>VLOOKUP($A$18,Hist_TransAid!$C:$I,6,FALSE)</f>
        <v>367425</v>
      </c>
      <c r="F18" s="29"/>
      <c r="G18" s="115">
        <f>VLOOKUP($A$18,Hist_TransAid!$C:$I,7,FALSE)</f>
        <v>147348.07199999996</v>
      </c>
      <c r="H18" s="29"/>
      <c r="I18" s="115">
        <f>VLOOKUP($C$13,FY24_Wrksht_Wrksheet!C:S,17,FALSE)</f>
        <v>860485.57524240203</v>
      </c>
      <c r="J18" s="29"/>
      <c r="K18" s="69">
        <f>FY25_AllocationWrksht!J5</f>
        <v>403.97995813861803</v>
      </c>
      <c r="L18" s="30"/>
      <c r="M18" s="13">
        <f>VLOOKUP($C$13,Summary_FY2025!$C:$N,8,FALSE)</f>
        <v>729.30464485235427</v>
      </c>
      <c r="N18" s="30"/>
      <c r="O18" s="62">
        <f>VLOOKUP($C$13,FY25_AllocationWrksht!D:P,13,FALSE)</f>
        <v>192607.44560678044</v>
      </c>
      <c r="P18" s="63"/>
      <c r="Q18" s="71">
        <f>VLOOKUP($C$13,FY25_AllocationWrksht!D:Q,14,FALSE)</f>
        <v>421.87057365238547</v>
      </c>
      <c r="R18" s="30"/>
      <c r="S18" s="62">
        <f>VLOOKUP($C$13,Summary_FY2025!$C:$Q,14,FALSE)</f>
        <v>0</v>
      </c>
      <c r="T18" s="63"/>
      <c r="U18" s="71">
        <f>FY24_Wrksht_Wrksheet!AA6</f>
        <v>0</v>
      </c>
      <c r="W18" s="62">
        <f>S18+O18</f>
        <v>192607.44560678044</v>
      </c>
      <c r="X18" s="63"/>
      <c r="Y18" s="71">
        <f>U18+Q18</f>
        <v>421.87057365238547</v>
      </c>
    </row>
    <row r="19" spans="1:25" ht="7.95" customHeight="1" thickBot="1" x14ac:dyDescent="0.35">
      <c r="C19" s="58"/>
      <c r="D19" s="19"/>
      <c r="E19" s="19"/>
      <c r="F19" s="19"/>
      <c r="G19" s="59"/>
      <c r="H19" s="19"/>
      <c r="I19" s="19"/>
      <c r="J19" s="19"/>
      <c r="K19" s="58"/>
      <c r="L19" s="19"/>
      <c r="M19" s="59"/>
      <c r="N19" s="19"/>
      <c r="O19" s="72"/>
      <c r="P19" s="73"/>
      <c r="Q19" s="74"/>
      <c r="R19" s="19"/>
      <c r="S19" s="86"/>
      <c r="T19" s="87"/>
      <c r="U19" s="88"/>
      <c r="V19" s="19"/>
      <c r="W19" s="86"/>
      <c r="X19" s="87"/>
      <c r="Y19" s="88"/>
    </row>
    <row r="20" spans="1:25" ht="9.6" customHeight="1" x14ac:dyDescent="0.3"/>
    <row r="21" spans="1:25" x14ac:dyDescent="0.3">
      <c r="C21" s="160" t="s">
        <v>314</v>
      </c>
      <c r="D21" s="160"/>
      <c r="E21" s="160"/>
      <c r="F21" s="160"/>
      <c r="G21" s="160"/>
      <c r="H21" s="160"/>
      <c r="I21" s="160"/>
      <c r="J21" s="160"/>
      <c r="K21" s="160"/>
      <c r="L21" s="160"/>
      <c r="M21" s="160"/>
      <c r="N21" s="160"/>
      <c r="O21" s="160"/>
    </row>
    <row r="23" spans="1:25" ht="6" customHeight="1" thickBot="1" x14ac:dyDescent="0.35"/>
    <row r="24" spans="1:25" ht="15.6" x14ac:dyDescent="0.3">
      <c r="C24" s="170" t="s">
        <v>313</v>
      </c>
      <c r="D24" s="171"/>
      <c r="E24" s="171"/>
      <c r="F24" s="171"/>
      <c r="G24" s="171"/>
      <c r="H24" s="171"/>
      <c r="I24" s="171"/>
      <c r="J24" s="171"/>
      <c r="K24" s="171"/>
      <c r="L24" s="171"/>
      <c r="M24" s="171"/>
      <c r="N24" s="171"/>
      <c r="O24" s="171"/>
      <c r="P24" s="171"/>
      <c r="Q24" s="171"/>
      <c r="R24" s="171"/>
      <c r="S24" s="171"/>
      <c r="T24" s="82"/>
      <c r="U24" s="172"/>
      <c r="V24" s="172"/>
      <c r="W24" s="172"/>
      <c r="X24" s="82"/>
      <c r="Y24" s="85"/>
    </row>
    <row r="25" spans="1:25" ht="7.2" customHeight="1" x14ac:dyDescent="0.3">
      <c r="C25" s="83"/>
      <c r="D25" s="40"/>
      <c r="E25" s="40"/>
      <c r="F25" s="40"/>
      <c r="G25" s="40"/>
      <c r="H25" s="40"/>
      <c r="I25" s="40"/>
      <c r="J25" s="40"/>
      <c r="K25" s="40"/>
      <c r="L25" s="40"/>
      <c r="M25" s="40"/>
      <c r="N25" s="40"/>
      <c r="O25" s="40"/>
      <c r="P25" s="40"/>
      <c r="Q25" s="40"/>
      <c r="R25" s="40"/>
      <c r="S25" s="40"/>
      <c r="U25" s="75"/>
      <c r="V25" s="75"/>
      <c r="W25" s="75"/>
      <c r="Y25" s="15"/>
    </row>
    <row r="26" spans="1:25" ht="36.6" customHeight="1" thickBot="1" x14ac:dyDescent="0.35">
      <c r="C26" s="180" t="s">
        <v>488</v>
      </c>
      <c r="D26" s="181"/>
      <c r="E26" s="181"/>
      <c r="F26" s="181"/>
      <c r="G26" s="181"/>
      <c r="H26" s="182"/>
      <c r="I26" s="182"/>
      <c r="J26" s="183"/>
      <c r="K26" s="183"/>
      <c r="L26" s="76"/>
      <c r="M26" s="76"/>
      <c r="O26" s="173" t="str">
        <f>O16</f>
        <v>Statewide Average Per Pupil Amount</v>
      </c>
      <c r="P26" s="174"/>
      <c r="Q26" s="175"/>
      <c r="R26" s="8"/>
      <c r="S26" s="179" t="str">
        <f>S16</f>
        <v>Amount of Funding Above Statewide Ave. Amount</v>
      </c>
      <c r="T26" s="174"/>
      <c r="U26" s="188"/>
      <c r="V26" s="8"/>
      <c r="W26" s="179" t="str">
        <f>W16</f>
        <v>Total Allocation Amount</v>
      </c>
      <c r="X26" s="174"/>
      <c r="Y26" s="175"/>
    </row>
    <row r="27" spans="1:25" ht="43.2" customHeight="1" x14ac:dyDescent="0.3">
      <c r="C27" s="118" t="s">
        <v>397</v>
      </c>
      <c r="D27" s="10"/>
      <c r="E27" s="118" t="s">
        <v>466</v>
      </c>
      <c r="F27" s="10"/>
      <c r="G27" s="118" t="s">
        <v>439</v>
      </c>
      <c r="H27" s="10"/>
      <c r="I27" s="118" t="s">
        <v>450</v>
      </c>
      <c r="J27" s="28"/>
      <c r="K27" s="118" t="s">
        <v>467</v>
      </c>
      <c r="L27" s="77"/>
      <c r="M27" s="77"/>
      <c r="N27" s="28"/>
      <c r="O27" s="164" t="s">
        <v>473</v>
      </c>
      <c r="P27" s="165"/>
      <c r="Q27" s="166"/>
      <c r="R27" s="28"/>
      <c r="S27" s="167" t="s">
        <v>473</v>
      </c>
      <c r="T27" s="168"/>
      <c r="U27" s="169"/>
      <c r="W27" s="167" t="s">
        <v>473</v>
      </c>
      <c r="X27" s="168"/>
      <c r="Y27" s="169"/>
    </row>
    <row r="28" spans="1:25" x14ac:dyDescent="0.3">
      <c r="A28">
        <v>9999</v>
      </c>
      <c r="C28" s="91">
        <f>Hist_TransAid!F329</f>
        <v>19000000</v>
      </c>
      <c r="E28" s="91">
        <f>Hist_TransAid!G329</f>
        <v>26690102.995000012</v>
      </c>
      <c r="F28" s="29"/>
      <c r="G28" s="91">
        <f>Hist_TransAid!H329</f>
        <v>27457960</v>
      </c>
      <c r="H28" s="29"/>
      <c r="I28" s="91">
        <f>Hist_TransAid!I329</f>
        <v>29456363.088000003</v>
      </c>
      <c r="J28" s="29"/>
      <c r="K28" s="91">
        <f>Charts_Graphs!E18</f>
        <v>30340053.980640002</v>
      </c>
      <c r="L28" s="78"/>
      <c r="M28" s="78"/>
      <c r="N28" s="30"/>
      <c r="O28" s="176">
        <f>FY25_AllocationWrksht!P1</f>
        <v>31098555.330156002</v>
      </c>
      <c r="P28" s="177"/>
      <c r="Q28" s="178"/>
      <c r="R28" s="30"/>
      <c r="S28" s="176">
        <v>0</v>
      </c>
      <c r="T28" s="177"/>
      <c r="U28" s="178"/>
      <c r="W28" s="176">
        <f>FY25_AllocationWrksht!P3</f>
        <v>31098555.330156036</v>
      </c>
      <c r="X28" s="177"/>
      <c r="Y28" s="178"/>
    </row>
    <row r="29" spans="1:25" ht="8.4" customHeight="1" thickBot="1" x14ac:dyDescent="0.35">
      <c r="C29" s="91"/>
      <c r="E29" s="91"/>
      <c r="G29" s="91"/>
      <c r="H29" s="29"/>
      <c r="I29" s="91"/>
      <c r="J29" s="29"/>
      <c r="K29" s="91"/>
      <c r="L29" s="78"/>
      <c r="M29" s="78"/>
      <c r="N29" s="30"/>
      <c r="O29" s="93"/>
      <c r="P29" s="94"/>
      <c r="Q29" s="95"/>
      <c r="R29" s="30"/>
      <c r="S29" s="93"/>
      <c r="T29" s="94"/>
      <c r="U29" s="95"/>
      <c r="W29" s="93"/>
      <c r="X29" s="94"/>
      <c r="Y29" s="95"/>
    </row>
    <row r="30" spans="1:25" ht="47.4" customHeight="1" x14ac:dyDescent="0.3">
      <c r="C30" s="90" t="s">
        <v>427</v>
      </c>
      <c r="E30" s="90" t="s">
        <v>437</v>
      </c>
      <c r="G30" s="90" t="s">
        <v>470</v>
      </c>
      <c r="H30" s="10"/>
      <c r="I30" s="90" t="s">
        <v>471</v>
      </c>
      <c r="J30" s="29"/>
      <c r="K30" s="90" t="s">
        <v>472</v>
      </c>
      <c r="L30" s="78"/>
      <c r="M30" s="78"/>
      <c r="N30" s="30"/>
      <c r="O30" s="161" t="s">
        <v>428</v>
      </c>
      <c r="P30" s="162"/>
      <c r="Q30" s="163"/>
      <c r="R30" s="30"/>
      <c r="S30" s="161" t="s">
        <v>428</v>
      </c>
      <c r="T30" s="162"/>
      <c r="U30" s="163"/>
      <c r="W30" s="161" t="s">
        <v>428</v>
      </c>
      <c r="X30" s="162"/>
      <c r="Y30" s="163"/>
    </row>
    <row r="31" spans="1:25" ht="14.4" customHeight="1" thickBot="1" x14ac:dyDescent="0.35">
      <c r="C31" s="92">
        <f>Hist_TransAid!F331</f>
        <v>183</v>
      </c>
      <c r="E31" s="92">
        <f>Hist_TransAid!G331</f>
        <v>325</v>
      </c>
      <c r="F31" s="2"/>
      <c r="G31" s="92">
        <f>Hist_TransAid!H331</f>
        <v>216</v>
      </c>
      <c r="H31" s="29"/>
      <c r="I31" s="92">
        <f>Hist_TransAid!I331</f>
        <v>213</v>
      </c>
      <c r="J31" s="29"/>
      <c r="K31" s="92">
        <f>Charts_Graphs!F18</f>
        <v>204</v>
      </c>
      <c r="L31" s="78"/>
      <c r="M31" s="78"/>
      <c r="N31" s="30"/>
      <c r="O31" s="185">
        <f>FY25_AllocationWrksht!R4</f>
        <v>205</v>
      </c>
      <c r="P31" s="186"/>
      <c r="Q31" s="187"/>
      <c r="R31" s="30"/>
      <c r="S31" s="185">
        <f>Summary_FY2025!P338</f>
        <v>0</v>
      </c>
      <c r="T31" s="186"/>
      <c r="U31" s="187"/>
      <c r="W31" s="185">
        <f>FY25_AllocationWrksht!R4</f>
        <v>205</v>
      </c>
      <c r="X31" s="186"/>
      <c r="Y31" s="187"/>
    </row>
    <row r="32" spans="1:25" ht="10.199999999999999" customHeight="1" thickBot="1" x14ac:dyDescent="0.35">
      <c r="C32" s="58"/>
      <c r="D32" s="19"/>
      <c r="E32" s="19"/>
      <c r="F32" s="19"/>
      <c r="G32" s="59"/>
      <c r="H32" s="19"/>
      <c r="I32" s="19"/>
      <c r="J32" s="19"/>
      <c r="K32" s="19"/>
      <c r="L32" s="19"/>
      <c r="M32" s="19"/>
      <c r="N32" s="19"/>
      <c r="O32" s="79"/>
      <c r="P32" s="80"/>
      <c r="Q32" s="81"/>
      <c r="R32" s="19"/>
      <c r="S32" s="79"/>
      <c r="T32" s="80"/>
      <c r="U32" s="81"/>
      <c r="V32" s="19"/>
      <c r="W32" s="79"/>
      <c r="X32" s="80"/>
      <c r="Y32" s="81"/>
    </row>
    <row r="33" spans="1:23" x14ac:dyDescent="0.3">
      <c r="K33" s="112">
        <f>K28*0.03</f>
        <v>910201.6194192</v>
      </c>
    </row>
    <row r="34" spans="1:23" ht="7.2" customHeight="1" x14ac:dyDescent="0.3">
      <c r="K34" s="112"/>
    </row>
    <row r="35" spans="1:23" x14ac:dyDescent="0.3">
      <c r="A35" s="27" t="s">
        <v>309</v>
      </c>
      <c r="B35" s="27"/>
      <c r="I35" s="122"/>
      <c r="K35" s="112">
        <f>K33+K28</f>
        <v>31250255.6000592</v>
      </c>
      <c r="Q35" s="112"/>
    </row>
    <row r="36" spans="1:23" ht="26.4" customHeight="1" x14ac:dyDescent="0.3">
      <c r="A36" s="184" t="str">
        <f>Notes!A6</f>
        <v>1. Several districts reported a larger number of students riding the buses than are enrolled in the school.  This is accounted for due to transportation of open-enrolled students,  additional students enrolling  after the official count date, and non-public students.</v>
      </c>
      <c r="B36" s="184"/>
      <c r="C36" s="183"/>
      <c r="D36" s="183"/>
      <c r="E36" s="183"/>
      <c r="F36" s="183"/>
      <c r="G36" s="183"/>
      <c r="H36" s="183"/>
      <c r="I36" s="183"/>
      <c r="J36" s="183"/>
      <c r="K36" s="183"/>
      <c r="L36" s="183"/>
      <c r="M36" s="183"/>
      <c r="N36" s="183"/>
      <c r="O36" s="183"/>
      <c r="P36" s="183"/>
      <c r="Q36" s="183"/>
      <c r="R36" s="183"/>
      <c r="S36" s="183"/>
      <c r="T36" s="183"/>
      <c r="U36" s="183"/>
      <c r="V36" s="183"/>
      <c r="W36" s="183"/>
    </row>
    <row r="37" spans="1:23" ht="14.4" customHeight="1" x14ac:dyDescent="0.3">
      <c r="A37" s="184" t="str">
        <f>Notes!A7</f>
        <v>2. Enrollment for this report is the district certified enrollment minus shared time enrollment. This aligns to Iowa Code section 257.16C, subrule 2, paragraph "b."</v>
      </c>
      <c r="B37" s="184"/>
      <c r="C37" s="183"/>
      <c r="D37" s="183"/>
      <c r="E37" s="183"/>
      <c r="F37" s="183"/>
      <c r="G37" s="183"/>
      <c r="H37" s="183"/>
      <c r="I37" s="183"/>
      <c r="J37" s="183"/>
      <c r="K37" s="183"/>
      <c r="L37" s="183"/>
      <c r="M37" s="183"/>
      <c r="N37" s="183"/>
      <c r="O37" s="183"/>
      <c r="P37" s="183"/>
      <c r="Q37" s="183"/>
      <c r="R37" s="183"/>
      <c r="S37" s="183"/>
      <c r="T37" s="183"/>
      <c r="U37" s="183"/>
      <c r="V37" s="183"/>
      <c r="W37" s="183"/>
    </row>
    <row r="38" spans="1:23" x14ac:dyDescent="0.3">
      <c r="A38" s="184" t="str">
        <f>Notes!A8</f>
        <v>3. Beginning with the 2017-2018 reporting period, nonpublic transportation reimbursement revenues are reflected in the calculation of Net Operating Costs. This aligns to Iowa Code section 257.16C, subrule 2, paragraph "d."</v>
      </c>
      <c r="B38" s="184"/>
      <c r="C38" s="183"/>
      <c r="D38" s="183"/>
      <c r="E38" s="183"/>
      <c r="F38" s="183"/>
      <c r="G38" s="183"/>
      <c r="H38" s="183"/>
      <c r="I38" s="183"/>
      <c r="J38" s="183"/>
      <c r="K38" s="183"/>
      <c r="L38" s="183"/>
      <c r="M38" s="183"/>
      <c r="N38" s="183"/>
      <c r="O38" s="183"/>
      <c r="P38" s="183"/>
      <c r="Q38" s="183"/>
      <c r="R38" s="183"/>
      <c r="S38" s="183"/>
      <c r="T38" s="183"/>
      <c r="U38" s="183"/>
      <c r="V38" s="183"/>
      <c r="W38" s="183"/>
    </row>
    <row r="39" spans="1:23" ht="27.6" customHeight="1" x14ac:dyDescent="0.3">
      <c r="A39" s="184" t="str">
        <f>Notes!A9</f>
        <v>4. Some public school expenditures pertaining to transportation of nonpublic school students were not automatically pulled into the Annual Transportation Report. These expeditures were verified  through the districts' Certified Annual Report (CAR) submission and added to this report, and are reflected in the Adjusted Net Operating Cost column.</v>
      </c>
      <c r="B39" s="184"/>
      <c r="C39" s="183"/>
      <c r="D39" s="183"/>
      <c r="E39" s="183"/>
      <c r="F39" s="183"/>
      <c r="G39" s="183"/>
      <c r="H39" s="183"/>
      <c r="I39" s="183"/>
      <c r="J39" s="183"/>
      <c r="K39" s="183"/>
      <c r="L39" s="183"/>
      <c r="M39" s="183"/>
      <c r="N39" s="183"/>
      <c r="O39" s="183"/>
      <c r="P39" s="183"/>
      <c r="Q39" s="183"/>
      <c r="R39" s="183"/>
      <c r="S39" s="183"/>
      <c r="T39" s="183"/>
      <c r="U39" s="183"/>
      <c r="V39" s="183"/>
      <c r="W39" s="183"/>
    </row>
    <row r="40" spans="1:23" ht="16.2" customHeight="1" x14ac:dyDescent="0.3">
      <c r="A40" s="184" t="str">
        <f>Notes!A10</f>
        <v>5.  Amounts have been adjusted to account for the two reorganizations beginning on July 1, 2023.</v>
      </c>
      <c r="B40" s="184"/>
      <c r="C40" s="183"/>
      <c r="D40" s="183"/>
      <c r="E40" s="183"/>
      <c r="F40" s="183"/>
      <c r="G40" s="183"/>
      <c r="H40" s="183"/>
      <c r="I40" s="183"/>
      <c r="J40" s="183"/>
      <c r="K40" s="183"/>
      <c r="L40" s="183"/>
      <c r="M40" s="183"/>
      <c r="N40" s="183"/>
      <c r="O40" s="183"/>
      <c r="P40" s="183"/>
      <c r="Q40" s="183"/>
      <c r="R40" s="183"/>
      <c r="S40" s="183"/>
      <c r="T40" s="183"/>
      <c r="U40" s="183"/>
      <c r="V40" s="183"/>
      <c r="W40" s="183"/>
    </row>
    <row r="41" spans="1:23" ht="16.95" customHeight="1" x14ac:dyDescent="0.3">
      <c r="A41" s="184" t="str">
        <f>Notes!A11</f>
        <v xml:space="preserve">6. Amounts are estimated and subject to change.  The Department of Management will provide official amounts (if legislation is enacted). </v>
      </c>
      <c r="B41" s="184"/>
      <c r="C41" s="183"/>
      <c r="D41" s="183"/>
      <c r="E41" s="183"/>
      <c r="F41" s="183"/>
      <c r="G41" s="183"/>
      <c r="H41" s="183"/>
      <c r="I41" s="183"/>
      <c r="J41" s="183"/>
      <c r="K41" s="183"/>
      <c r="L41" s="183"/>
      <c r="M41" s="183"/>
      <c r="N41" s="183"/>
      <c r="O41" s="183"/>
      <c r="P41" s="183"/>
      <c r="Q41" s="183"/>
      <c r="R41" s="183"/>
      <c r="S41" s="183"/>
      <c r="T41" s="183"/>
      <c r="U41" s="183"/>
      <c r="V41" s="183"/>
      <c r="W41" s="183"/>
    </row>
    <row r="42" spans="1:23" ht="10.95" customHeight="1" x14ac:dyDescent="0.3">
      <c r="A42" s="184" t="str">
        <f>Notes!A12</f>
        <v>Data run on 3/26/2024</v>
      </c>
      <c r="B42" s="184"/>
      <c r="C42" s="183"/>
      <c r="D42" s="183"/>
      <c r="E42" s="183"/>
      <c r="F42" s="183"/>
      <c r="G42" s="183"/>
      <c r="H42" s="183"/>
      <c r="I42" s="183"/>
      <c r="J42" s="183"/>
      <c r="K42" s="183"/>
      <c r="L42" s="183"/>
      <c r="M42" s="183"/>
      <c r="N42" s="183"/>
      <c r="O42" s="183"/>
      <c r="P42" s="183"/>
      <c r="Q42" s="183"/>
      <c r="R42" s="183"/>
      <c r="S42" s="183"/>
      <c r="T42" s="183"/>
      <c r="U42" s="183"/>
      <c r="V42" s="183"/>
      <c r="W42" s="183"/>
    </row>
    <row r="43" spans="1:23" ht="10.95" customHeight="1" x14ac:dyDescent="0.3"/>
    <row r="44" spans="1:23" x14ac:dyDescent="0.3">
      <c r="A44" s="27" t="s">
        <v>310</v>
      </c>
      <c r="B44" s="27"/>
    </row>
    <row r="45" spans="1:23" x14ac:dyDescent="0.3">
      <c r="A45" s="27" t="s">
        <v>455</v>
      </c>
      <c r="B45" s="27"/>
    </row>
    <row r="46" spans="1:23" x14ac:dyDescent="0.3">
      <c r="A46" s="27" t="s">
        <v>311</v>
      </c>
      <c r="B46" s="27"/>
    </row>
  </sheetData>
  <mergeCells count="42">
    <mergeCell ref="C7:W7"/>
    <mergeCell ref="C8:W8"/>
    <mergeCell ref="K16:M16"/>
    <mergeCell ref="O16:Q16"/>
    <mergeCell ref="S16:U16"/>
    <mergeCell ref="C16:I16"/>
    <mergeCell ref="C13:N13"/>
    <mergeCell ref="C9:W9"/>
    <mergeCell ref="C10:Y10"/>
    <mergeCell ref="O15:Y15"/>
    <mergeCell ref="W16:Y16"/>
    <mergeCell ref="C1:W1"/>
    <mergeCell ref="C3:W3"/>
    <mergeCell ref="C4:W4"/>
    <mergeCell ref="C5:W5"/>
    <mergeCell ref="C6:W6"/>
    <mergeCell ref="S31:U31"/>
    <mergeCell ref="W30:Y30"/>
    <mergeCell ref="W31:Y31"/>
    <mergeCell ref="O31:Q31"/>
    <mergeCell ref="S26:U26"/>
    <mergeCell ref="A42:W42"/>
    <mergeCell ref="A36:W36"/>
    <mergeCell ref="A37:W37"/>
    <mergeCell ref="A38:W38"/>
    <mergeCell ref="A39:W39"/>
    <mergeCell ref="A40:W40"/>
    <mergeCell ref="A41:W41"/>
    <mergeCell ref="C21:O21"/>
    <mergeCell ref="S30:U30"/>
    <mergeCell ref="O27:Q27"/>
    <mergeCell ref="W27:Y27"/>
    <mergeCell ref="O30:Q30"/>
    <mergeCell ref="C24:S24"/>
    <mergeCell ref="U24:W24"/>
    <mergeCell ref="O26:Q26"/>
    <mergeCell ref="W28:Y28"/>
    <mergeCell ref="S28:U28"/>
    <mergeCell ref="O28:Q28"/>
    <mergeCell ref="W26:Y26"/>
    <mergeCell ref="S27:U27"/>
    <mergeCell ref="C26:K26"/>
  </mergeCells>
  <dataValidations count="1">
    <dataValidation type="list" allowBlank="1" showInputMessage="1" showErrorMessage="1" sqref="C13:N13" xr:uid="{00000000-0002-0000-0000-000000000000}">
      <formula1>dist_list</formula1>
    </dataValidation>
  </dataValidations>
  <hyperlinks>
    <hyperlink ref="C21:O21" location="Summary_FY2025!A1" display="Click here for list of all districts" xr:uid="{00000000-0004-0000-0000-000000000000}"/>
  </hyperlinks>
  <pageMargins left="0.5" right="0.5" top="0.31" bottom="0.42" header="0.18" footer="0.18"/>
  <pageSetup scale="62" orientation="landscape" r:id="rId1"/>
  <headerFooter>
    <oddFooter>&amp;LIASB:  &amp;F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331"/>
  <sheetViews>
    <sheetView workbookViewId="0">
      <pane ySplit="2" topLeftCell="A3" activePane="bottomLeft" state="frozen"/>
      <selection pane="bottomLeft" activeCell="K8" sqref="K8"/>
    </sheetView>
  </sheetViews>
  <sheetFormatPr defaultRowHeight="14.4" x14ac:dyDescent="0.3"/>
  <cols>
    <col min="4" max="4" width="16.88671875" customWidth="1"/>
    <col min="20" max="20" width="16.6640625" customWidth="1"/>
    <col min="21" max="21" width="15.33203125" customWidth="1"/>
  </cols>
  <sheetData>
    <row r="2" spans="1:21" x14ac:dyDescent="0.3">
      <c r="A2" s="42" t="s">
        <v>0</v>
      </c>
      <c r="B2" s="42" t="s">
        <v>394</v>
      </c>
      <c r="C2" s="42" t="s">
        <v>1</v>
      </c>
      <c r="D2" s="42" t="s">
        <v>383</v>
      </c>
      <c r="E2" s="42" t="s">
        <v>395</v>
      </c>
      <c r="F2" s="42" t="s">
        <v>396</v>
      </c>
      <c r="G2" s="42" t="s">
        <v>436</v>
      </c>
      <c r="H2" s="42" t="s">
        <v>440</v>
      </c>
      <c r="I2" s="42" t="s">
        <v>451</v>
      </c>
      <c r="J2" s="42" t="s">
        <v>440</v>
      </c>
      <c r="K2" s="42"/>
      <c r="N2" s="66" t="s">
        <v>398</v>
      </c>
    </row>
    <row r="3" spans="1:21" x14ac:dyDescent="0.3">
      <c r="A3" s="42">
        <v>1</v>
      </c>
      <c r="B3" s="42">
        <v>9</v>
      </c>
      <c r="C3" s="42">
        <v>9</v>
      </c>
      <c r="D3" s="42" t="s">
        <v>10</v>
      </c>
      <c r="E3" s="42">
        <v>90688</v>
      </c>
      <c r="F3" s="42">
        <v>133774</v>
      </c>
      <c r="G3">
        <v>182446.50280327434</v>
      </c>
      <c r="H3">
        <v>172959</v>
      </c>
      <c r="I3">
        <v>230841.15600000005</v>
      </c>
    </row>
    <row r="4" spans="1:21" x14ac:dyDescent="0.3">
      <c r="A4" s="42">
        <v>2</v>
      </c>
      <c r="B4" s="42">
        <v>441</v>
      </c>
      <c r="C4" s="42">
        <v>441</v>
      </c>
      <c r="D4" s="42" t="s">
        <v>316</v>
      </c>
      <c r="E4" s="42">
        <v>14481</v>
      </c>
      <c r="F4" s="42">
        <v>118282</v>
      </c>
      <c r="G4">
        <v>95052.494491721896</v>
      </c>
      <c r="H4">
        <v>84074</v>
      </c>
      <c r="I4">
        <v>48961.750000000015</v>
      </c>
      <c r="N4" s="34" t="s">
        <v>364</v>
      </c>
      <c r="O4" s="34"/>
      <c r="P4" s="34"/>
      <c r="Q4" s="7"/>
      <c r="R4" s="7"/>
      <c r="S4" s="7"/>
      <c r="T4" s="7"/>
      <c r="U4" s="7"/>
    </row>
    <row r="5" spans="1:21" x14ac:dyDescent="0.3">
      <c r="A5" s="42">
        <v>3</v>
      </c>
      <c r="B5" s="42">
        <v>18</v>
      </c>
      <c r="C5" s="42">
        <v>18</v>
      </c>
      <c r="D5" s="42" t="s">
        <v>11</v>
      </c>
      <c r="E5" s="42">
        <v>120324</v>
      </c>
      <c r="F5" s="42">
        <v>167883</v>
      </c>
      <c r="G5">
        <v>189510.25054797612</v>
      </c>
      <c r="H5">
        <v>160766</v>
      </c>
      <c r="I5">
        <v>182808.50399999999</v>
      </c>
      <c r="N5" s="34" t="s">
        <v>391</v>
      </c>
      <c r="O5" s="34"/>
      <c r="P5" s="34"/>
      <c r="Q5" s="7"/>
      <c r="R5" s="7"/>
      <c r="S5" s="7"/>
      <c r="T5" s="7"/>
      <c r="U5" s="7"/>
    </row>
    <row r="6" spans="1:21" x14ac:dyDescent="0.3">
      <c r="A6" s="42">
        <v>4</v>
      </c>
      <c r="B6" s="42">
        <v>27</v>
      </c>
      <c r="C6" s="42">
        <v>27</v>
      </c>
      <c r="D6" s="42" t="s">
        <v>317</v>
      </c>
      <c r="E6" s="42">
        <v>0</v>
      </c>
      <c r="F6" s="42">
        <v>0</v>
      </c>
      <c r="G6">
        <v>78609.097796606686</v>
      </c>
      <c r="H6">
        <v>29524</v>
      </c>
      <c r="I6">
        <v>5211.1800000000458</v>
      </c>
      <c r="N6" s="34" t="s">
        <v>399</v>
      </c>
      <c r="O6" s="34"/>
      <c r="P6" s="34"/>
      <c r="Q6" s="7"/>
      <c r="R6" s="7"/>
      <c r="S6" s="7"/>
      <c r="T6" s="7"/>
      <c r="U6" s="7"/>
    </row>
    <row r="7" spans="1:21" x14ac:dyDescent="0.3">
      <c r="A7" s="42">
        <v>5</v>
      </c>
      <c r="B7" s="42">
        <v>63</v>
      </c>
      <c r="C7" s="42">
        <v>63</v>
      </c>
      <c r="D7" s="42" t="s">
        <v>318</v>
      </c>
      <c r="E7" s="42">
        <v>115702</v>
      </c>
      <c r="F7" s="42">
        <v>111578</v>
      </c>
      <c r="G7">
        <v>153979.13541318759</v>
      </c>
      <c r="H7">
        <v>138374</v>
      </c>
      <c r="I7">
        <v>211154.90500000003</v>
      </c>
      <c r="N7" s="34" t="s">
        <v>363</v>
      </c>
      <c r="O7" s="34"/>
      <c r="P7" s="34"/>
      <c r="Q7" s="7"/>
      <c r="R7" s="7"/>
      <c r="S7" s="7"/>
      <c r="T7" s="7"/>
      <c r="U7" s="7"/>
    </row>
    <row r="8" spans="1:21" x14ac:dyDescent="0.3">
      <c r="A8" s="42">
        <v>6</v>
      </c>
      <c r="B8" s="42">
        <v>72</v>
      </c>
      <c r="C8" s="42">
        <v>72</v>
      </c>
      <c r="D8" s="42" t="s">
        <v>12</v>
      </c>
      <c r="E8" s="42">
        <v>78844</v>
      </c>
      <c r="F8" s="42">
        <v>101808</v>
      </c>
      <c r="G8">
        <v>114051.92018382126</v>
      </c>
      <c r="H8">
        <v>102470</v>
      </c>
      <c r="I8">
        <v>83952.596999999994</v>
      </c>
      <c r="N8" s="34" t="s">
        <v>362</v>
      </c>
      <c r="O8" s="34"/>
      <c r="P8" s="34"/>
      <c r="Q8" s="7"/>
      <c r="R8" s="7"/>
      <c r="S8" s="7"/>
      <c r="T8" s="7"/>
      <c r="U8" s="7"/>
    </row>
    <row r="9" spans="1:21" x14ac:dyDescent="0.3">
      <c r="A9" s="42">
        <v>7</v>
      </c>
      <c r="B9" s="42">
        <v>81</v>
      </c>
      <c r="C9" s="42">
        <v>81</v>
      </c>
      <c r="D9" s="42" t="s">
        <v>13</v>
      </c>
      <c r="E9" s="42">
        <v>0</v>
      </c>
      <c r="F9" s="42">
        <v>0</v>
      </c>
      <c r="G9">
        <v>30421.783461214975</v>
      </c>
      <c r="H9">
        <v>13986</v>
      </c>
      <c r="I9">
        <v>55160.703000000038</v>
      </c>
      <c r="N9" s="34" t="s">
        <v>363</v>
      </c>
      <c r="O9" s="34"/>
      <c r="P9" s="34"/>
      <c r="Q9" s="7"/>
      <c r="R9" s="7"/>
      <c r="S9" s="7"/>
      <c r="T9" s="7"/>
      <c r="U9" s="7"/>
    </row>
    <row r="10" spans="1:21" x14ac:dyDescent="0.3">
      <c r="A10" s="42">
        <v>8</v>
      </c>
      <c r="B10" s="42">
        <v>99</v>
      </c>
      <c r="C10" s="42">
        <v>99</v>
      </c>
      <c r="D10" s="42" t="s">
        <v>14</v>
      </c>
      <c r="E10" s="42">
        <v>53887</v>
      </c>
      <c r="F10" s="42">
        <v>80256</v>
      </c>
      <c r="G10">
        <v>146178.65034876802</v>
      </c>
      <c r="H10">
        <v>200851</v>
      </c>
      <c r="I10">
        <v>150959.25000000003</v>
      </c>
      <c r="N10" s="34"/>
      <c r="O10" s="34"/>
      <c r="P10" s="34"/>
      <c r="Q10" s="7"/>
      <c r="R10" s="7"/>
      <c r="S10" s="7"/>
      <c r="T10" s="7"/>
      <c r="U10" s="7"/>
    </row>
    <row r="11" spans="1:21" x14ac:dyDescent="0.3">
      <c r="A11" s="42">
        <v>9</v>
      </c>
      <c r="B11" s="42">
        <v>108</v>
      </c>
      <c r="C11" s="42">
        <v>108</v>
      </c>
      <c r="D11" s="42" t="s">
        <v>15</v>
      </c>
      <c r="E11" s="42">
        <v>31957</v>
      </c>
      <c r="F11" s="42">
        <v>40663</v>
      </c>
      <c r="G11">
        <v>44132.03099111667</v>
      </c>
      <c r="H11">
        <v>60331</v>
      </c>
      <c r="I11">
        <v>58405.913999999997</v>
      </c>
      <c r="N11" s="34"/>
      <c r="O11" s="34"/>
      <c r="P11" s="34"/>
      <c r="Q11" s="7"/>
      <c r="R11" s="7"/>
      <c r="S11" s="7"/>
      <c r="T11" s="7"/>
      <c r="U11" s="7"/>
    </row>
    <row r="12" spans="1:21" x14ac:dyDescent="0.3">
      <c r="A12" s="42"/>
      <c r="B12" s="42">
        <v>126</v>
      </c>
      <c r="C12" s="42">
        <v>126</v>
      </c>
      <c r="D12" s="42" t="s">
        <v>16</v>
      </c>
      <c r="E12" s="42">
        <v>45025</v>
      </c>
      <c r="F12" s="42">
        <v>57411</v>
      </c>
      <c r="G12" s="42">
        <v>203727.93764797001</v>
      </c>
      <c r="H12" s="42">
        <v>286960</v>
      </c>
      <c r="I12" s="42">
        <v>187379.35700000008</v>
      </c>
    </row>
    <row r="13" spans="1:21" x14ac:dyDescent="0.3">
      <c r="A13" s="42">
        <v>11</v>
      </c>
      <c r="B13" s="42">
        <v>135</v>
      </c>
      <c r="C13" s="42">
        <v>135</v>
      </c>
      <c r="D13" s="42" t="s">
        <v>17</v>
      </c>
      <c r="E13" s="42">
        <v>223036</v>
      </c>
      <c r="F13" s="42">
        <v>323685</v>
      </c>
      <c r="G13">
        <v>337866.19453901082</v>
      </c>
      <c r="H13">
        <v>365262</v>
      </c>
      <c r="I13">
        <v>352123.84600000002</v>
      </c>
      <c r="N13" s="34" t="s">
        <v>400</v>
      </c>
      <c r="O13" s="34"/>
      <c r="P13" s="34"/>
      <c r="Q13" s="7"/>
      <c r="R13" s="7"/>
      <c r="S13" s="7"/>
      <c r="T13" s="7"/>
      <c r="U13" s="7"/>
    </row>
    <row r="14" spans="1:21" x14ac:dyDescent="0.3">
      <c r="A14" s="42">
        <v>12</v>
      </c>
      <c r="B14" s="42">
        <v>171</v>
      </c>
      <c r="C14" s="42">
        <v>171</v>
      </c>
      <c r="D14" s="42" t="s">
        <v>319</v>
      </c>
      <c r="E14" s="42">
        <v>69262</v>
      </c>
      <c r="F14" s="42">
        <v>73676</v>
      </c>
      <c r="G14">
        <v>53482.65154514493</v>
      </c>
      <c r="H14">
        <v>76368</v>
      </c>
      <c r="I14">
        <v>89687.079999999987</v>
      </c>
      <c r="N14" s="34" t="s">
        <v>401</v>
      </c>
      <c r="O14" s="34"/>
      <c r="P14" s="34"/>
      <c r="Q14" s="7"/>
      <c r="R14" s="7"/>
      <c r="S14" s="7"/>
      <c r="T14" s="7"/>
      <c r="U14" s="7"/>
    </row>
    <row r="15" spans="1:21" x14ac:dyDescent="0.3">
      <c r="A15" s="42">
        <v>13</v>
      </c>
      <c r="B15" s="42">
        <v>225</v>
      </c>
      <c r="C15" s="42">
        <v>225</v>
      </c>
      <c r="D15" s="42" t="s">
        <v>19</v>
      </c>
      <c r="E15" s="42">
        <v>171429</v>
      </c>
      <c r="F15" s="42">
        <v>384283</v>
      </c>
      <c r="G15">
        <v>856001.31516566535</v>
      </c>
      <c r="H15">
        <v>1051652</v>
      </c>
      <c r="I15">
        <v>985437.12799999991</v>
      </c>
      <c r="N15" s="34" t="s">
        <v>402</v>
      </c>
      <c r="O15" s="34"/>
      <c r="P15" s="34"/>
      <c r="Q15" s="7"/>
      <c r="R15" s="7"/>
      <c r="S15" s="7"/>
      <c r="T15" s="7"/>
      <c r="U15" s="7"/>
    </row>
    <row r="16" spans="1:21" x14ac:dyDescent="0.3">
      <c r="A16" s="42">
        <v>14</v>
      </c>
      <c r="B16" s="42">
        <v>234</v>
      </c>
      <c r="C16" s="42">
        <v>234</v>
      </c>
      <c r="D16" s="42" t="s">
        <v>20</v>
      </c>
      <c r="E16" s="42">
        <v>0</v>
      </c>
      <c r="F16" s="42">
        <v>0</v>
      </c>
      <c r="G16">
        <v>1135.7355928030695</v>
      </c>
      <c r="H16">
        <v>0</v>
      </c>
      <c r="I16">
        <v>11594.30800000005</v>
      </c>
      <c r="N16" s="34"/>
      <c r="O16" s="34"/>
      <c r="P16" s="34"/>
      <c r="Q16" s="7"/>
      <c r="R16" s="7"/>
      <c r="S16" s="7"/>
      <c r="T16" s="7"/>
      <c r="U16" s="7"/>
    </row>
    <row r="17" spans="1:21" x14ac:dyDescent="0.3">
      <c r="A17" s="42">
        <v>15</v>
      </c>
      <c r="B17" s="42">
        <v>243</v>
      </c>
      <c r="C17" s="42">
        <v>243</v>
      </c>
      <c r="D17" s="42" t="s">
        <v>21</v>
      </c>
      <c r="E17" s="42">
        <v>93250</v>
      </c>
      <c r="F17" s="42">
        <v>84781</v>
      </c>
      <c r="G17">
        <v>70652.923319348425</v>
      </c>
      <c r="H17">
        <v>89271</v>
      </c>
      <c r="I17">
        <v>86744.81700000001</v>
      </c>
      <c r="N17" s="34" t="s">
        <v>358</v>
      </c>
      <c r="O17" s="34"/>
      <c r="P17" s="34"/>
      <c r="Q17" s="7"/>
      <c r="R17" s="7"/>
      <c r="S17" s="7"/>
      <c r="T17" s="7"/>
      <c r="U17" s="7"/>
    </row>
    <row r="18" spans="1:21" x14ac:dyDescent="0.3">
      <c r="A18" s="42">
        <v>16</v>
      </c>
      <c r="B18" s="42">
        <v>261</v>
      </c>
      <c r="C18" s="42">
        <v>261</v>
      </c>
      <c r="D18" s="42" t="s">
        <v>22</v>
      </c>
      <c r="E18" s="42">
        <v>0</v>
      </c>
      <c r="F18" s="42">
        <v>0</v>
      </c>
      <c r="G18">
        <v>10737.48887019675</v>
      </c>
      <c r="H18">
        <v>0</v>
      </c>
      <c r="I18">
        <v>0</v>
      </c>
      <c r="N18" s="34" t="s">
        <v>359</v>
      </c>
      <c r="O18" s="34" t="s">
        <v>403</v>
      </c>
      <c r="P18" s="34"/>
      <c r="Q18" s="7"/>
      <c r="R18" s="7"/>
      <c r="S18" s="7"/>
      <c r="T18" s="7"/>
      <c r="U18" s="7"/>
    </row>
    <row r="19" spans="1:21" x14ac:dyDescent="0.3">
      <c r="A19" s="42">
        <v>17</v>
      </c>
      <c r="B19" s="42">
        <v>279</v>
      </c>
      <c r="C19" s="42">
        <v>279</v>
      </c>
      <c r="D19" s="42" t="s">
        <v>23</v>
      </c>
      <c r="E19" s="42">
        <v>0</v>
      </c>
      <c r="F19" s="42">
        <v>0</v>
      </c>
      <c r="G19">
        <v>39241.174770838916</v>
      </c>
      <c r="H19">
        <v>17974</v>
      </c>
      <c r="I19">
        <v>0</v>
      </c>
      <c r="N19" s="34" t="s">
        <v>360</v>
      </c>
      <c r="O19" s="34" t="s">
        <v>404</v>
      </c>
      <c r="P19" s="34"/>
      <c r="Q19" s="7"/>
      <c r="R19" s="7"/>
      <c r="S19" s="7"/>
      <c r="T19" s="7"/>
      <c r="U19" s="7"/>
    </row>
    <row r="20" spans="1:21" x14ac:dyDescent="0.3">
      <c r="A20" s="42">
        <v>18</v>
      </c>
      <c r="B20" s="42">
        <v>355</v>
      </c>
      <c r="C20" s="42">
        <v>355</v>
      </c>
      <c r="D20" s="42" t="s">
        <v>25</v>
      </c>
      <c r="E20" s="42">
        <v>29659</v>
      </c>
      <c r="F20" s="42">
        <v>38927</v>
      </c>
      <c r="G20">
        <v>91324.207839279494</v>
      </c>
      <c r="H20">
        <v>89713</v>
      </c>
      <c r="I20">
        <v>103788.51999999999</v>
      </c>
      <c r="N20" s="34" t="s">
        <v>361</v>
      </c>
      <c r="O20" s="34"/>
      <c r="P20" s="34"/>
      <c r="Q20" s="7"/>
      <c r="R20" s="7"/>
      <c r="S20" s="7"/>
      <c r="T20" s="7"/>
      <c r="U20" s="7"/>
    </row>
    <row r="21" spans="1:21" x14ac:dyDescent="0.3">
      <c r="A21" s="42">
        <v>19</v>
      </c>
      <c r="B21" s="42">
        <v>387</v>
      </c>
      <c r="C21" s="42">
        <v>387</v>
      </c>
      <c r="D21" s="42" t="s">
        <v>26</v>
      </c>
      <c r="E21" s="42">
        <v>0</v>
      </c>
      <c r="F21" s="42">
        <v>0</v>
      </c>
      <c r="G21">
        <v>1191.3210101963364</v>
      </c>
      <c r="H21">
        <v>0</v>
      </c>
      <c r="I21">
        <v>0</v>
      </c>
      <c r="N21" s="34"/>
      <c r="O21" s="34"/>
      <c r="P21" s="34"/>
      <c r="Q21" s="7"/>
      <c r="R21" s="7"/>
      <c r="S21" s="7"/>
      <c r="T21" s="7"/>
      <c r="U21" s="7"/>
    </row>
    <row r="22" spans="1:21" x14ac:dyDescent="0.3">
      <c r="A22" s="42">
        <v>20</v>
      </c>
      <c r="B22" s="42">
        <v>414</v>
      </c>
      <c r="C22" s="42">
        <v>414</v>
      </c>
      <c r="D22" s="42" t="s">
        <v>27</v>
      </c>
      <c r="E22" s="42">
        <v>0</v>
      </c>
      <c r="F22" s="42">
        <v>8851</v>
      </c>
      <c r="G22">
        <v>24524.108302217788</v>
      </c>
      <c r="H22">
        <v>50598</v>
      </c>
      <c r="I22">
        <v>50204.979000000007</v>
      </c>
      <c r="N22" s="34" t="s">
        <v>370</v>
      </c>
      <c r="O22" s="34"/>
      <c r="P22" s="34"/>
      <c r="Q22" s="7"/>
      <c r="R22" s="7"/>
      <c r="S22" s="7"/>
      <c r="T22" s="7"/>
      <c r="U22" s="7"/>
    </row>
    <row r="23" spans="1:21" x14ac:dyDescent="0.3">
      <c r="A23" s="42">
        <v>21</v>
      </c>
      <c r="B23" s="42">
        <v>540</v>
      </c>
      <c r="C23" s="42">
        <v>540</v>
      </c>
      <c r="D23" s="42" t="s">
        <v>30</v>
      </c>
      <c r="E23" s="42">
        <v>101968</v>
      </c>
      <c r="F23" s="42">
        <v>128778</v>
      </c>
      <c r="G23">
        <v>134470.82958270927</v>
      </c>
      <c r="H23">
        <v>181753</v>
      </c>
      <c r="I23">
        <v>205077.75400000004</v>
      </c>
      <c r="N23" s="34"/>
      <c r="O23" s="34"/>
      <c r="P23" s="34"/>
      <c r="Q23" s="7"/>
      <c r="R23" s="7"/>
      <c r="S23" s="7"/>
      <c r="T23" s="7"/>
      <c r="U23" s="7"/>
    </row>
    <row r="24" spans="1:21" x14ac:dyDescent="0.3">
      <c r="A24" s="42">
        <v>22</v>
      </c>
      <c r="B24" s="42">
        <v>472</v>
      </c>
      <c r="C24" s="42">
        <v>472</v>
      </c>
      <c r="D24" s="42" t="s">
        <v>28</v>
      </c>
      <c r="E24" s="42">
        <v>0</v>
      </c>
      <c r="F24" s="42">
        <v>18349</v>
      </c>
      <c r="G24">
        <v>58489.800203824139</v>
      </c>
      <c r="H24">
        <v>12442</v>
      </c>
      <c r="I24">
        <v>0</v>
      </c>
      <c r="N24" s="34" t="s">
        <v>371</v>
      </c>
      <c r="O24" s="34" t="s">
        <v>405</v>
      </c>
      <c r="P24" s="34"/>
      <c r="Q24" s="7"/>
      <c r="R24" s="7"/>
      <c r="S24" s="7"/>
      <c r="T24" s="7"/>
      <c r="U24" s="7"/>
    </row>
    <row r="25" spans="1:21" x14ac:dyDescent="0.3">
      <c r="A25" s="42">
        <v>23</v>
      </c>
      <c r="B25" s="42">
        <v>513</v>
      </c>
      <c r="C25" s="42">
        <v>513</v>
      </c>
      <c r="D25" s="42" t="s">
        <v>29</v>
      </c>
      <c r="E25" s="42">
        <v>0</v>
      </c>
      <c r="F25" s="42">
        <v>3565</v>
      </c>
      <c r="G25">
        <v>36019.495201875136</v>
      </c>
      <c r="H25">
        <v>4772</v>
      </c>
      <c r="I25">
        <v>31495.164000000012</v>
      </c>
      <c r="N25" s="34" t="s">
        <v>373</v>
      </c>
      <c r="O25" s="34" t="s">
        <v>374</v>
      </c>
      <c r="P25" s="34"/>
      <c r="Q25" s="7"/>
      <c r="R25" s="7"/>
      <c r="S25" s="7"/>
      <c r="T25" s="7"/>
      <c r="U25" s="7"/>
    </row>
    <row r="26" spans="1:21" x14ac:dyDescent="0.3">
      <c r="A26" s="42">
        <v>24</v>
      </c>
      <c r="B26" s="42">
        <v>549</v>
      </c>
      <c r="C26" s="42">
        <v>549</v>
      </c>
      <c r="D26" s="42" t="s">
        <v>31</v>
      </c>
      <c r="E26" s="42">
        <v>0</v>
      </c>
      <c r="F26" s="42">
        <v>6311</v>
      </c>
      <c r="G26">
        <v>35874.710865765337</v>
      </c>
      <c r="H26">
        <v>29461</v>
      </c>
      <c r="I26">
        <v>53663.884999999995</v>
      </c>
      <c r="N26" s="34" t="s">
        <v>375</v>
      </c>
      <c r="O26" s="34"/>
      <c r="P26" s="34"/>
      <c r="Q26" s="7"/>
      <c r="R26" s="7"/>
      <c r="S26" s="7"/>
      <c r="T26" s="7"/>
      <c r="U26" s="7"/>
    </row>
    <row r="27" spans="1:21" x14ac:dyDescent="0.3">
      <c r="A27" s="42">
        <v>25</v>
      </c>
      <c r="B27" s="42">
        <v>576</v>
      </c>
      <c r="C27" s="42">
        <v>576</v>
      </c>
      <c r="D27" s="42" t="s">
        <v>32</v>
      </c>
      <c r="E27" s="42">
        <v>152216</v>
      </c>
      <c r="F27" s="42">
        <v>16140</v>
      </c>
      <c r="G27">
        <v>54008.779642820533</v>
      </c>
      <c r="H27">
        <v>34317</v>
      </c>
      <c r="I27">
        <v>34508.332000000017</v>
      </c>
      <c r="N27" s="34"/>
      <c r="O27" s="34"/>
      <c r="P27" s="34"/>
      <c r="Q27" s="7"/>
      <c r="R27" s="7"/>
      <c r="S27" s="7"/>
      <c r="T27" s="7"/>
      <c r="U27" s="7"/>
    </row>
    <row r="28" spans="1:21" x14ac:dyDescent="0.3">
      <c r="A28" s="42">
        <v>26</v>
      </c>
      <c r="B28" s="42">
        <v>585</v>
      </c>
      <c r="C28" s="42">
        <v>585</v>
      </c>
      <c r="D28" s="42" t="s">
        <v>33</v>
      </c>
      <c r="E28" s="42">
        <v>0</v>
      </c>
      <c r="F28" s="42">
        <v>21223</v>
      </c>
      <c r="G28">
        <v>41910.704543216489</v>
      </c>
      <c r="H28">
        <v>58906</v>
      </c>
      <c r="I28">
        <v>93284.900000000009</v>
      </c>
      <c r="N28" s="34" t="s">
        <v>406</v>
      </c>
      <c r="O28" s="34"/>
      <c r="P28" s="34"/>
      <c r="Q28" s="7"/>
      <c r="R28" s="7"/>
      <c r="S28" s="7"/>
      <c r="T28" s="7"/>
      <c r="U28" s="7"/>
    </row>
    <row r="29" spans="1:21" x14ac:dyDescent="0.3">
      <c r="A29" s="42">
        <v>27</v>
      </c>
      <c r="B29" s="42">
        <v>594</v>
      </c>
      <c r="C29" s="42">
        <v>594</v>
      </c>
      <c r="D29" s="42" t="s">
        <v>34</v>
      </c>
      <c r="E29" s="42">
        <v>0</v>
      </c>
      <c r="F29" s="42">
        <v>0</v>
      </c>
      <c r="G29">
        <v>709.61061075436498</v>
      </c>
      <c r="H29">
        <v>0</v>
      </c>
      <c r="I29">
        <v>0</v>
      </c>
      <c r="N29" s="34" t="s">
        <v>407</v>
      </c>
      <c r="O29" s="34"/>
      <c r="P29" s="34"/>
      <c r="Q29" s="7"/>
      <c r="R29" s="7"/>
      <c r="S29" s="7"/>
      <c r="T29" s="7"/>
      <c r="U29" s="7"/>
    </row>
    <row r="30" spans="1:21" x14ac:dyDescent="0.3">
      <c r="A30" s="42">
        <v>28</v>
      </c>
      <c r="B30" s="42">
        <v>603</v>
      </c>
      <c r="C30" s="42">
        <v>603</v>
      </c>
      <c r="D30" s="42" t="s">
        <v>35</v>
      </c>
      <c r="E30" s="42">
        <v>47485</v>
      </c>
      <c r="F30" s="42">
        <v>60785</v>
      </c>
      <c r="G30">
        <v>56095.597532671352</v>
      </c>
      <c r="H30">
        <v>96440</v>
      </c>
      <c r="I30">
        <v>41990.31700000001</v>
      </c>
      <c r="N30" s="34" t="s">
        <v>363</v>
      </c>
      <c r="O30" s="34"/>
      <c r="P30" s="34"/>
      <c r="Q30" s="7"/>
      <c r="R30" s="7"/>
      <c r="S30" s="7"/>
      <c r="T30" s="7"/>
      <c r="U30" s="7"/>
    </row>
    <row r="31" spans="1:21" x14ac:dyDescent="0.3">
      <c r="A31" s="42">
        <v>29</v>
      </c>
      <c r="B31" s="42">
        <v>609</v>
      </c>
      <c r="C31" s="42">
        <v>609</v>
      </c>
      <c r="D31" s="42" t="s">
        <v>36</v>
      </c>
      <c r="E31" s="42">
        <v>136292</v>
      </c>
      <c r="F31" s="42">
        <v>226398</v>
      </c>
      <c r="G31">
        <v>345659.33621720038</v>
      </c>
      <c r="H31">
        <v>375947</v>
      </c>
      <c r="I31">
        <v>418601.01000000007</v>
      </c>
      <c r="N31" s="34" t="s">
        <v>408</v>
      </c>
      <c r="O31" s="34"/>
      <c r="P31" s="34"/>
      <c r="Q31" s="7"/>
      <c r="R31" s="7"/>
      <c r="S31" s="7"/>
      <c r="T31" s="7"/>
      <c r="U31" s="7"/>
    </row>
    <row r="32" spans="1:21" x14ac:dyDescent="0.3">
      <c r="A32" s="42">
        <v>30</v>
      </c>
      <c r="B32" s="42">
        <v>621</v>
      </c>
      <c r="C32" s="42">
        <v>621</v>
      </c>
      <c r="D32" s="42" t="s">
        <v>37</v>
      </c>
      <c r="E32" s="42">
        <v>0</v>
      </c>
      <c r="F32" s="42">
        <v>0</v>
      </c>
      <c r="G32">
        <v>3752.2846357425697</v>
      </c>
      <c r="H32">
        <v>0</v>
      </c>
      <c r="I32">
        <v>0</v>
      </c>
      <c r="N32" s="34"/>
      <c r="O32" s="34"/>
      <c r="P32" s="34" t="s">
        <v>409</v>
      </c>
      <c r="Q32" s="7"/>
      <c r="R32" s="7"/>
      <c r="S32" s="7"/>
      <c r="T32" s="7"/>
      <c r="U32" s="7"/>
    </row>
    <row r="33" spans="1:21" x14ac:dyDescent="0.3">
      <c r="A33" s="42">
        <v>31</v>
      </c>
      <c r="B33" s="42">
        <v>720</v>
      </c>
      <c r="C33" s="42">
        <v>720</v>
      </c>
      <c r="D33" s="42" t="s">
        <v>38</v>
      </c>
      <c r="E33" s="42">
        <v>0</v>
      </c>
      <c r="F33" s="42">
        <v>0</v>
      </c>
      <c r="G33">
        <v>1920.5658248363873</v>
      </c>
      <c r="H33">
        <v>0</v>
      </c>
      <c r="I33">
        <v>0</v>
      </c>
      <c r="N33" s="34" t="s">
        <v>363</v>
      </c>
      <c r="O33" s="34"/>
      <c r="P33" s="34"/>
      <c r="Q33" s="7"/>
      <c r="R33" s="7"/>
      <c r="S33" s="7"/>
      <c r="T33" s="7"/>
      <c r="U33" s="7"/>
    </row>
    <row r="34" spans="1:21" x14ac:dyDescent="0.3">
      <c r="A34" s="42">
        <v>32</v>
      </c>
      <c r="B34" s="42">
        <v>729</v>
      </c>
      <c r="C34" s="42">
        <v>729</v>
      </c>
      <c r="D34" s="42" t="s">
        <v>39</v>
      </c>
      <c r="E34" s="42">
        <v>0</v>
      </c>
      <c r="F34" s="42">
        <v>0</v>
      </c>
      <c r="G34">
        <v>1843.7324333750494</v>
      </c>
      <c r="H34">
        <v>0</v>
      </c>
      <c r="I34">
        <v>0</v>
      </c>
      <c r="N34" s="34"/>
      <c r="O34" s="34"/>
      <c r="P34" s="34"/>
      <c r="Q34" s="7"/>
      <c r="R34" s="7"/>
      <c r="S34" s="7"/>
      <c r="T34" s="7"/>
      <c r="U34" s="7"/>
    </row>
    <row r="35" spans="1:21" x14ac:dyDescent="0.3">
      <c r="A35" s="42">
        <v>33</v>
      </c>
      <c r="B35" s="42">
        <v>747</v>
      </c>
      <c r="C35" s="42">
        <v>747</v>
      </c>
      <c r="D35" s="42" t="s">
        <v>40</v>
      </c>
      <c r="E35" s="42">
        <v>0</v>
      </c>
      <c r="F35" s="42">
        <v>0</v>
      </c>
      <c r="G35">
        <v>20936.296885193773</v>
      </c>
      <c r="H35">
        <v>0</v>
      </c>
      <c r="I35">
        <v>0</v>
      </c>
      <c r="N35" s="34" t="s">
        <v>410</v>
      </c>
      <c r="O35" s="34"/>
      <c r="P35" s="34"/>
      <c r="Q35" s="7"/>
      <c r="R35" s="7"/>
      <c r="S35" s="7"/>
      <c r="T35" s="7"/>
      <c r="U35" s="7"/>
    </row>
    <row r="36" spans="1:21" x14ac:dyDescent="0.3">
      <c r="A36" s="42">
        <v>34</v>
      </c>
      <c r="B36" s="42">
        <v>1917</v>
      </c>
      <c r="C36" s="42">
        <v>1917</v>
      </c>
      <c r="D36" s="42" t="s">
        <v>89</v>
      </c>
      <c r="E36" s="42">
        <v>30942</v>
      </c>
      <c r="F36" s="42">
        <v>50976</v>
      </c>
      <c r="G36">
        <v>89150.40240044723</v>
      </c>
      <c r="H36">
        <v>73181</v>
      </c>
      <c r="I36">
        <v>74362.509999999995</v>
      </c>
      <c r="N36" s="34" t="s">
        <v>411</v>
      </c>
      <c r="O36" s="34"/>
      <c r="P36" s="34"/>
      <c r="Q36" s="7"/>
      <c r="R36" s="7"/>
      <c r="S36" s="7"/>
      <c r="T36" s="7"/>
      <c r="U36" s="7"/>
    </row>
    <row r="37" spans="1:21" x14ac:dyDescent="0.3">
      <c r="A37" s="42">
        <v>35</v>
      </c>
      <c r="B37" s="42">
        <v>846</v>
      </c>
      <c r="C37" s="42">
        <v>846</v>
      </c>
      <c r="D37" s="42" t="s">
        <v>385</v>
      </c>
      <c r="E37" s="42">
        <v>0</v>
      </c>
      <c r="F37" s="42">
        <v>0</v>
      </c>
      <c r="G37">
        <v>1640.5109070020508</v>
      </c>
      <c r="H37">
        <v>0</v>
      </c>
      <c r="I37">
        <v>69846.137999999992</v>
      </c>
      <c r="N37" s="34" t="s">
        <v>412</v>
      </c>
      <c r="O37" s="34"/>
      <c r="P37" s="34"/>
      <c r="Q37" s="7"/>
      <c r="R37" s="7"/>
      <c r="S37" s="7"/>
      <c r="T37" s="7"/>
      <c r="U37" s="7"/>
    </row>
    <row r="38" spans="1:21" x14ac:dyDescent="0.3">
      <c r="A38" s="42">
        <v>36</v>
      </c>
      <c r="B38" s="42">
        <v>882</v>
      </c>
      <c r="C38" s="42">
        <v>882</v>
      </c>
      <c r="D38" s="42" t="s">
        <v>43</v>
      </c>
      <c r="E38" s="42">
        <v>0</v>
      </c>
      <c r="F38" s="42">
        <v>0</v>
      </c>
      <c r="G38">
        <v>3705.9335699485068</v>
      </c>
      <c r="H38">
        <v>0</v>
      </c>
      <c r="I38">
        <v>0</v>
      </c>
      <c r="N38" s="34" t="s">
        <v>413</v>
      </c>
      <c r="O38" s="34"/>
      <c r="P38" s="34"/>
      <c r="Q38" s="7"/>
      <c r="R38" s="7"/>
      <c r="S38" s="7"/>
      <c r="T38" s="7"/>
      <c r="U38" s="7"/>
    </row>
    <row r="39" spans="1:21" x14ac:dyDescent="0.3">
      <c r="A39" s="42">
        <v>37</v>
      </c>
      <c r="B39" s="42">
        <v>916</v>
      </c>
      <c r="C39" s="42">
        <v>916</v>
      </c>
      <c r="D39" s="42" t="s">
        <v>45</v>
      </c>
      <c r="E39" s="42">
        <v>0</v>
      </c>
      <c r="F39" s="42">
        <v>2079</v>
      </c>
      <c r="G39">
        <v>45917.294703752326</v>
      </c>
      <c r="H39">
        <v>96081</v>
      </c>
      <c r="I39">
        <v>62936.600999999995</v>
      </c>
      <c r="N39" s="34" t="s">
        <v>414</v>
      </c>
      <c r="O39" s="34"/>
      <c r="P39" s="34"/>
      <c r="Q39" s="7"/>
      <c r="R39" s="7"/>
      <c r="S39" s="7"/>
      <c r="T39" s="7"/>
      <c r="U39" s="7"/>
    </row>
    <row r="40" spans="1:21" x14ac:dyDescent="0.3">
      <c r="A40" s="42">
        <v>38</v>
      </c>
      <c r="B40" s="42">
        <v>914</v>
      </c>
      <c r="C40" s="42">
        <v>914</v>
      </c>
      <c r="D40" s="42" t="s">
        <v>44</v>
      </c>
      <c r="E40" s="42">
        <v>105945</v>
      </c>
      <c r="F40" s="42">
        <v>129955</v>
      </c>
      <c r="G40">
        <v>140178.5485675892</v>
      </c>
      <c r="H40">
        <v>122615</v>
      </c>
      <c r="I40">
        <v>85358.223999999987</v>
      </c>
      <c r="N40" s="34" t="s">
        <v>363</v>
      </c>
      <c r="O40" s="34"/>
      <c r="P40" s="34"/>
      <c r="Q40" s="7"/>
      <c r="R40" s="7"/>
      <c r="S40" s="7"/>
      <c r="T40" s="7"/>
      <c r="U40" s="7"/>
    </row>
    <row r="41" spans="1:21" x14ac:dyDescent="0.3">
      <c r="A41" s="42">
        <v>39</v>
      </c>
      <c r="B41" s="42">
        <v>918</v>
      </c>
      <c r="C41" s="42">
        <v>918</v>
      </c>
      <c r="D41" s="42" t="s">
        <v>46</v>
      </c>
      <c r="E41" s="42">
        <v>27377</v>
      </c>
      <c r="F41" s="42">
        <v>62649</v>
      </c>
      <c r="G41">
        <v>86167.844416941953</v>
      </c>
      <c r="H41">
        <v>97665</v>
      </c>
      <c r="I41">
        <v>89609.855999999985</v>
      </c>
      <c r="N41" s="34" t="s">
        <v>362</v>
      </c>
      <c r="O41" s="34"/>
      <c r="P41" s="34"/>
      <c r="Q41" s="7"/>
      <c r="R41" s="7"/>
      <c r="S41" s="7"/>
      <c r="T41" s="7"/>
      <c r="U41" s="7"/>
    </row>
    <row r="42" spans="1:21" x14ac:dyDescent="0.3">
      <c r="A42" s="42">
        <v>40</v>
      </c>
      <c r="B42" s="42">
        <v>936</v>
      </c>
      <c r="C42" s="42">
        <v>936</v>
      </c>
      <c r="D42" s="42" t="s">
        <v>47</v>
      </c>
      <c r="E42" s="42">
        <v>0</v>
      </c>
      <c r="F42" s="42">
        <v>0</v>
      </c>
      <c r="G42">
        <v>736.05851096567733</v>
      </c>
      <c r="H42">
        <v>0</v>
      </c>
      <c r="I42">
        <v>0</v>
      </c>
      <c r="N42" s="34" t="s">
        <v>363</v>
      </c>
      <c r="O42" s="34"/>
      <c r="P42" s="34"/>
      <c r="Q42" s="7"/>
      <c r="R42" s="7"/>
      <c r="S42" s="7"/>
      <c r="T42" s="7"/>
      <c r="U42" s="7"/>
    </row>
    <row r="43" spans="1:21" x14ac:dyDescent="0.3">
      <c r="A43" s="42">
        <v>41</v>
      </c>
      <c r="B43" s="42">
        <v>977</v>
      </c>
      <c r="C43" s="42">
        <v>977</v>
      </c>
      <c r="D43" s="42" t="s">
        <v>48</v>
      </c>
      <c r="E43" s="42">
        <v>119715</v>
      </c>
      <c r="F43" s="42">
        <v>291521</v>
      </c>
      <c r="G43">
        <v>276618.99910951318</v>
      </c>
      <c r="H43">
        <v>263208</v>
      </c>
      <c r="I43">
        <v>343311.90000000008</v>
      </c>
      <c r="N43" s="34"/>
      <c r="O43" s="34"/>
      <c r="P43" s="34"/>
      <c r="Q43" s="7"/>
      <c r="R43" s="7"/>
      <c r="S43" s="7"/>
      <c r="T43" s="7"/>
      <c r="U43" s="7"/>
    </row>
    <row r="44" spans="1:21" x14ac:dyDescent="0.3">
      <c r="A44" s="42">
        <v>42</v>
      </c>
      <c r="B44" s="42">
        <v>981</v>
      </c>
      <c r="C44" s="42">
        <v>981</v>
      </c>
      <c r="D44" s="42" t="s">
        <v>49</v>
      </c>
      <c r="E44" s="42">
        <v>0</v>
      </c>
      <c r="F44" s="42">
        <v>10967</v>
      </c>
      <c r="G44">
        <v>70448.957009108941</v>
      </c>
      <c r="H44">
        <v>28356</v>
      </c>
      <c r="I44">
        <v>94203.3</v>
      </c>
      <c r="N44" s="34" t="s">
        <v>415</v>
      </c>
      <c r="O44" s="34"/>
      <c r="P44" s="34"/>
      <c r="Q44" s="7"/>
      <c r="R44" s="7"/>
      <c r="S44" s="7"/>
      <c r="T44" s="7"/>
      <c r="U44" s="7"/>
    </row>
    <row r="45" spans="1:21" x14ac:dyDescent="0.3">
      <c r="A45" s="42">
        <v>43</v>
      </c>
      <c r="B45" s="42">
        <v>999</v>
      </c>
      <c r="C45" s="42">
        <v>999</v>
      </c>
      <c r="D45" s="42" t="s">
        <v>50</v>
      </c>
      <c r="E45" s="42">
        <v>0</v>
      </c>
      <c r="F45" s="42">
        <v>151420</v>
      </c>
      <c r="G45">
        <v>135750.05578267659</v>
      </c>
      <c r="H45">
        <v>150200</v>
      </c>
      <c r="I45">
        <v>188844.47900000002</v>
      </c>
      <c r="N45" s="34" t="s">
        <v>411</v>
      </c>
      <c r="O45" s="34"/>
      <c r="P45" s="34"/>
      <c r="Q45" s="7"/>
      <c r="R45" s="7"/>
      <c r="S45" s="7"/>
      <c r="T45" s="7"/>
      <c r="U45" s="7"/>
    </row>
    <row r="46" spans="1:21" x14ac:dyDescent="0.3">
      <c r="A46" s="42">
        <v>44</v>
      </c>
      <c r="B46" s="42">
        <v>1044</v>
      </c>
      <c r="C46" s="42">
        <v>1044</v>
      </c>
      <c r="D46" s="42" t="s">
        <v>51</v>
      </c>
      <c r="E46" s="42">
        <v>0</v>
      </c>
      <c r="F46" s="42">
        <v>0</v>
      </c>
      <c r="G46">
        <v>4694.6367683564831</v>
      </c>
      <c r="H46">
        <v>0</v>
      </c>
      <c r="I46">
        <v>0</v>
      </c>
      <c r="N46" s="34" t="s">
        <v>416</v>
      </c>
      <c r="O46" s="34"/>
      <c r="P46" s="34"/>
      <c r="Q46" s="7"/>
      <c r="R46" s="7"/>
      <c r="S46" s="7"/>
      <c r="T46" s="7"/>
      <c r="U46" s="7"/>
    </row>
    <row r="47" spans="1:21" x14ac:dyDescent="0.3">
      <c r="A47" s="42">
        <v>45</v>
      </c>
      <c r="B47" s="42">
        <v>1053</v>
      </c>
      <c r="C47" s="42">
        <v>1053</v>
      </c>
      <c r="D47" s="42" t="s">
        <v>52</v>
      </c>
      <c r="E47" s="42">
        <v>0</v>
      </c>
      <c r="F47" s="42">
        <v>0</v>
      </c>
      <c r="G47">
        <v>297500.44199628674</v>
      </c>
      <c r="H47">
        <v>0</v>
      </c>
      <c r="I47">
        <v>0</v>
      </c>
      <c r="N47" s="34" t="s">
        <v>417</v>
      </c>
      <c r="O47" s="34"/>
      <c r="P47" s="34"/>
      <c r="Q47" s="7"/>
      <c r="R47" s="7"/>
      <c r="S47" s="7"/>
      <c r="T47" s="7"/>
      <c r="U47" s="7"/>
    </row>
    <row r="48" spans="1:21" x14ac:dyDescent="0.3">
      <c r="A48" s="42">
        <v>46</v>
      </c>
      <c r="B48" s="42">
        <v>1062</v>
      </c>
      <c r="C48" s="42">
        <v>1062</v>
      </c>
      <c r="D48" s="42" t="s">
        <v>53</v>
      </c>
      <c r="E48" s="42">
        <v>0</v>
      </c>
      <c r="F48" s="42">
        <v>0</v>
      </c>
      <c r="G48">
        <v>1193.6520115708927</v>
      </c>
      <c r="H48">
        <v>0</v>
      </c>
      <c r="I48">
        <v>0</v>
      </c>
      <c r="N48" s="34" t="s">
        <v>418</v>
      </c>
      <c r="O48" s="34"/>
      <c r="P48" s="34"/>
      <c r="Q48" s="7"/>
      <c r="R48" s="7"/>
      <c r="S48" s="7"/>
      <c r="T48" s="7"/>
      <c r="U48" s="7"/>
    </row>
    <row r="49" spans="1:21" x14ac:dyDescent="0.3">
      <c r="A49" s="42">
        <v>47</v>
      </c>
      <c r="B49" s="42">
        <v>1071</v>
      </c>
      <c r="C49" s="42">
        <v>1071</v>
      </c>
      <c r="D49" s="42" t="s">
        <v>54</v>
      </c>
      <c r="E49" s="42">
        <v>0</v>
      </c>
      <c r="F49" s="42">
        <v>0</v>
      </c>
      <c r="G49">
        <v>1232.5618037461793</v>
      </c>
      <c r="H49">
        <v>0</v>
      </c>
      <c r="I49">
        <v>0</v>
      </c>
      <c r="N49" s="34" t="s">
        <v>363</v>
      </c>
      <c r="O49" s="34"/>
      <c r="P49" s="34"/>
      <c r="Q49" s="7"/>
      <c r="R49" s="7"/>
      <c r="S49" s="7"/>
      <c r="T49" s="7"/>
      <c r="U49" s="7"/>
    </row>
    <row r="50" spans="1:21" x14ac:dyDescent="0.3">
      <c r="A50" s="42">
        <v>48</v>
      </c>
      <c r="B50" s="42">
        <v>1089</v>
      </c>
      <c r="C50" s="42">
        <v>1089</v>
      </c>
      <c r="D50" s="42" t="s">
        <v>56</v>
      </c>
      <c r="E50" s="42">
        <v>0</v>
      </c>
      <c r="F50" s="42">
        <v>0</v>
      </c>
      <c r="G50">
        <v>411.42174260919529</v>
      </c>
      <c r="H50">
        <v>0</v>
      </c>
      <c r="I50">
        <v>0</v>
      </c>
      <c r="N50" s="34" t="s">
        <v>362</v>
      </c>
      <c r="O50" s="34"/>
      <c r="P50" s="34"/>
      <c r="Q50" s="7"/>
      <c r="R50" s="7"/>
      <c r="S50" s="7"/>
      <c r="T50" s="7"/>
      <c r="U50" s="7"/>
    </row>
    <row r="51" spans="1:21" x14ac:dyDescent="0.3">
      <c r="A51" s="42">
        <v>49</v>
      </c>
      <c r="B51" s="42">
        <v>1080</v>
      </c>
      <c r="C51" s="42">
        <v>1080</v>
      </c>
      <c r="D51" s="42" t="s">
        <v>320</v>
      </c>
      <c r="E51" s="42">
        <v>76752</v>
      </c>
      <c r="F51" s="42">
        <v>128993</v>
      </c>
      <c r="G51">
        <v>142705.03718574974</v>
      </c>
      <c r="H51">
        <v>154124</v>
      </c>
      <c r="I51">
        <v>208981</v>
      </c>
      <c r="N51" s="34" t="s">
        <v>363</v>
      </c>
      <c r="O51" s="34"/>
      <c r="P51" s="34"/>
      <c r="Q51" s="7"/>
      <c r="R51" s="7"/>
      <c r="S51" s="7"/>
      <c r="T51" s="7"/>
      <c r="U51" s="7"/>
    </row>
    <row r="52" spans="1:21" x14ac:dyDescent="0.3">
      <c r="A52" s="42">
        <v>50</v>
      </c>
      <c r="B52" s="42">
        <v>1082</v>
      </c>
      <c r="C52" s="42">
        <v>1082</v>
      </c>
      <c r="D52" s="42" t="s">
        <v>321</v>
      </c>
      <c r="E52" s="42">
        <v>0</v>
      </c>
      <c r="F52" s="42">
        <v>0</v>
      </c>
      <c r="G52">
        <v>1320.2433169891065</v>
      </c>
      <c r="H52">
        <v>0</v>
      </c>
      <c r="I52">
        <v>12575.780000000033</v>
      </c>
      <c r="N52" s="34"/>
      <c r="O52" s="34"/>
      <c r="P52" s="34"/>
      <c r="Q52" s="7"/>
      <c r="R52" s="7"/>
      <c r="S52" s="7"/>
      <c r="T52" s="7"/>
      <c r="U52" s="7"/>
    </row>
    <row r="53" spans="1:21" x14ac:dyDescent="0.3">
      <c r="A53" s="42">
        <v>51</v>
      </c>
      <c r="B53" s="42">
        <v>1093</v>
      </c>
      <c r="C53" s="42">
        <v>1093</v>
      </c>
      <c r="D53" s="42" t="s">
        <v>57</v>
      </c>
      <c r="E53" s="42">
        <v>272186</v>
      </c>
      <c r="F53" s="42">
        <v>300186</v>
      </c>
      <c r="G53">
        <v>461203.47009457776</v>
      </c>
      <c r="H53">
        <v>267486</v>
      </c>
      <c r="I53">
        <v>277124.94600000005</v>
      </c>
      <c r="N53" s="34" t="s">
        <v>419</v>
      </c>
      <c r="O53" s="34"/>
      <c r="P53" s="34"/>
      <c r="Q53" s="7"/>
      <c r="R53" s="7"/>
      <c r="S53" s="7"/>
      <c r="T53" s="7"/>
      <c r="U53" s="7"/>
    </row>
    <row r="54" spans="1:21" x14ac:dyDescent="0.3">
      <c r="A54" s="42">
        <v>52</v>
      </c>
      <c r="B54" s="42">
        <v>1079</v>
      </c>
      <c r="C54" s="42">
        <v>1079</v>
      </c>
      <c r="D54" s="42" t="s">
        <v>55</v>
      </c>
      <c r="E54" s="42">
        <v>134640</v>
      </c>
      <c r="F54" s="42">
        <v>222736</v>
      </c>
      <c r="G54">
        <v>252995.41578852353</v>
      </c>
      <c r="H54">
        <v>254684</v>
      </c>
      <c r="I54">
        <v>267120.65999999997</v>
      </c>
      <c r="N54" s="34" t="s">
        <v>420</v>
      </c>
      <c r="O54" s="34"/>
      <c r="P54" s="34"/>
      <c r="Q54" s="7"/>
      <c r="R54" s="7"/>
      <c r="S54" s="7"/>
      <c r="T54" s="7"/>
      <c r="U54" s="7"/>
    </row>
    <row r="55" spans="1:21" x14ac:dyDescent="0.3">
      <c r="A55" s="42">
        <v>53</v>
      </c>
      <c r="B55" s="42">
        <v>1095</v>
      </c>
      <c r="C55" s="42">
        <v>1095</v>
      </c>
      <c r="D55" s="42" t="s">
        <v>58</v>
      </c>
      <c r="E55" s="42">
        <v>0</v>
      </c>
      <c r="F55" s="42">
        <v>0</v>
      </c>
      <c r="G55">
        <v>694.27979402170592</v>
      </c>
      <c r="H55">
        <v>0</v>
      </c>
      <c r="I55">
        <v>0</v>
      </c>
      <c r="N55" s="34" t="s">
        <v>366</v>
      </c>
      <c r="O55" s="34"/>
      <c r="P55" s="34"/>
      <c r="Q55" s="7"/>
      <c r="R55" s="7"/>
      <c r="S55" s="7"/>
      <c r="T55" s="7"/>
      <c r="U55" s="7"/>
    </row>
    <row r="56" spans="1:21" x14ac:dyDescent="0.3">
      <c r="A56" s="42">
        <v>54</v>
      </c>
      <c r="B56" s="42">
        <v>4772</v>
      </c>
      <c r="C56" s="42">
        <v>4772</v>
      </c>
      <c r="D56" s="42" t="s">
        <v>192</v>
      </c>
      <c r="E56" s="42">
        <v>103100</v>
      </c>
      <c r="F56" s="42">
        <v>136718</v>
      </c>
      <c r="G56">
        <v>136108.83157520057</v>
      </c>
      <c r="H56">
        <v>141380</v>
      </c>
      <c r="I56">
        <v>153842.16100000005</v>
      </c>
      <c r="N56" s="34" t="s">
        <v>363</v>
      </c>
      <c r="O56" s="34"/>
      <c r="P56" s="34"/>
      <c r="Q56" s="7"/>
      <c r="R56" s="7"/>
      <c r="S56" s="7"/>
      <c r="T56" s="7"/>
      <c r="U56" s="7"/>
    </row>
    <row r="57" spans="1:21" x14ac:dyDescent="0.3">
      <c r="A57" s="42">
        <v>55</v>
      </c>
      <c r="B57" s="42">
        <v>1107</v>
      </c>
      <c r="C57" s="42">
        <v>1107</v>
      </c>
      <c r="D57" s="42" t="s">
        <v>59</v>
      </c>
      <c r="E57" s="42">
        <v>0</v>
      </c>
      <c r="F57" s="42">
        <v>63628</v>
      </c>
      <c r="G57">
        <v>103544.25444371499</v>
      </c>
      <c r="H57">
        <v>64365</v>
      </c>
      <c r="I57">
        <v>0</v>
      </c>
      <c r="N57" s="34" t="s">
        <v>421</v>
      </c>
      <c r="O57" s="34"/>
      <c r="P57" s="34"/>
      <c r="Q57" s="7"/>
      <c r="R57" s="7"/>
      <c r="S57" s="7"/>
      <c r="T57" s="7"/>
      <c r="U57" s="7"/>
    </row>
    <row r="58" spans="1:21" x14ac:dyDescent="0.3">
      <c r="A58" s="42">
        <v>56</v>
      </c>
      <c r="B58" s="42">
        <v>1116</v>
      </c>
      <c r="C58" s="42">
        <v>1116</v>
      </c>
      <c r="D58" s="42" t="s">
        <v>60</v>
      </c>
      <c r="E58" s="42">
        <v>0</v>
      </c>
      <c r="F58" s="42">
        <v>0</v>
      </c>
      <c r="G58">
        <v>1379.2355825451866</v>
      </c>
      <c r="H58">
        <v>0</v>
      </c>
      <c r="I58">
        <v>0</v>
      </c>
      <c r="N58" s="34" t="s">
        <v>363</v>
      </c>
      <c r="O58" s="34"/>
      <c r="P58" s="34"/>
      <c r="Q58" s="7"/>
      <c r="R58" s="7"/>
      <c r="S58" s="7"/>
      <c r="T58" s="7"/>
      <c r="U58" s="7"/>
    </row>
    <row r="59" spans="1:21" x14ac:dyDescent="0.3">
      <c r="A59" s="42">
        <v>57</v>
      </c>
      <c r="B59" s="42">
        <v>1134</v>
      </c>
      <c r="C59" s="42">
        <v>1134</v>
      </c>
      <c r="D59" s="42" t="s">
        <v>61</v>
      </c>
      <c r="E59" s="42">
        <v>61041</v>
      </c>
      <c r="F59" s="42">
        <v>102026</v>
      </c>
      <c r="G59">
        <v>159726.66968056952</v>
      </c>
      <c r="H59">
        <v>113177</v>
      </c>
      <c r="I59">
        <v>114699.95</v>
      </c>
    </row>
    <row r="60" spans="1:21" x14ac:dyDescent="0.3">
      <c r="A60" s="42">
        <v>58</v>
      </c>
      <c r="B60" s="42">
        <v>1152</v>
      </c>
      <c r="C60" s="42">
        <v>1152</v>
      </c>
      <c r="D60" s="42" t="s">
        <v>62</v>
      </c>
      <c r="E60" s="42">
        <v>0</v>
      </c>
      <c r="F60" s="42">
        <v>0</v>
      </c>
      <c r="G60">
        <v>909.18018997599688</v>
      </c>
      <c r="H60">
        <v>0</v>
      </c>
      <c r="I60">
        <v>0</v>
      </c>
    </row>
    <row r="61" spans="1:21" x14ac:dyDescent="0.3">
      <c r="A61" s="42">
        <v>59</v>
      </c>
      <c r="B61" s="42">
        <v>1197</v>
      </c>
      <c r="C61" s="42">
        <v>1197</v>
      </c>
      <c r="D61" s="42" t="s">
        <v>63</v>
      </c>
      <c r="E61" s="42">
        <v>0</v>
      </c>
      <c r="F61" s="42">
        <v>0</v>
      </c>
      <c r="G61">
        <v>886.58740742260454</v>
      </c>
      <c r="H61">
        <v>0</v>
      </c>
      <c r="I61">
        <v>0</v>
      </c>
    </row>
    <row r="62" spans="1:21" x14ac:dyDescent="0.3">
      <c r="A62" s="42">
        <v>60</v>
      </c>
      <c r="B62" s="42">
        <v>1206</v>
      </c>
      <c r="C62" s="42">
        <v>1206</v>
      </c>
      <c r="D62" s="42" t="s">
        <v>64</v>
      </c>
      <c r="E62" s="42">
        <v>267180</v>
      </c>
      <c r="F62" s="42">
        <v>263908</v>
      </c>
      <c r="G62">
        <v>334483.31299827667</v>
      </c>
      <c r="H62">
        <v>246212</v>
      </c>
      <c r="I62">
        <v>391783.57200000004</v>
      </c>
    </row>
    <row r="63" spans="1:21" x14ac:dyDescent="0.3">
      <c r="A63" s="42">
        <v>61</v>
      </c>
      <c r="B63" s="42">
        <v>1211</v>
      </c>
      <c r="C63" s="42">
        <v>1211</v>
      </c>
      <c r="D63" s="42" t="s">
        <v>65</v>
      </c>
      <c r="E63" s="42">
        <v>115045</v>
      </c>
      <c r="F63" s="42">
        <v>136593</v>
      </c>
      <c r="G63">
        <v>99601.676189709324</v>
      </c>
      <c r="H63">
        <v>109312</v>
      </c>
      <c r="I63">
        <v>89820.144000000029</v>
      </c>
    </row>
    <row r="64" spans="1:21" x14ac:dyDescent="0.3">
      <c r="A64" s="42">
        <v>62</v>
      </c>
      <c r="B64" s="42">
        <v>1215</v>
      </c>
      <c r="C64" s="42">
        <v>1215</v>
      </c>
      <c r="D64" s="42" t="s">
        <v>66</v>
      </c>
      <c r="E64" s="42">
        <v>0</v>
      </c>
      <c r="F64" s="42">
        <v>0</v>
      </c>
      <c r="G64">
        <v>277.92708696633372</v>
      </c>
      <c r="H64">
        <v>0</v>
      </c>
      <c r="I64">
        <v>0</v>
      </c>
    </row>
    <row r="65" spans="1:9" x14ac:dyDescent="0.3">
      <c r="A65" s="42">
        <v>63</v>
      </c>
      <c r="B65" s="42">
        <v>1218</v>
      </c>
      <c r="C65" s="42">
        <v>1218</v>
      </c>
      <c r="D65" s="42" t="s">
        <v>67</v>
      </c>
      <c r="E65" s="42">
        <v>17533</v>
      </c>
      <c r="F65" s="42">
        <v>4881</v>
      </c>
      <c r="G65">
        <v>61032.580164946776</v>
      </c>
      <c r="H65">
        <v>58067</v>
      </c>
      <c r="I65">
        <v>35582.479999999996</v>
      </c>
    </row>
    <row r="66" spans="1:9" x14ac:dyDescent="0.3">
      <c r="A66" s="42">
        <v>64</v>
      </c>
      <c r="B66" s="42">
        <v>2763</v>
      </c>
      <c r="C66" s="42">
        <v>2763</v>
      </c>
      <c r="D66" s="42" t="s">
        <v>123</v>
      </c>
      <c r="E66" s="42">
        <v>69002</v>
      </c>
      <c r="F66" s="42">
        <v>142916</v>
      </c>
      <c r="G66">
        <v>139771.75530927524</v>
      </c>
      <c r="H66">
        <v>136387</v>
      </c>
      <c r="I66">
        <v>165775.01600000006</v>
      </c>
    </row>
    <row r="67" spans="1:9" x14ac:dyDescent="0.3">
      <c r="A67" s="42">
        <v>65</v>
      </c>
      <c r="B67" s="42">
        <v>1221</v>
      </c>
      <c r="C67" s="42">
        <v>1221</v>
      </c>
      <c r="D67" s="42" t="s">
        <v>322</v>
      </c>
      <c r="E67" s="42">
        <v>0</v>
      </c>
      <c r="F67" s="42">
        <v>0</v>
      </c>
      <c r="G67">
        <v>54262.621912992676</v>
      </c>
      <c r="H67">
        <v>191854</v>
      </c>
      <c r="I67">
        <v>99228.564000000013</v>
      </c>
    </row>
    <row r="68" spans="1:9" x14ac:dyDescent="0.3">
      <c r="A68" s="42">
        <v>66</v>
      </c>
      <c r="B68" s="42">
        <v>1233</v>
      </c>
      <c r="C68" s="42">
        <v>1233</v>
      </c>
      <c r="D68" s="42" t="s">
        <v>68</v>
      </c>
      <c r="E68" s="42">
        <v>0</v>
      </c>
      <c r="F68" s="42">
        <v>0</v>
      </c>
      <c r="G68">
        <v>1093.4189524649696</v>
      </c>
      <c r="H68">
        <v>0</v>
      </c>
      <c r="I68">
        <v>0</v>
      </c>
    </row>
    <row r="69" spans="1:9" x14ac:dyDescent="0.3">
      <c r="A69" s="42">
        <v>67</v>
      </c>
      <c r="B69" s="42">
        <v>1278</v>
      </c>
      <c r="C69" s="42">
        <v>1278</v>
      </c>
      <c r="D69" s="42" t="s">
        <v>69</v>
      </c>
      <c r="E69" s="42">
        <v>0</v>
      </c>
      <c r="F69" s="42">
        <v>0</v>
      </c>
      <c r="G69">
        <v>3346.2421270746581</v>
      </c>
      <c r="H69">
        <v>0</v>
      </c>
      <c r="I69">
        <v>0</v>
      </c>
    </row>
    <row r="70" spans="1:9" x14ac:dyDescent="0.3">
      <c r="A70" s="42">
        <v>68</v>
      </c>
      <c r="B70" s="42">
        <v>1332</v>
      </c>
      <c r="C70" s="42">
        <v>1332</v>
      </c>
      <c r="D70" s="42" t="s">
        <v>70</v>
      </c>
      <c r="E70" s="42">
        <v>0</v>
      </c>
      <c r="F70" s="42">
        <v>0</v>
      </c>
      <c r="G70">
        <v>681.19032476458176</v>
      </c>
      <c r="H70">
        <v>59821</v>
      </c>
      <c r="I70">
        <v>109251.05999999998</v>
      </c>
    </row>
    <row r="71" spans="1:9" x14ac:dyDescent="0.3">
      <c r="A71" s="42">
        <v>69</v>
      </c>
      <c r="B71" s="42">
        <v>1337</v>
      </c>
      <c r="C71" s="42">
        <v>1337</v>
      </c>
      <c r="D71" s="42" t="s">
        <v>323</v>
      </c>
      <c r="E71" s="42">
        <v>0</v>
      </c>
      <c r="F71" s="42">
        <v>287006</v>
      </c>
      <c r="G71">
        <v>466234.92179410346</v>
      </c>
      <c r="H71">
        <v>599555</v>
      </c>
      <c r="I71">
        <v>793778.12100000016</v>
      </c>
    </row>
    <row r="72" spans="1:9" x14ac:dyDescent="0.3">
      <c r="A72" s="42">
        <v>70</v>
      </c>
      <c r="B72" s="42">
        <v>1350</v>
      </c>
      <c r="C72" s="42">
        <v>1350</v>
      </c>
      <c r="D72" s="42" t="s">
        <v>71</v>
      </c>
      <c r="E72" s="42">
        <v>0</v>
      </c>
      <c r="F72" s="42">
        <v>0</v>
      </c>
      <c r="G72">
        <v>411.69070430625948</v>
      </c>
      <c r="H72">
        <v>0</v>
      </c>
      <c r="I72">
        <v>7765.0560000000032</v>
      </c>
    </row>
    <row r="73" spans="1:9" x14ac:dyDescent="0.3">
      <c r="A73" s="42">
        <v>71</v>
      </c>
      <c r="B73" s="42">
        <v>1359</v>
      </c>
      <c r="C73" s="42">
        <v>1359</v>
      </c>
      <c r="D73" s="42" t="s">
        <v>72</v>
      </c>
      <c r="E73" s="42">
        <v>0</v>
      </c>
      <c r="F73" s="42">
        <v>46339</v>
      </c>
      <c r="G73">
        <v>29401.499451305845</v>
      </c>
      <c r="H73">
        <v>38938</v>
      </c>
      <c r="I73">
        <v>77523.263999999996</v>
      </c>
    </row>
    <row r="74" spans="1:9" x14ac:dyDescent="0.3">
      <c r="A74" s="42">
        <v>72</v>
      </c>
      <c r="B74" s="42">
        <v>1368</v>
      </c>
      <c r="C74" s="42">
        <v>1368</v>
      </c>
      <c r="D74" s="42" t="s">
        <v>73</v>
      </c>
      <c r="E74" s="42">
        <v>0</v>
      </c>
      <c r="F74" s="42">
        <v>0</v>
      </c>
      <c r="G74">
        <v>22493.759205732116</v>
      </c>
      <c r="H74">
        <v>1823</v>
      </c>
      <c r="I74">
        <v>38471.799999999988</v>
      </c>
    </row>
    <row r="75" spans="1:9" x14ac:dyDescent="0.3">
      <c r="A75" s="42">
        <v>73</v>
      </c>
      <c r="B75" s="42">
        <v>1413</v>
      </c>
      <c r="C75" s="42">
        <v>1413</v>
      </c>
      <c r="D75" s="42" t="s">
        <v>74</v>
      </c>
      <c r="E75" s="42">
        <v>6210</v>
      </c>
      <c r="F75" s="42">
        <v>2288</v>
      </c>
      <c r="G75">
        <v>67373.495992860509</v>
      </c>
      <c r="H75">
        <v>75392</v>
      </c>
      <c r="I75">
        <v>94374.538999999975</v>
      </c>
    </row>
    <row r="76" spans="1:9" x14ac:dyDescent="0.3">
      <c r="A76" s="42">
        <v>74</v>
      </c>
      <c r="B76" s="42">
        <v>1431</v>
      </c>
      <c r="C76" s="42">
        <v>1431</v>
      </c>
      <c r="D76" s="42" t="s">
        <v>75</v>
      </c>
      <c r="E76" s="42">
        <v>186739</v>
      </c>
      <c r="F76" s="42">
        <v>223900</v>
      </c>
      <c r="G76">
        <v>243652.97783415057</v>
      </c>
      <c r="H76">
        <v>132226</v>
      </c>
      <c r="I76">
        <v>66691.72</v>
      </c>
    </row>
    <row r="77" spans="1:9" x14ac:dyDescent="0.3">
      <c r="A77" s="42">
        <v>75</v>
      </c>
      <c r="B77" s="42">
        <v>1476</v>
      </c>
      <c r="C77" s="42">
        <v>1476</v>
      </c>
      <c r="D77" s="42" t="s">
        <v>76</v>
      </c>
      <c r="E77" s="42">
        <v>0</v>
      </c>
      <c r="F77" s="42">
        <v>0</v>
      </c>
      <c r="G77">
        <v>8116.45713230618</v>
      </c>
      <c r="H77">
        <v>541294</v>
      </c>
      <c r="I77">
        <v>982238.26200000022</v>
      </c>
    </row>
    <row r="78" spans="1:9" x14ac:dyDescent="0.3">
      <c r="A78" s="42">
        <v>76</v>
      </c>
      <c r="B78" s="42">
        <v>1503</v>
      </c>
      <c r="C78" s="42">
        <v>1503</v>
      </c>
      <c r="D78" s="42" t="s">
        <v>77</v>
      </c>
      <c r="E78" s="42">
        <v>0</v>
      </c>
      <c r="F78" s="42">
        <v>0</v>
      </c>
      <c r="G78">
        <v>1296.9333032435432</v>
      </c>
      <c r="H78">
        <v>0</v>
      </c>
      <c r="I78">
        <v>0</v>
      </c>
    </row>
    <row r="79" spans="1:9" x14ac:dyDescent="0.3">
      <c r="A79" s="42">
        <v>77</v>
      </c>
      <c r="B79" s="42">
        <v>1576</v>
      </c>
      <c r="C79" s="42">
        <v>1576</v>
      </c>
      <c r="D79" s="42" t="s">
        <v>78</v>
      </c>
      <c r="E79" s="42">
        <v>0</v>
      </c>
      <c r="F79" s="42">
        <v>0</v>
      </c>
      <c r="G79">
        <v>2629.6385121966241</v>
      </c>
      <c r="H79">
        <v>0</v>
      </c>
      <c r="I79">
        <v>0</v>
      </c>
    </row>
    <row r="80" spans="1:9" x14ac:dyDescent="0.3">
      <c r="A80" s="42">
        <v>78</v>
      </c>
      <c r="B80" s="42">
        <v>1602</v>
      </c>
      <c r="C80" s="42">
        <v>1602</v>
      </c>
      <c r="D80" s="42" t="s">
        <v>79</v>
      </c>
      <c r="E80" s="42">
        <v>23033</v>
      </c>
      <c r="F80" s="42">
        <v>56507</v>
      </c>
      <c r="G80">
        <v>72950.400422624793</v>
      </c>
      <c r="H80">
        <v>84089</v>
      </c>
      <c r="I80">
        <v>159745.06800000003</v>
      </c>
    </row>
    <row r="81" spans="1:9" x14ac:dyDescent="0.3">
      <c r="A81" s="42">
        <v>79</v>
      </c>
      <c r="B81" s="42">
        <v>1611</v>
      </c>
      <c r="C81" s="42">
        <v>1611</v>
      </c>
      <c r="D81" s="42" t="s">
        <v>80</v>
      </c>
      <c r="E81" s="42">
        <v>0</v>
      </c>
      <c r="F81" s="42">
        <v>0</v>
      </c>
      <c r="G81">
        <v>13493.987649508652</v>
      </c>
      <c r="H81">
        <v>0</v>
      </c>
      <c r="I81">
        <v>515837.67500000051</v>
      </c>
    </row>
    <row r="82" spans="1:9" x14ac:dyDescent="0.3">
      <c r="A82" s="42">
        <v>80</v>
      </c>
      <c r="B82" s="42">
        <v>1619</v>
      </c>
      <c r="C82" s="42">
        <v>1619</v>
      </c>
      <c r="D82" s="42" t="s">
        <v>81</v>
      </c>
      <c r="E82" s="42">
        <v>326078</v>
      </c>
      <c r="F82" s="42">
        <v>421859</v>
      </c>
      <c r="G82">
        <v>498229.64668690896</v>
      </c>
      <c r="H82">
        <v>506568</v>
      </c>
      <c r="I82">
        <v>492226.00599999994</v>
      </c>
    </row>
    <row r="83" spans="1:9" x14ac:dyDescent="0.3">
      <c r="A83" s="42">
        <v>81</v>
      </c>
      <c r="B83" s="42">
        <v>1638</v>
      </c>
      <c r="C83" s="42">
        <v>1638</v>
      </c>
      <c r="D83" s="42" t="s">
        <v>324</v>
      </c>
      <c r="E83" s="42">
        <v>333692</v>
      </c>
      <c r="F83" s="42">
        <v>297896</v>
      </c>
      <c r="G83">
        <v>351905.86982079479</v>
      </c>
      <c r="H83">
        <v>348145</v>
      </c>
      <c r="I83">
        <v>318553.31299999997</v>
      </c>
    </row>
    <row r="84" spans="1:9" x14ac:dyDescent="0.3">
      <c r="A84" s="42">
        <v>82</v>
      </c>
      <c r="B84" s="42">
        <v>1675</v>
      </c>
      <c r="C84" s="42">
        <v>1675</v>
      </c>
      <c r="D84" s="42" t="s">
        <v>82</v>
      </c>
      <c r="E84" s="42">
        <v>92256</v>
      </c>
      <c r="F84" s="42">
        <v>109439</v>
      </c>
      <c r="G84">
        <v>118826.21376248896</v>
      </c>
      <c r="H84">
        <v>144240</v>
      </c>
      <c r="I84">
        <v>139626.73499999999</v>
      </c>
    </row>
    <row r="85" spans="1:9" x14ac:dyDescent="0.3">
      <c r="A85" s="42">
        <v>83</v>
      </c>
      <c r="B85" s="42">
        <v>1701</v>
      </c>
      <c r="C85" s="42">
        <v>1701</v>
      </c>
      <c r="D85" s="42" t="s">
        <v>83</v>
      </c>
      <c r="E85" s="42">
        <v>0</v>
      </c>
      <c r="F85" s="42">
        <v>81147</v>
      </c>
      <c r="G85">
        <v>104886.57495486535</v>
      </c>
      <c r="H85">
        <v>207696</v>
      </c>
      <c r="I85">
        <v>147842.84200000006</v>
      </c>
    </row>
    <row r="86" spans="1:9" x14ac:dyDescent="0.3">
      <c r="A86" s="42">
        <v>84</v>
      </c>
      <c r="B86" s="42">
        <v>1719</v>
      </c>
      <c r="C86" s="42">
        <v>1719</v>
      </c>
      <c r="D86" s="42" t="s">
        <v>84</v>
      </c>
      <c r="E86" s="42">
        <v>0</v>
      </c>
      <c r="F86" s="42">
        <v>0</v>
      </c>
      <c r="G86">
        <v>697.95560388158322</v>
      </c>
      <c r="H86">
        <v>0</v>
      </c>
      <c r="I86">
        <v>0</v>
      </c>
    </row>
    <row r="87" spans="1:9" x14ac:dyDescent="0.3">
      <c r="A87" s="42">
        <v>85</v>
      </c>
      <c r="B87" s="42">
        <v>1737</v>
      </c>
      <c r="C87" s="42">
        <v>1737</v>
      </c>
      <c r="D87" s="42" t="s">
        <v>325</v>
      </c>
      <c r="E87" s="42">
        <v>0</v>
      </c>
      <c r="F87" s="42">
        <v>0</v>
      </c>
      <c r="G87">
        <v>29392.941140266306</v>
      </c>
      <c r="H87">
        <v>0</v>
      </c>
      <c r="I87">
        <v>0</v>
      </c>
    </row>
    <row r="88" spans="1:9" x14ac:dyDescent="0.3">
      <c r="A88" s="42">
        <v>86</v>
      </c>
      <c r="B88" s="42">
        <v>1782</v>
      </c>
      <c r="C88" s="42">
        <v>1782</v>
      </c>
      <c r="D88" s="42" t="s">
        <v>85</v>
      </c>
      <c r="E88" s="42">
        <v>11251</v>
      </c>
      <c r="F88" s="42">
        <v>31704</v>
      </c>
      <c r="G88">
        <v>29265.963515992044</v>
      </c>
      <c r="H88">
        <v>41963</v>
      </c>
      <c r="I88">
        <v>36264.060000000005</v>
      </c>
    </row>
    <row r="89" spans="1:9" x14ac:dyDescent="0.3">
      <c r="A89" s="42">
        <v>87</v>
      </c>
      <c r="B89" s="42">
        <v>1791</v>
      </c>
      <c r="C89" s="42">
        <v>1791</v>
      </c>
      <c r="D89" s="42" t="s">
        <v>86</v>
      </c>
      <c r="E89" s="42">
        <v>0</v>
      </c>
      <c r="F89" s="42">
        <v>0</v>
      </c>
      <c r="G89">
        <v>777.92688180867026</v>
      </c>
      <c r="H89">
        <v>2320</v>
      </c>
      <c r="I89">
        <v>60826.37400000004</v>
      </c>
    </row>
    <row r="90" spans="1:9" x14ac:dyDescent="0.3">
      <c r="A90" s="42">
        <v>88</v>
      </c>
      <c r="B90" s="42">
        <v>1863</v>
      </c>
      <c r="C90" s="42">
        <v>1863</v>
      </c>
      <c r="D90" s="42" t="s">
        <v>87</v>
      </c>
      <c r="E90" s="42">
        <v>0</v>
      </c>
      <c r="F90" s="42">
        <v>0</v>
      </c>
      <c r="G90">
        <v>9348.8396282543181</v>
      </c>
      <c r="H90">
        <v>0</v>
      </c>
      <c r="I90">
        <v>0</v>
      </c>
    </row>
    <row r="91" spans="1:9" x14ac:dyDescent="0.3">
      <c r="A91" s="42">
        <v>89</v>
      </c>
      <c r="B91" s="42">
        <v>1908</v>
      </c>
      <c r="C91" s="42">
        <v>1908</v>
      </c>
      <c r="D91" s="42" t="s">
        <v>88</v>
      </c>
      <c r="E91" s="42">
        <v>0</v>
      </c>
      <c r="F91" s="42">
        <v>0</v>
      </c>
      <c r="G91">
        <v>364.89136901708974</v>
      </c>
      <c r="H91">
        <v>0</v>
      </c>
      <c r="I91">
        <v>0</v>
      </c>
    </row>
    <row r="92" spans="1:9" x14ac:dyDescent="0.3">
      <c r="A92" s="42">
        <v>90</v>
      </c>
      <c r="B92" s="42">
        <v>1926</v>
      </c>
      <c r="C92" s="42">
        <v>1926</v>
      </c>
      <c r="D92" s="42" t="s">
        <v>90</v>
      </c>
      <c r="E92" s="42">
        <v>0</v>
      </c>
      <c r="F92" s="42">
        <v>0</v>
      </c>
      <c r="G92">
        <v>17805.183101265862</v>
      </c>
      <c r="H92">
        <v>7094</v>
      </c>
      <c r="I92">
        <v>55526.988000000005</v>
      </c>
    </row>
    <row r="93" spans="1:9" x14ac:dyDescent="0.3">
      <c r="A93" s="42">
        <v>91</v>
      </c>
      <c r="B93" s="42">
        <v>1944</v>
      </c>
      <c r="C93" s="42">
        <v>1944</v>
      </c>
      <c r="D93" s="42" t="s">
        <v>91</v>
      </c>
      <c r="E93" s="42">
        <v>0</v>
      </c>
      <c r="F93" s="42">
        <v>0</v>
      </c>
      <c r="G93">
        <v>802.13343454444771</v>
      </c>
      <c r="H93">
        <v>0</v>
      </c>
      <c r="I93">
        <v>0</v>
      </c>
    </row>
    <row r="94" spans="1:9" x14ac:dyDescent="0.3">
      <c r="A94" s="42">
        <v>92</v>
      </c>
      <c r="B94" s="42">
        <v>1953</v>
      </c>
      <c r="C94" s="42">
        <v>1953</v>
      </c>
      <c r="D94" s="42" t="s">
        <v>92</v>
      </c>
      <c r="E94" s="42">
        <v>0</v>
      </c>
      <c r="F94" s="42">
        <v>0</v>
      </c>
      <c r="G94">
        <v>515.86853496912397</v>
      </c>
      <c r="H94">
        <v>0</v>
      </c>
      <c r="I94">
        <v>0</v>
      </c>
    </row>
    <row r="95" spans="1:9" x14ac:dyDescent="0.3">
      <c r="A95" s="42">
        <v>93</v>
      </c>
      <c r="B95" s="42">
        <v>1963</v>
      </c>
      <c r="C95" s="42">
        <v>1963</v>
      </c>
      <c r="D95" s="42" t="s">
        <v>93</v>
      </c>
      <c r="E95" s="42">
        <v>0</v>
      </c>
      <c r="F95" s="42">
        <v>22723</v>
      </c>
      <c r="G95">
        <v>67944.892718236501</v>
      </c>
      <c r="H95">
        <v>52502</v>
      </c>
      <c r="I95">
        <v>100303.75000000003</v>
      </c>
    </row>
    <row r="96" spans="1:9" x14ac:dyDescent="0.3">
      <c r="A96" s="42">
        <v>94</v>
      </c>
      <c r="B96" s="42">
        <v>3582</v>
      </c>
      <c r="C96" s="42">
        <v>1968</v>
      </c>
      <c r="D96" s="42" t="s">
        <v>95</v>
      </c>
      <c r="E96" s="42">
        <v>182849</v>
      </c>
      <c r="F96" s="42">
        <v>203672</v>
      </c>
      <c r="G96">
        <v>225592.41548704423</v>
      </c>
      <c r="H96">
        <v>246005</v>
      </c>
      <c r="I96">
        <v>284703.72600000002</v>
      </c>
    </row>
    <row r="97" spans="1:9" x14ac:dyDescent="0.3">
      <c r="A97" s="42">
        <v>95</v>
      </c>
      <c r="B97" s="42">
        <v>3978</v>
      </c>
      <c r="C97" s="42">
        <v>3978</v>
      </c>
      <c r="D97" s="42" t="s">
        <v>164</v>
      </c>
      <c r="E97" s="42">
        <v>116367</v>
      </c>
      <c r="F97" s="42">
        <v>175536</v>
      </c>
      <c r="G97">
        <v>198548.65952259817</v>
      </c>
      <c r="H97">
        <v>238971</v>
      </c>
      <c r="I97">
        <v>250790.96400000004</v>
      </c>
    </row>
    <row r="98" spans="1:9" x14ac:dyDescent="0.3">
      <c r="A98" s="42">
        <v>96</v>
      </c>
      <c r="B98" s="42">
        <v>6741</v>
      </c>
      <c r="C98" s="42">
        <v>6741</v>
      </c>
      <c r="D98" s="42" t="s">
        <v>272</v>
      </c>
      <c r="E98" s="42">
        <v>77887</v>
      </c>
      <c r="F98" s="42">
        <v>122302</v>
      </c>
      <c r="G98">
        <v>136614.88678733361</v>
      </c>
      <c r="H98">
        <v>90589</v>
      </c>
      <c r="I98">
        <v>85929.479999999981</v>
      </c>
    </row>
    <row r="99" spans="1:9" x14ac:dyDescent="0.3">
      <c r="A99" s="42">
        <v>97</v>
      </c>
      <c r="B99" s="42">
        <v>1970</v>
      </c>
      <c r="C99" s="42">
        <v>1970</v>
      </c>
      <c r="D99" s="42" t="s">
        <v>96</v>
      </c>
      <c r="E99" s="42">
        <v>107669</v>
      </c>
      <c r="F99" s="42">
        <v>163551</v>
      </c>
      <c r="G99">
        <v>152917.72391369019</v>
      </c>
      <c r="H99">
        <v>124970</v>
      </c>
      <c r="I99">
        <v>179224.50000000003</v>
      </c>
    </row>
    <row r="100" spans="1:9" x14ac:dyDescent="0.3">
      <c r="A100" s="42">
        <v>98</v>
      </c>
      <c r="B100" s="42">
        <v>1972</v>
      </c>
      <c r="C100" s="42">
        <v>1972</v>
      </c>
      <c r="D100" s="42" t="s">
        <v>97</v>
      </c>
      <c r="E100" s="42">
        <v>84322</v>
      </c>
      <c r="F100" s="42">
        <v>96175</v>
      </c>
      <c r="G100">
        <v>126943.72290369899</v>
      </c>
      <c r="H100">
        <v>113056</v>
      </c>
      <c r="I100">
        <v>132477.24</v>
      </c>
    </row>
    <row r="101" spans="1:9" x14ac:dyDescent="0.3">
      <c r="A101" s="42">
        <v>99</v>
      </c>
      <c r="B101" s="42">
        <v>1965</v>
      </c>
      <c r="C101" s="42">
        <v>1965</v>
      </c>
      <c r="D101" s="42" t="s">
        <v>94</v>
      </c>
      <c r="E101" s="42">
        <v>37603</v>
      </c>
      <c r="F101" s="42">
        <v>146229</v>
      </c>
      <c r="G101">
        <v>140995.76296729795</v>
      </c>
      <c r="H101">
        <v>135257</v>
      </c>
      <c r="I101">
        <v>141763.4</v>
      </c>
    </row>
    <row r="102" spans="1:9" x14ac:dyDescent="0.3">
      <c r="A102" s="42">
        <v>100</v>
      </c>
      <c r="B102" s="42">
        <v>657</v>
      </c>
      <c r="C102" s="42">
        <v>657</v>
      </c>
      <c r="D102" s="42" t="s">
        <v>342</v>
      </c>
      <c r="E102" s="42">
        <v>197338</v>
      </c>
      <c r="F102" s="42">
        <v>388227</v>
      </c>
      <c r="G102">
        <v>389548.98554807872</v>
      </c>
      <c r="H102">
        <v>434922</v>
      </c>
      <c r="I102">
        <v>399621.17399999994</v>
      </c>
    </row>
    <row r="103" spans="1:9" x14ac:dyDescent="0.3">
      <c r="A103" s="42">
        <v>101</v>
      </c>
      <c r="B103" s="42">
        <v>1989</v>
      </c>
      <c r="C103" s="42">
        <v>1989</v>
      </c>
      <c r="D103" s="42" t="s">
        <v>99</v>
      </c>
      <c r="E103" s="42">
        <v>129369</v>
      </c>
      <c r="F103" s="42">
        <v>150436</v>
      </c>
      <c r="G103">
        <v>151725.33983689963</v>
      </c>
      <c r="H103">
        <v>174321</v>
      </c>
      <c r="I103">
        <v>202240.34</v>
      </c>
    </row>
    <row r="104" spans="1:9" x14ac:dyDescent="0.3">
      <c r="A104" s="42">
        <v>102</v>
      </c>
      <c r="B104" s="42">
        <v>2007</v>
      </c>
      <c r="C104" s="42">
        <v>2007</v>
      </c>
      <c r="D104" s="42" t="s">
        <v>100</v>
      </c>
      <c r="E104" s="42">
        <v>0</v>
      </c>
      <c r="F104" s="42">
        <v>0</v>
      </c>
      <c r="G104">
        <v>33541.150756724041</v>
      </c>
      <c r="H104">
        <v>46252</v>
      </c>
      <c r="I104">
        <v>122048.09699999998</v>
      </c>
    </row>
    <row r="105" spans="1:9" x14ac:dyDescent="0.3">
      <c r="A105" s="42">
        <v>103</v>
      </c>
      <c r="B105" s="42">
        <v>2088</v>
      </c>
      <c r="C105" s="42">
        <v>2088</v>
      </c>
      <c r="D105" s="42" t="s">
        <v>101</v>
      </c>
      <c r="E105" s="42">
        <v>178666</v>
      </c>
      <c r="F105" s="42">
        <v>40299</v>
      </c>
      <c r="G105">
        <v>30014.006600947847</v>
      </c>
      <c r="H105">
        <v>24357</v>
      </c>
      <c r="I105">
        <v>61223.5</v>
      </c>
    </row>
    <row r="106" spans="1:9" x14ac:dyDescent="0.3">
      <c r="A106" s="42">
        <v>104</v>
      </c>
      <c r="B106" s="42">
        <v>2097</v>
      </c>
      <c r="C106" s="42">
        <v>2097</v>
      </c>
      <c r="D106" s="42" t="s">
        <v>102</v>
      </c>
      <c r="E106" s="42">
        <v>71926</v>
      </c>
      <c r="F106" s="42">
        <v>53017</v>
      </c>
      <c r="G106">
        <v>59114.496285723093</v>
      </c>
      <c r="H106">
        <v>92286</v>
      </c>
      <c r="I106">
        <v>60345.339999999989</v>
      </c>
    </row>
    <row r="107" spans="1:9" x14ac:dyDescent="0.3">
      <c r="A107" s="42">
        <v>105</v>
      </c>
      <c r="B107" s="42">
        <v>2113</v>
      </c>
      <c r="C107" s="42">
        <v>2113</v>
      </c>
      <c r="D107" s="42" t="s">
        <v>103</v>
      </c>
      <c r="E107" s="42">
        <v>0</v>
      </c>
      <c r="F107" s="42">
        <v>0</v>
      </c>
      <c r="G107">
        <v>170.79067763576313</v>
      </c>
      <c r="H107">
        <v>20839</v>
      </c>
      <c r="I107">
        <v>0</v>
      </c>
    </row>
    <row r="108" spans="1:9" x14ac:dyDescent="0.3">
      <c r="A108" s="42">
        <v>106</v>
      </c>
      <c r="B108" s="42">
        <v>2124</v>
      </c>
      <c r="C108" s="42">
        <v>2124</v>
      </c>
      <c r="D108" s="42" t="s">
        <v>386</v>
      </c>
      <c r="E108" s="42">
        <v>0</v>
      </c>
      <c r="F108" s="42">
        <v>0</v>
      </c>
      <c r="G108">
        <v>1138.2459019756686</v>
      </c>
      <c r="H108">
        <v>0</v>
      </c>
      <c r="I108">
        <v>0</v>
      </c>
    </row>
    <row r="109" spans="1:9" x14ac:dyDescent="0.3">
      <c r="A109" s="42">
        <v>107</v>
      </c>
      <c r="B109" s="42">
        <v>2151</v>
      </c>
      <c r="C109" s="42">
        <v>2151</v>
      </c>
      <c r="D109" s="42" t="s">
        <v>387</v>
      </c>
      <c r="E109" s="42">
        <v>58442</v>
      </c>
      <c r="F109" s="42">
        <v>77725</v>
      </c>
      <c r="G109">
        <v>102712.02145661946</v>
      </c>
      <c r="H109">
        <v>103154</v>
      </c>
      <c r="I109">
        <v>140728.924</v>
      </c>
    </row>
    <row r="110" spans="1:9" x14ac:dyDescent="0.3">
      <c r="A110" s="42">
        <v>108</v>
      </c>
      <c r="B110" s="42">
        <v>2169</v>
      </c>
      <c r="C110" s="42">
        <v>2169</v>
      </c>
      <c r="D110" s="42" t="s">
        <v>104</v>
      </c>
      <c r="E110" s="42">
        <v>0</v>
      </c>
      <c r="F110" s="42">
        <v>0</v>
      </c>
      <c r="G110">
        <v>42389.552280430056</v>
      </c>
      <c r="H110">
        <v>41056</v>
      </c>
      <c r="I110">
        <v>0</v>
      </c>
    </row>
    <row r="111" spans="1:9" x14ac:dyDescent="0.3">
      <c r="A111" s="42">
        <v>109</v>
      </c>
      <c r="B111" s="42">
        <v>2295</v>
      </c>
      <c r="C111" s="42">
        <v>2295</v>
      </c>
      <c r="D111" s="42" t="s">
        <v>105</v>
      </c>
      <c r="E111" s="42">
        <v>0</v>
      </c>
      <c r="F111" s="42">
        <v>45527</v>
      </c>
      <c r="G111">
        <v>39970.599605994721</v>
      </c>
      <c r="H111">
        <v>39241</v>
      </c>
      <c r="I111">
        <v>29682.641999999996</v>
      </c>
    </row>
    <row r="112" spans="1:9" x14ac:dyDescent="0.3">
      <c r="A112" s="42">
        <v>110</v>
      </c>
      <c r="B112" s="42">
        <v>2313</v>
      </c>
      <c r="C112" s="42">
        <v>2313</v>
      </c>
      <c r="D112" s="42" t="s">
        <v>106</v>
      </c>
      <c r="E112" s="42">
        <v>0</v>
      </c>
      <c r="F112" s="42">
        <v>0</v>
      </c>
      <c r="G112">
        <v>3280.8844346880587</v>
      </c>
      <c r="H112">
        <v>0</v>
      </c>
      <c r="I112">
        <v>0</v>
      </c>
    </row>
    <row r="113" spans="1:9" x14ac:dyDescent="0.3">
      <c r="A113" s="42">
        <v>111</v>
      </c>
      <c r="B113" s="42">
        <v>2322</v>
      </c>
      <c r="C113" s="42">
        <v>2322</v>
      </c>
      <c r="D113" s="42" t="s">
        <v>107</v>
      </c>
      <c r="E113" s="42">
        <v>0</v>
      </c>
      <c r="F113" s="42">
        <v>0</v>
      </c>
      <c r="G113">
        <v>1886.8559588043418</v>
      </c>
      <c r="H113">
        <v>0</v>
      </c>
      <c r="I113">
        <v>0</v>
      </c>
    </row>
    <row r="114" spans="1:9" x14ac:dyDescent="0.3">
      <c r="A114" s="42">
        <v>112</v>
      </c>
      <c r="B114" s="42">
        <v>2369</v>
      </c>
      <c r="C114" s="42">
        <v>2369</v>
      </c>
      <c r="D114" s="42" t="s">
        <v>108</v>
      </c>
      <c r="E114" s="42">
        <v>0</v>
      </c>
      <c r="F114" s="42">
        <v>9800</v>
      </c>
      <c r="G114">
        <v>25270.363826087858</v>
      </c>
      <c r="H114">
        <v>42275</v>
      </c>
      <c r="I114">
        <v>18446.235000000011</v>
      </c>
    </row>
    <row r="115" spans="1:9" x14ac:dyDescent="0.3">
      <c r="A115" s="42">
        <v>113</v>
      </c>
      <c r="B115" s="42">
        <v>2682</v>
      </c>
      <c r="C115" s="42">
        <v>2682</v>
      </c>
      <c r="D115" s="42" t="s">
        <v>118</v>
      </c>
      <c r="E115" s="42">
        <v>8870</v>
      </c>
      <c r="F115" s="42">
        <v>17318</v>
      </c>
      <c r="G115">
        <v>113365.85614570296</v>
      </c>
      <c r="H115">
        <v>44064</v>
      </c>
      <c r="I115">
        <v>96777.09600000002</v>
      </c>
    </row>
    <row r="116" spans="1:9" x14ac:dyDescent="0.3">
      <c r="A116" s="42">
        <v>114</v>
      </c>
      <c r="B116" s="42">
        <v>2376</v>
      </c>
      <c r="C116" s="42">
        <v>2376</v>
      </c>
      <c r="D116" s="42" t="s">
        <v>109</v>
      </c>
      <c r="E116" s="42">
        <v>68223</v>
      </c>
      <c r="F116" s="42">
        <v>149398</v>
      </c>
      <c r="G116">
        <v>120289.27139650822</v>
      </c>
      <c r="H116">
        <v>66888</v>
      </c>
      <c r="I116">
        <v>124258.68000000002</v>
      </c>
    </row>
    <row r="117" spans="1:9" x14ac:dyDescent="0.3">
      <c r="A117" s="42">
        <v>115</v>
      </c>
      <c r="B117" s="42">
        <v>2403</v>
      </c>
      <c r="C117" s="42">
        <v>2403</v>
      </c>
      <c r="D117" s="42" t="s">
        <v>388</v>
      </c>
      <c r="E117" s="42">
        <v>29904</v>
      </c>
      <c r="F117" s="42">
        <v>91802</v>
      </c>
      <c r="G117">
        <v>119395.31647559648</v>
      </c>
      <c r="H117">
        <v>172400</v>
      </c>
      <c r="I117">
        <v>64913.43</v>
      </c>
    </row>
    <row r="118" spans="1:9" x14ac:dyDescent="0.3">
      <c r="A118" s="42">
        <v>116</v>
      </c>
      <c r="B118" s="42">
        <v>2457</v>
      </c>
      <c r="C118" s="42">
        <v>2457</v>
      </c>
      <c r="D118" s="42" t="s">
        <v>110</v>
      </c>
      <c r="E118" s="42">
        <v>38163</v>
      </c>
      <c r="F118" s="42">
        <v>89967</v>
      </c>
      <c r="G118">
        <v>106681.26949767148</v>
      </c>
      <c r="H118">
        <v>100674</v>
      </c>
      <c r="I118">
        <v>157254.25000000003</v>
      </c>
    </row>
    <row r="119" spans="1:9" x14ac:dyDescent="0.3">
      <c r="A119" s="42">
        <v>117</v>
      </c>
      <c r="B119" s="42">
        <v>2466</v>
      </c>
      <c r="C119" s="42">
        <v>2466</v>
      </c>
      <c r="D119" s="42" t="s">
        <v>111</v>
      </c>
      <c r="E119" s="42">
        <v>0</v>
      </c>
      <c r="F119" s="42">
        <v>0</v>
      </c>
      <c r="G119">
        <v>1373.766694704881</v>
      </c>
      <c r="H119">
        <v>0</v>
      </c>
      <c r="I119">
        <v>0</v>
      </c>
    </row>
    <row r="120" spans="1:9" x14ac:dyDescent="0.3">
      <c r="A120" s="42">
        <v>118</v>
      </c>
      <c r="B120" s="42">
        <v>2493</v>
      </c>
      <c r="C120" s="42">
        <v>2493</v>
      </c>
      <c r="D120" s="42" t="s">
        <v>112</v>
      </c>
      <c r="E120" s="42">
        <v>43829</v>
      </c>
      <c r="F120" s="42">
        <v>37299</v>
      </c>
      <c r="G120">
        <v>23075.142777424455</v>
      </c>
      <c r="H120">
        <v>42095</v>
      </c>
      <c r="I120">
        <v>39441.599999999991</v>
      </c>
    </row>
    <row r="121" spans="1:9" x14ac:dyDescent="0.3">
      <c r="A121" s="42">
        <v>119</v>
      </c>
      <c r="B121" s="42">
        <v>2502</v>
      </c>
      <c r="C121" s="42">
        <v>2502</v>
      </c>
      <c r="D121" s="42" t="s">
        <v>113</v>
      </c>
      <c r="E121" s="42">
        <v>16053</v>
      </c>
      <c r="F121" s="42">
        <v>23746</v>
      </c>
      <c r="G121">
        <v>42480.066619822341</v>
      </c>
      <c r="H121">
        <v>47710</v>
      </c>
      <c r="I121">
        <v>88152.440999999992</v>
      </c>
    </row>
    <row r="122" spans="1:9" x14ac:dyDescent="0.3">
      <c r="A122" s="42">
        <v>120</v>
      </c>
      <c r="B122" s="42">
        <v>2511</v>
      </c>
      <c r="C122" s="42">
        <v>2511</v>
      </c>
      <c r="D122" s="42" t="s">
        <v>114</v>
      </c>
      <c r="E122" s="42">
        <v>0</v>
      </c>
      <c r="F122" s="42">
        <v>0</v>
      </c>
      <c r="G122">
        <v>1799.8020228545643</v>
      </c>
      <c r="H122">
        <v>98970</v>
      </c>
      <c r="I122">
        <v>70158.429000000047</v>
      </c>
    </row>
    <row r="123" spans="1:9" x14ac:dyDescent="0.3">
      <c r="A123" s="42">
        <v>121</v>
      </c>
      <c r="B123" s="42">
        <v>2520</v>
      </c>
      <c r="C123" s="42">
        <v>2520</v>
      </c>
      <c r="D123" s="42" t="s">
        <v>115</v>
      </c>
      <c r="E123" s="42">
        <v>0</v>
      </c>
      <c r="F123" s="42">
        <v>0</v>
      </c>
      <c r="G123">
        <v>246.54822230884443</v>
      </c>
      <c r="H123">
        <v>12663</v>
      </c>
      <c r="I123">
        <v>24890.680000000008</v>
      </c>
    </row>
    <row r="124" spans="1:9" x14ac:dyDescent="0.3">
      <c r="A124" s="42">
        <v>122</v>
      </c>
      <c r="B124" s="42">
        <v>2556</v>
      </c>
      <c r="C124" s="42">
        <v>2556</v>
      </c>
      <c r="D124" s="42" t="s">
        <v>116</v>
      </c>
      <c r="E124" s="42">
        <v>4370</v>
      </c>
      <c r="F124" s="42">
        <v>62147</v>
      </c>
      <c r="G124">
        <v>55175.997894261753</v>
      </c>
      <c r="H124">
        <v>39925</v>
      </c>
      <c r="I124">
        <v>8544.9599999999937</v>
      </c>
    </row>
    <row r="125" spans="1:9" x14ac:dyDescent="0.3">
      <c r="A125" s="42">
        <v>123</v>
      </c>
      <c r="B125" s="42">
        <v>3195</v>
      </c>
      <c r="C125" s="42">
        <v>3195</v>
      </c>
      <c r="D125" s="42" t="s">
        <v>142</v>
      </c>
      <c r="E125" s="42">
        <v>178051</v>
      </c>
      <c r="F125" s="42">
        <v>248675</v>
      </c>
      <c r="G125">
        <v>262320.32079375489</v>
      </c>
      <c r="H125">
        <v>240808</v>
      </c>
      <c r="I125">
        <v>293645.50799999991</v>
      </c>
    </row>
    <row r="126" spans="1:9" x14ac:dyDescent="0.3">
      <c r="A126" s="42">
        <v>124</v>
      </c>
      <c r="B126" s="42">
        <v>2709</v>
      </c>
      <c r="C126" s="42">
        <v>2709</v>
      </c>
      <c r="D126" s="42" t="s">
        <v>119</v>
      </c>
      <c r="E126" s="42">
        <v>0</v>
      </c>
      <c r="F126" s="42">
        <v>0</v>
      </c>
      <c r="G126">
        <v>1445.6691217200423</v>
      </c>
      <c r="H126">
        <v>0</v>
      </c>
      <c r="I126">
        <v>7053.341000000014</v>
      </c>
    </row>
    <row r="127" spans="1:9" x14ac:dyDescent="0.3">
      <c r="A127" s="42">
        <v>125</v>
      </c>
      <c r="B127" s="42">
        <v>2718</v>
      </c>
      <c r="C127" s="42">
        <v>2718</v>
      </c>
      <c r="D127" s="42" t="s">
        <v>120</v>
      </c>
      <c r="E127" s="42">
        <v>119372</v>
      </c>
      <c r="F127" s="42">
        <v>162831</v>
      </c>
      <c r="G127">
        <v>244106.19325154379</v>
      </c>
      <c r="H127">
        <v>187548</v>
      </c>
      <c r="I127">
        <v>174748.16800000001</v>
      </c>
    </row>
    <row r="128" spans="1:9" x14ac:dyDescent="0.3">
      <c r="A128" s="42">
        <v>126</v>
      </c>
      <c r="B128" s="42">
        <v>2727</v>
      </c>
      <c r="C128" s="42">
        <v>2727</v>
      </c>
      <c r="D128" s="42" t="s">
        <v>121</v>
      </c>
      <c r="E128" s="42">
        <v>0</v>
      </c>
      <c r="F128" s="42">
        <v>0</v>
      </c>
      <c r="G128">
        <v>585.52961450875023</v>
      </c>
      <c r="H128">
        <v>24367</v>
      </c>
      <c r="I128">
        <v>0</v>
      </c>
    </row>
    <row r="129" spans="1:9" x14ac:dyDescent="0.3">
      <c r="A129" s="42">
        <v>127</v>
      </c>
      <c r="B129" s="42">
        <v>2754</v>
      </c>
      <c r="C129" s="42">
        <v>2754</v>
      </c>
      <c r="D129" s="42" t="s">
        <v>122</v>
      </c>
      <c r="E129" s="42">
        <v>63673</v>
      </c>
      <c r="F129" s="42">
        <v>88814</v>
      </c>
      <c r="G129">
        <v>86672.195535974417</v>
      </c>
      <c r="H129">
        <v>78348</v>
      </c>
      <c r="I129">
        <v>95441.622000000018</v>
      </c>
    </row>
    <row r="130" spans="1:9" x14ac:dyDescent="0.3">
      <c r="A130" s="42">
        <v>128</v>
      </c>
      <c r="B130" s="42">
        <v>2766</v>
      </c>
      <c r="C130" s="42">
        <v>2766</v>
      </c>
      <c r="D130" s="42" t="s">
        <v>326</v>
      </c>
      <c r="E130" s="42">
        <v>68363</v>
      </c>
      <c r="F130" s="42">
        <v>13756</v>
      </c>
      <c r="G130">
        <v>315.4024167572781</v>
      </c>
      <c r="H130">
        <v>21086</v>
      </c>
      <c r="I130">
        <v>23700.420000000006</v>
      </c>
    </row>
    <row r="131" spans="1:9" x14ac:dyDescent="0.3">
      <c r="A131" s="42">
        <v>129</v>
      </c>
      <c r="B131" s="42">
        <v>2772</v>
      </c>
      <c r="C131" s="42">
        <v>2772</v>
      </c>
      <c r="D131" s="42" t="s">
        <v>124</v>
      </c>
      <c r="E131" s="42">
        <v>0</v>
      </c>
      <c r="F131" s="42">
        <v>0</v>
      </c>
      <c r="G131">
        <v>203.5143507785734</v>
      </c>
      <c r="H131">
        <v>20845</v>
      </c>
      <c r="I131">
        <v>4886.2800000000016</v>
      </c>
    </row>
    <row r="132" spans="1:9" x14ac:dyDescent="0.3">
      <c r="A132" s="42">
        <v>130</v>
      </c>
      <c r="B132" s="42">
        <v>2781</v>
      </c>
      <c r="C132" s="42">
        <v>2781</v>
      </c>
      <c r="D132" s="42" t="s">
        <v>125</v>
      </c>
      <c r="E132" s="42">
        <v>0</v>
      </c>
      <c r="F132" s="42">
        <v>0</v>
      </c>
      <c r="G132">
        <v>1067.6882834458286</v>
      </c>
      <c r="H132">
        <v>33684</v>
      </c>
      <c r="I132">
        <v>55941.572000000015</v>
      </c>
    </row>
    <row r="133" spans="1:9" x14ac:dyDescent="0.3">
      <c r="A133" s="42">
        <v>131</v>
      </c>
      <c r="B133" s="42">
        <v>2826</v>
      </c>
      <c r="C133" s="42">
        <v>2826</v>
      </c>
      <c r="D133" s="42" t="s">
        <v>126</v>
      </c>
      <c r="E133" s="42">
        <v>0</v>
      </c>
      <c r="F133" s="42">
        <v>0</v>
      </c>
      <c r="G133">
        <v>1272.2784810126586</v>
      </c>
      <c r="H133">
        <v>17930</v>
      </c>
      <c r="I133">
        <v>17216.520000000037</v>
      </c>
    </row>
    <row r="134" spans="1:9" x14ac:dyDescent="0.3">
      <c r="A134" s="42">
        <v>132</v>
      </c>
      <c r="B134" s="42">
        <v>2846</v>
      </c>
      <c r="C134" s="42">
        <v>2846</v>
      </c>
      <c r="D134" s="42" t="s">
        <v>127</v>
      </c>
      <c r="E134" s="42">
        <v>34068</v>
      </c>
      <c r="F134" s="42">
        <v>35263</v>
      </c>
      <c r="G134">
        <v>45709.167234679866</v>
      </c>
      <c r="H134">
        <v>10690</v>
      </c>
      <c r="I134">
        <v>0</v>
      </c>
    </row>
    <row r="135" spans="1:9" x14ac:dyDescent="0.3">
      <c r="A135" s="42">
        <v>133</v>
      </c>
      <c r="B135" s="42">
        <v>2862</v>
      </c>
      <c r="C135" s="42">
        <v>2862</v>
      </c>
      <c r="D135" s="42" t="s">
        <v>128</v>
      </c>
      <c r="E135" s="42">
        <v>0</v>
      </c>
      <c r="F135" s="42">
        <v>0</v>
      </c>
      <c r="G135">
        <v>560.60583058080147</v>
      </c>
      <c r="H135">
        <v>0</v>
      </c>
      <c r="I135">
        <v>0</v>
      </c>
    </row>
    <row r="136" spans="1:9" x14ac:dyDescent="0.3">
      <c r="A136" s="42">
        <v>134</v>
      </c>
      <c r="B136" s="42">
        <v>2977</v>
      </c>
      <c r="C136" s="42">
        <v>2977</v>
      </c>
      <c r="D136" s="42" t="s">
        <v>129</v>
      </c>
      <c r="E136" s="42">
        <v>18296</v>
      </c>
      <c r="F136" s="42">
        <v>88236</v>
      </c>
      <c r="G136">
        <v>61768.773334017205</v>
      </c>
      <c r="H136">
        <v>45872</v>
      </c>
      <c r="I136">
        <v>77989.164000000019</v>
      </c>
    </row>
    <row r="137" spans="1:9" x14ac:dyDescent="0.3">
      <c r="A137" s="42">
        <v>135</v>
      </c>
      <c r="B137" s="42">
        <v>2988</v>
      </c>
      <c r="C137" s="42">
        <v>2988</v>
      </c>
      <c r="D137" s="42" t="s">
        <v>130</v>
      </c>
      <c r="E137" s="42">
        <v>54937</v>
      </c>
      <c r="F137" s="42">
        <v>116069</v>
      </c>
      <c r="G137">
        <v>171909.1314678005</v>
      </c>
      <c r="H137">
        <v>144540</v>
      </c>
      <c r="I137">
        <v>123164.40000000002</v>
      </c>
    </row>
    <row r="138" spans="1:9" x14ac:dyDescent="0.3">
      <c r="A138" s="42">
        <v>136</v>
      </c>
      <c r="B138" s="42">
        <v>3029</v>
      </c>
      <c r="C138" s="42">
        <v>3029</v>
      </c>
      <c r="D138" s="42" t="s">
        <v>131</v>
      </c>
      <c r="E138" s="42">
        <v>156829</v>
      </c>
      <c r="F138" s="42">
        <v>331582</v>
      </c>
      <c r="G138">
        <v>287620.3813107523</v>
      </c>
      <c r="H138">
        <v>374640</v>
      </c>
      <c r="I138">
        <v>193691.40000000005</v>
      </c>
    </row>
    <row r="139" spans="1:9" x14ac:dyDescent="0.3">
      <c r="A139" s="42">
        <v>137</v>
      </c>
      <c r="B139" s="42">
        <v>3033</v>
      </c>
      <c r="C139" s="42">
        <v>3033</v>
      </c>
      <c r="D139" s="42" t="s">
        <v>132</v>
      </c>
      <c r="E139" s="42">
        <v>52662</v>
      </c>
      <c r="F139" s="42">
        <v>41690</v>
      </c>
      <c r="G139">
        <v>64486.362693309806</v>
      </c>
      <c r="H139">
        <v>88401</v>
      </c>
      <c r="I139">
        <v>118260.064</v>
      </c>
    </row>
    <row r="140" spans="1:9" x14ac:dyDescent="0.3">
      <c r="A140" s="42">
        <v>138</v>
      </c>
      <c r="B140" s="42">
        <v>3042</v>
      </c>
      <c r="C140" s="42">
        <v>3042</v>
      </c>
      <c r="D140" s="42" t="s">
        <v>133</v>
      </c>
      <c r="E140" s="42">
        <v>0</v>
      </c>
      <c r="F140" s="42">
        <v>0</v>
      </c>
      <c r="G140">
        <v>618.97051884373161</v>
      </c>
      <c r="H140">
        <v>0</v>
      </c>
      <c r="I140">
        <v>0</v>
      </c>
    </row>
    <row r="141" spans="1:9" x14ac:dyDescent="0.3">
      <c r="A141" s="42">
        <v>139</v>
      </c>
      <c r="B141" s="42">
        <v>3060</v>
      </c>
      <c r="C141" s="42">
        <v>3060</v>
      </c>
      <c r="D141" s="42" t="s">
        <v>134</v>
      </c>
      <c r="E141" s="42">
        <v>0</v>
      </c>
      <c r="F141" s="42">
        <v>0</v>
      </c>
      <c r="G141">
        <v>1086.8742178364075</v>
      </c>
      <c r="H141">
        <v>0</v>
      </c>
      <c r="I141">
        <v>0</v>
      </c>
    </row>
    <row r="142" spans="1:9" x14ac:dyDescent="0.3">
      <c r="A142" s="42">
        <v>140</v>
      </c>
      <c r="B142" s="42">
        <v>3168</v>
      </c>
      <c r="C142" s="42">
        <v>3168</v>
      </c>
      <c r="D142" s="42" t="s">
        <v>141</v>
      </c>
      <c r="E142" s="42">
        <v>193492</v>
      </c>
      <c r="F142" s="42">
        <v>156884</v>
      </c>
      <c r="G142">
        <v>182030.32543811417</v>
      </c>
      <c r="H142">
        <v>196543</v>
      </c>
      <c r="I142">
        <v>295089.87</v>
      </c>
    </row>
    <row r="143" spans="1:9" x14ac:dyDescent="0.3">
      <c r="A143" s="42">
        <v>141</v>
      </c>
      <c r="B143" s="42">
        <v>3105</v>
      </c>
      <c r="C143" s="42">
        <v>3105</v>
      </c>
      <c r="D143" s="42" t="s">
        <v>135</v>
      </c>
      <c r="E143" s="42">
        <v>0</v>
      </c>
      <c r="F143" s="42">
        <v>0</v>
      </c>
      <c r="G143">
        <v>1285.2782963707614</v>
      </c>
      <c r="H143">
        <v>0</v>
      </c>
      <c r="I143">
        <v>0</v>
      </c>
    </row>
    <row r="144" spans="1:9" x14ac:dyDescent="0.3">
      <c r="A144" s="42">
        <v>142</v>
      </c>
      <c r="B144" s="42">
        <v>3114</v>
      </c>
      <c r="C144" s="42">
        <v>3114</v>
      </c>
      <c r="D144" s="42" t="s">
        <v>136</v>
      </c>
      <c r="E144" s="42">
        <v>0</v>
      </c>
      <c r="F144" s="42">
        <v>0</v>
      </c>
      <c r="G144">
        <v>3134.8382331822017</v>
      </c>
      <c r="H144">
        <v>0</v>
      </c>
      <c r="I144">
        <v>0</v>
      </c>
    </row>
    <row r="145" spans="1:9" x14ac:dyDescent="0.3">
      <c r="A145" s="42">
        <v>143</v>
      </c>
      <c r="B145" s="42">
        <v>3119</v>
      </c>
      <c r="C145" s="42">
        <v>3119</v>
      </c>
      <c r="D145" s="42" t="s">
        <v>137</v>
      </c>
      <c r="E145" s="42">
        <v>110831</v>
      </c>
      <c r="F145" s="42">
        <v>254123</v>
      </c>
      <c r="G145">
        <v>264655.4007627762</v>
      </c>
      <c r="H145">
        <v>240668</v>
      </c>
      <c r="I145">
        <v>303489.891</v>
      </c>
    </row>
    <row r="146" spans="1:9" x14ac:dyDescent="0.3">
      <c r="A146" s="42">
        <v>144</v>
      </c>
      <c r="B146" s="42">
        <v>3141</v>
      </c>
      <c r="C146" s="42">
        <v>3141</v>
      </c>
      <c r="D146" s="42" t="s">
        <v>138</v>
      </c>
      <c r="E146" s="42">
        <v>0</v>
      </c>
      <c r="F146" s="42">
        <v>0</v>
      </c>
      <c r="G146">
        <v>12802.487126356609</v>
      </c>
      <c r="H146">
        <v>0</v>
      </c>
      <c r="I146">
        <v>0</v>
      </c>
    </row>
    <row r="147" spans="1:9" x14ac:dyDescent="0.3">
      <c r="A147" s="42">
        <v>145</v>
      </c>
      <c r="B147" s="42">
        <v>3150</v>
      </c>
      <c r="C147" s="42">
        <v>3150</v>
      </c>
      <c r="D147" s="42" t="s">
        <v>139</v>
      </c>
      <c r="E147" s="42">
        <v>0</v>
      </c>
      <c r="F147" s="42">
        <v>0</v>
      </c>
      <c r="G147">
        <v>943.78659499825653</v>
      </c>
      <c r="H147">
        <v>0</v>
      </c>
      <c r="I147">
        <v>0</v>
      </c>
    </row>
    <row r="148" spans="1:9" x14ac:dyDescent="0.3">
      <c r="A148" s="42">
        <v>146</v>
      </c>
      <c r="B148" s="42">
        <v>3154</v>
      </c>
      <c r="C148" s="42">
        <v>3154</v>
      </c>
      <c r="D148" s="42" t="s">
        <v>140</v>
      </c>
      <c r="E148" s="42">
        <v>0</v>
      </c>
      <c r="F148" s="42">
        <v>0</v>
      </c>
      <c r="G148">
        <v>493.18609851671027</v>
      </c>
      <c r="H148">
        <v>6342</v>
      </c>
      <c r="I148">
        <v>0</v>
      </c>
    </row>
    <row r="149" spans="1:9" x14ac:dyDescent="0.3">
      <c r="A149" s="42">
        <v>147</v>
      </c>
      <c r="B149" s="42">
        <v>3186</v>
      </c>
      <c r="C149" s="42">
        <v>3186</v>
      </c>
      <c r="D149" s="42" t="s">
        <v>327</v>
      </c>
      <c r="E149" s="42">
        <v>0</v>
      </c>
      <c r="F149" s="42">
        <v>8335</v>
      </c>
      <c r="G149">
        <v>387.39449767146067</v>
      </c>
      <c r="H149">
        <v>13260</v>
      </c>
      <c r="I149">
        <v>0</v>
      </c>
    </row>
    <row r="150" spans="1:9" x14ac:dyDescent="0.3">
      <c r="A150" s="42">
        <v>148</v>
      </c>
      <c r="B150" s="42">
        <v>3204</v>
      </c>
      <c r="C150" s="42">
        <v>3204</v>
      </c>
      <c r="D150" s="42" t="s">
        <v>143</v>
      </c>
      <c r="E150" s="42">
        <v>0</v>
      </c>
      <c r="F150" s="42">
        <v>0</v>
      </c>
      <c r="G150">
        <v>824.09863980469027</v>
      </c>
      <c r="H150">
        <v>0</v>
      </c>
      <c r="I150">
        <v>45468.505000000026</v>
      </c>
    </row>
    <row r="151" spans="1:9" x14ac:dyDescent="0.3">
      <c r="A151" s="42">
        <v>149</v>
      </c>
      <c r="B151" s="42">
        <v>3231</v>
      </c>
      <c r="C151" s="42">
        <v>3231</v>
      </c>
      <c r="D151" s="42" t="s">
        <v>144</v>
      </c>
      <c r="E151" s="42">
        <v>0</v>
      </c>
      <c r="F151" s="42">
        <v>0</v>
      </c>
      <c r="G151">
        <v>370141.29357733438</v>
      </c>
      <c r="H151">
        <v>515732</v>
      </c>
      <c r="I151">
        <v>148559.08200000026</v>
      </c>
    </row>
    <row r="152" spans="1:9" x14ac:dyDescent="0.3">
      <c r="A152" s="42">
        <v>150</v>
      </c>
      <c r="B152" s="42">
        <v>3312</v>
      </c>
      <c r="C152" s="42">
        <v>3312</v>
      </c>
      <c r="D152" s="42" t="s">
        <v>145</v>
      </c>
      <c r="E152" s="42">
        <v>0</v>
      </c>
      <c r="F152" s="42">
        <v>0</v>
      </c>
      <c r="G152">
        <v>1680.4726832570836</v>
      </c>
      <c r="H152">
        <v>0</v>
      </c>
      <c r="I152">
        <v>0</v>
      </c>
    </row>
    <row r="153" spans="1:9" x14ac:dyDescent="0.3">
      <c r="A153" s="42">
        <v>151</v>
      </c>
      <c r="B153" s="42">
        <v>3330</v>
      </c>
      <c r="C153" s="42">
        <v>3330</v>
      </c>
      <c r="D153" s="42" t="s">
        <v>146</v>
      </c>
      <c r="E153" s="42">
        <v>1380</v>
      </c>
      <c r="F153" s="42">
        <v>24663</v>
      </c>
      <c r="G153">
        <v>80803.48886814517</v>
      </c>
      <c r="H153">
        <v>43689</v>
      </c>
      <c r="I153">
        <v>5757.0720000000019</v>
      </c>
    </row>
    <row r="154" spans="1:9" x14ac:dyDescent="0.3">
      <c r="A154" s="42">
        <v>152</v>
      </c>
      <c r="B154" s="42">
        <v>3348</v>
      </c>
      <c r="C154" s="42">
        <v>3348</v>
      </c>
      <c r="D154" s="42" t="s">
        <v>147</v>
      </c>
      <c r="E154" s="42">
        <v>0</v>
      </c>
      <c r="F154" s="42">
        <v>0</v>
      </c>
      <c r="G154">
        <v>394.74611739121531</v>
      </c>
      <c r="H154">
        <v>0</v>
      </c>
      <c r="I154">
        <v>0</v>
      </c>
    </row>
    <row r="155" spans="1:9" x14ac:dyDescent="0.3">
      <c r="A155" s="42">
        <v>153</v>
      </c>
      <c r="B155" s="42">
        <v>3375</v>
      </c>
      <c r="C155" s="42">
        <v>3375</v>
      </c>
      <c r="D155" s="42" t="s">
        <v>148</v>
      </c>
      <c r="E155" s="42">
        <v>0</v>
      </c>
      <c r="F155" s="42">
        <v>0</v>
      </c>
      <c r="G155">
        <v>1575.8465830991122</v>
      </c>
      <c r="H155">
        <v>0</v>
      </c>
      <c r="I155">
        <v>0</v>
      </c>
    </row>
    <row r="156" spans="1:9" x14ac:dyDescent="0.3">
      <c r="A156" s="42">
        <v>154</v>
      </c>
      <c r="B156" s="42">
        <v>3420</v>
      </c>
      <c r="C156" s="42">
        <v>3420</v>
      </c>
      <c r="D156" s="42" t="s">
        <v>149</v>
      </c>
      <c r="E156" s="42">
        <v>115105</v>
      </c>
      <c r="F156" s="42">
        <v>199587</v>
      </c>
      <c r="G156">
        <v>137293.22327647047</v>
      </c>
      <c r="H156">
        <v>171253</v>
      </c>
      <c r="I156">
        <v>213985.85700000002</v>
      </c>
    </row>
    <row r="157" spans="1:9" x14ac:dyDescent="0.3">
      <c r="A157" s="42">
        <v>155</v>
      </c>
      <c r="B157" s="42">
        <v>3465</v>
      </c>
      <c r="C157" s="42">
        <v>3465</v>
      </c>
      <c r="D157" s="42" t="s">
        <v>150</v>
      </c>
      <c r="E157" s="42">
        <v>10183</v>
      </c>
      <c r="F157" s="42">
        <v>25669</v>
      </c>
      <c r="G157">
        <v>48214.942550725245</v>
      </c>
      <c r="H157">
        <v>50095</v>
      </c>
      <c r="I157">
        <v>172605.05599999998</v>
      </c>
    </row>
    <row r="158" spans="1:9" x14ac:dyDescent="0.3">
      <c r="A158" s="42">
        <v>156</v>
      </c>
      <c r="B158" s="42">
        <v>3537</v>
      </c>
      <c r="C158" s="42">
        <v>3537</v>
      </c>
      <c r="D158" s="42" t="s">
        <v>151</v>
      </c>
      <c r="E158" s="42">
        <v>0</v>
      </c>
      <c r="F158" s="42">
        <v>9445</v>
      </c>
      <c r="G158">
        <v>228.61744250456485</v>
      </c>
      <c r="H158">
        <v>2904</v>
      </c>
      <c r="I158">
        <v>26403.360000000011</v>
      </c>
    </row>
    <row r="159" spans="1:9" x14ac:dyDescent="0.3">
      <c r="A159" s="42">
        <v>157</v>
      </c>
      <c r="B159" s="42">
        <v>3555</v>
      </c>
      <c r="C159" s="42">
        <v>3555</v>
      </c>
      <c r="D159" s="42" t="s">
        <v>152</v>
      </c>
      <c r="E159" s="42">
        <v>90278</v>
      </c>
      <c r="F159" s="42">
        <v>157940</v>
      </c>
      <c r="G159">
        <v>177639.59544067871</v>
      </c>
      <c r="H159">
        <v>212235</v>
      </c>
      <c r="I159">
        <v>255390.94800000003</v>
      </c>
    </row>
    <row r="160" spans="1:9" x14ac:dyDescent="0.3">
      <c r="A160" s="42">
        <v>158</v>
      </c>
      <c r="B160" s="42">
        <v>3600</v>
      </c>
      <c r="C160" s="42">
        <v>3600</v>
      </c>
      <c r="D160" s="42" t="s">
        <v>153</v>
      </c>
      <c r="E160" s="42">
        <v>0</v>
      </c>
      <c r="F160" s="42">
        <v>0</v>
      </c>
      <c r="G160">
        <v>2021.0678456393748</v>
      </c>
      <c r="H160">
        <v>0</v>
      </c>
      <c r="I160">
        <v>0</v>
      </c>
    </row>
    <row r="161" spans="1:9" x14ac:dyDescent="0.3">
      <c r="A161" s="42">
        <v>159</v>
      </c>
      <c r="B161" s="42">
        <v>3609</v>
      </c>
      <c r="C161" s="42">
        <v>3609</v>
      </c>
      <c r="D161" s="42" t="s">
        <v>154</v>
      </c>
      <c r="E161" s="42">
        <v>0</v>
      </c>
      <c r="F161" s="42">
        <v>0</v>
      </c>
      <c r="G161">
        <v>401.38050591879875</v>
      </c>
      <c r="H161">
        <v>0</v>
      </c>
      <c r="I161">
        <v>0</v>
      </c>
    </row>
    <row r="162" spans="1:9" x14ac:dyDescent="0.3">
      <c r="A162" s="42">
        <v>160</v>
      </c>
      <c r="B162" s="42">
        <v>3645</v>
      </c>
      <c r="C162" s="42">
        <v>3645</v>
      </c>
      <c r="D162" s="42" t="s">
        <v>155</v>
      </c>
      <c r="E162" s="42">
        <v>0</v>
      </c>
      <c r="F162" s="42">
        <v>123166</v>
      </c>
      <c r="G162">
        <v>151335.83934431616</v>
      </c>
      <c r="H162">
        <v>170068</v>
      </c>
      <c r="I162">
        <v>273453.90800000005</v>
      </c>
    </row>
    <row r="163" spans="1:9" x14ac:dyDescent="0.3">
      <c r="A163" s="42">
        <v>161</v>
      </c>
      <c r="B163" s="42">
        <v>3715</v>
      </c>
      <c r="C163" s="42">
        <v>3715</v>
      </c>
      <c r="D163" s="42" t="s">
        <v>157</v>
      </c>
      <c r="E163" s="42">
        <v>0</v>
      </c>
      <c r="F163" s="42">
        <v>0</v>
      </c>
      <c r="G163">
        <v>6774.8761873499807</v>
      </c>
      <c r="H163">
        <v>0</v>
      </c>
      <c r="I163">
        <v>0</v>
      </c>
    </row>
    <row r="164" spans="1:9" x14ac:dyDescent="0.3">
      <c r="A164" s="42">
        <v>162</v>
      </c>
      <c r="B164" s="42">
        <v>3744</v>
      </c>
      <c r="C164" s="42">
        <v>3744</v>
      </c>
      <c r="D164" s="42" t="s">
        <v>158</v>
      </c>
      <c r="E164" s="42">
        <v>0</v>
      </c>
      <c r="F164" s="42">
        <v>0</v>
      </c>
      <c r="G164">
        <v>570.91602896826225</v>
      </c>
      <c r="H164">
        <v>0</v>
      </c>
      <c r="I164">
        <v>0</v>
      </c>
    </row>
    <row r="165" spans="1:9" x14ac:dyDescent="0.3">
      <c r="A165" s="42">
        <v>163</v>
      </c>
      <c r="B165" s="42">
        <v>3798</v>
      </c>
      <c r="C165" s="42">
        <v>3798</v>
      </c>
      <c r="D165" s="42" t="s">
        <v>159</v>
      </c>
      <c r="E165" s="42">
        <v>5848</v>
      </c>
      <c r="F165" s="42">
        <v>31568</v>
      </c>
      <c r="G165">
        <v>37505.779183369916</v>
      </c>
      <c r="H165">
        <v>0</v>
      </c>
      <c r="I165">
        <v>0</v>
      </c>
    </row>
    <row r="166" spans="1:9" x14ac:dyDescent="0.3">
      <c r="A166" s="42">
        <v>164</v>
      </c>
      <c r="B166" s="42">
        <v>3816</v>
      </c>
      <c r="C166" s="42">
        <v>3816</v>
      </c>
      <c r="D166" s="42" t="s">
        <v>160</v>
      </c>
      <c r="E166" s="42">
        <v>0</v>
      </c>
      <c r="F166" s="42">
        <v>0</v>
      </c>
      <c r="G166">
        <v>326.07123074082443</v>
      </c>
      <c r="H166">
        <v>0</v>
      </c>
      <c r="I166">
        <v>1430.7390000000016</v>
      </c>
    </row>
    <row r="167" spans="1:9" x14ac:dyDescent="0.3">
      <c r="A167" s="42">
        <v>165</v>
      </c>
      <c r="B167" s="42">
        <v>3841</v>
      </c>
      <c r="C167" s="42">
        <v>3841</v>
      </c>
      <c r="D167" s="42" t="s">
        <v>161</v>
      </c>
      <c r="E167" s="42">
        <v>127744</v>
      </c>
      <c r="F167" s="42">
        <v>181094</v>
      </c>
      <c r="G167">
        <v>194098.5017993353</v>
      </c>
      <c r="H167">
        <v>245170</v>
      </c>
      <c r="I167">
        <v>209370.98000000004</v>
      </c>
    </row>
    <row r="168" spans="1:9" x14ac:dyDescent="0.3">
      <c r="A168" s="42">
        <v>167</v>
      </c>
      <c r="B168" s="42">
        <v>3906</v>
      </c>
      <c r="C168" s="42">
        <v>3906</v>
      </c>
      <c r="D168" s="42" t="s">
        <v>162</v>
      </c>
      <c r="E168" s="42">
        <v>0</v>
      </c>
      <c r="F168" s="42">
        <v>19685</v>
      </c>
      <c r="G168">
        <v>57756.331514166144</v>
      </c>
      <c r="H168">
        <v>56603</v>
      </c>
      <c r="I168">
        <v>84199.404000000039</v>
      </c>
    </row>
    <row r="169" spans="1:9" x14ac:dyDescent="0.3">
      <c r="A169" s="42">
        <v>168</v>
      </c>
      <c r="B169" s="42">
        <v>4419</v>
      </c>
      <c r="C169" s="42">
        <v>4419</v>
      </c>
      <c r="D169" s="42" t="s">
        <v>328</v>
      </c>
      <c r="E169" s="42">
        <v>44742</v>
      </c>
      <c r="F169" s="42">
        <v>87046</v>
      </c>
      <c r="G169">
        <v>194049.5727543442</v>
      </c>
      <c r="H169">
        <v>240052</v>
      </c>
      <c r="I169">
        <v>217108.69800000003</v>
      </c>
    </row>
    <row r="170" spans="1:9" x14ac:dyDescent="0.3">
      <c r="A170" s="42">
        <v>169</v>
      </c>
      <c r="B170" s="42">
        <v>3942</v>
      </c>
      <c r="C170" s="42">
        <v>3942</v>
      </c>
      <c r="D170" s="42" t="s">
        <v>163</v>
      </c>
      <c r="E170" s="42">
        <v>0</v>
      </c>
      <c r="F170" s="42">
        <v>0</v>
      </c>
      <c r="G170">
        <v>593.77777321871872</v>
      </c>
      <c r="H170">
        <v>0</v>
      </c>
      <c r="I170">
        <v>0</v>
      </c>
    </row>
    <row r="171" spans="1:9" x14ac:dyDescent="0.3">
      <c r="A171" s="42">
        <v>170</v>
      </c>
      <c r="B171" s="42">
        <v>4023</v>
      </c>
      <c r="C171" s="42">
        <v>4023</v>
      </c>
      <c r="D171" s="42" t="s">
        <v>343</v>
      </c>
      <c r="E171" s="42">
        <v>304799</v>
      </c>
      <c r="F171" s="42">
        <v>300734</v>
      </c>
      <c r="G171">
        <v>349585.68234638829</v>
      </c>
      <c r="H171">
        <v>288451</v>
      </c>
      <c r="I171">
        <v>333543.64</v>
      </c>
    </row>
    <row r="172" spans="1:9" x14ac:dyDescent="0.3">
      <c r="A172" s="42">
        <v>171</v>
      </c>
      <c r="B172" s="42">
        <v>4033</v>
      </c>
      <c r="C172" s="42">
        <v>4033</v>
      </c>
      <c r="D172" s="42" t="s">
        <v>344</v>
      </c>
      <c r="E172" s="42">
        <v>62894</v>
      </c>
      <c r="F172" s="42">
        <v>120467</v>
      </c>
      <c r="G172">
        <v>264978.6156321934</v>
      </c>
      <c r="H172">
        <v>237292</v>
      </c>
      <c r="I172">
        <v>214927.04800000001</v>
      </c>
    </row>
    <row r="173" spans="1:9" x14ac:dyDescent="0.3">
      <c r="A173" s="42">
        <v>172</v>
      </c>
      <c r="B173" s="42">
        <v>4041</v>
      </c>
      <c r="C173" s="42">
        <v>4041</v>
      </c>
      <c r="D173" s="42" t="s">
        <v>165</v>
      </c>
      <c r="E173" s="42">
        <v>0</v>
      </c>
      <c r="F173" s="42">
        <v>0</v>
      </c>
      <c r="G173">
        <v>7631.6773439263179</v>
      </c>
      <c r="H173">
        <v>76140</v>
      </c>
      <c r="I173">
        <v>0</v>
      </c>
    </row>
    <row r="174" spans="1:9" x14ac:dyDescent="0.3">
      <c r="A174" s="42">
        <v>173</v>
      </c>
      <c r="B174" s="42">
        <v>4043</v>
      </c>
      <c r="C174" s="42">
        <v>4043</v>
      </c>
      <c r="D174" s="42" t="s">
        <v>166</v>
      </c>
      <c r="E174" s="42">
        <v>0</v>
      </c>
      <c r="F174" s="42">
        <v>58406</v>
      </c>
      <c r="G174">
        <v>116265.49936975569</v>
      </c>
      <c r="H174">
        <v>101755</v>
      </c>
      <c r="I174">
        <v>119548.454</v>
      </c>
    </row>
    <row r="175" spans="1:9" x14ac:dyDescent="0.3">
      <c r="A175" s="42">
        <v>174</v>
      </c>
      <c r="B175" s="42">
        <v>4068</v>
      </c>
      <c r="C175" s="42">
        <v>4068</v>
      </c>
      <c r="D175" s="42" t="s">
        <v>345</v>
      </c>
      <c r="E175" s="42">
        <v>24249</v>
      </c>
      <c r="F175" s="42">
        <v>24176</v>
      </c>
      <c r="G175">
        <v>54438.666876577154</v>
      </c>
      <c r="H175">
        <v>62729</v>
      </c>
      <c r="I175">
        <v>143947.88800000001</v>
      </c>
    </row>
    <row r="176" spans="1:9" x14ac:dyDescent="0.3">
      <c r="A176" s="42">
        <v>175</v>
      </c>
      <c r="B176" s="42">
        <v>4086</v>
      </c>
      <c r="C176" s="42">
        <v>4086</v>
      </c>
      <c r="D176" s="42" t="s">
        <v>329</v>
      </c>
      <c r="E176" s="42">
        <v>0</v>
      </c>
      <c r="F176" s="42">
        <v>0</v>
      </c>
      <c r="G176">
        <v>1732.0236751943876</v>
      </c>
      <c r="H176">
        <v>0</v>
      </c>
      <c r="I176">
        <v>0</v>
      </c>
    </row>
    <row r="177" spans="1:9" x14ac:dyDescent="0.3">
      <c r="A177" s="42">
        <v>176</v>
      </c>
      <c r="B177" s="42">
        <v>4104</v>
      </c>
      <c r="C177" s="42">
        <v>4104</v>
      </c>
      <c r="D177" s="42" t="s">
        <v>167</v>
      </c>
      <c r="E177" s="42">
        <v>0</v>
      </c>
      <c r="F177" s="42">
        <v>0</v>
      </c>
      <c r="G177">
        <v>4806.2558726381239</v>
      </c>
      <c r="H177">
        <v>0</v>
      </c>
      <c r="I177">
        <v>0</v>
      </c>
    </row>
    <row r="178" spans="1:9" x14ac:dyDescent="0.3">
      <c r="A178" s="42">
        <v>177</v>
      </c>
      <c r="B178" s="42">
        <v>4122</v>
      </c>
      <c r="C178" s="42">
        <v>4122</v>
      </c>
      <c r="D178" s="42" t="s">
        <v>168</v>
      </c>
      <c r="E178" s="42">
        <v>160</v>
      </c>
      <c r="F178" s="42">
        <v>19352</v>
      </c>
      <c r="G178">
        <v>55756.136696243542</v>
      </c>
      <c r="H178">
        <v>21877</v>
      </c>
      <c r="I178">
        <v>6580.3810000000194</v>
      </c>
    </row>
    <row r="179" spans="1:9" x14ac:dyDescent="0.3">
      <c r="A179" s="42">
        <v>178</v>
      </c>
      <c r="B179" s="42">
        <v>4131</v>
      </c>
      <c r="C179" s="42">
        <v>4131</v>
      </c>
      <c r="D179" s="42" t="s">
        <v>169</v>
      </c>
      <c r="E179" s="42">
        <v>0</v>
      </c>
      <c r="F179" s="42">
        <v>0</v>
      </c>
      <c r="G179">
        <v>3216.3336273926525</v>
      </c>
      <c r="H179">
        <v>0</v>
      </c>
      <c r="I179">
        <v>132390.87200000003</v>
      </c>
    </row>
    <row r="180" spans="1:9" x14ac:dyDescent="0.3">
      <c r="A180" s="42">
        <v>179</v>
      </c>
      <c r="B180" s="42">
        <v>4203</v>
      </c>
      <c r="C180" s="42">
        <v>4203</v>
      </c>
      <c r="D180" s="42" t="s">
        <v>170</v>
      </c>
      <c r="E180" s="42">
        <v>179758</v>
      </c>
      <c r="F180" s="42">
        <v>188782</v>
      </c>
      <c r="G180">
        <v>247633.08488849681</v>
      </c>
      <c r="H180">
        <v>224602</v>
      </c>
      <c r="I180">
        <v>229262.40000000002</v>
      </c>
    </row>
    <row r="181" spans="1:9" x14ac:dyDescent="0.3">
      <c r="A181" s="42">
        <v>180</v>
      </c>
      <c r="B181" s="42">
        <v>4212</v>
      </c>
      <c r="C181" s="42">
        <v>4212</v>
      </c>
      <c r="D181" s="42" t="s">
        <v>171</v>
      </c>
      <c r="E181" s="42">
        <v>0</v>
      </c>
      <c r="F181" s="42">
        <v>0</v>
      </c>
      <c r="G181">
        <v>309.39560552284445</v>
      </c>
      <c r="H181">
        <v>2115</v>
      </c>
      <c r="I181">
        <v>0</v>
      </c>
    </row>
    <row r="182" spans="1:9" x14ac:dyDescent="0.3">
      <c r="A182" s="42">
        <v>181</v>
      </c>
      <c r="B182" s="42">
        <v>4271</v>
      </c>
      <c r="C182" s="42">
        <v>4271</v>
      </c>
      <c r="D182" s="42" t="s">
        <v>173</v>
      </c>
      <c r="E182" s="42">
        <v>62761</v>
      </c>
      <c r="F182" s="42">
        <v>228503</v>
      </c>
      <c r="G182">
        <v>240270.29258867944</v>
      </c>
      <c r="H182">
        <v>297939</v>
      </c>
      <c r="I182">
        <v>387457.81199999998</v>
      </c>
    </row>
    <row r="183" spans="1:9" x14ac:dyDescent="0.3">
      <c r="A183" s="42">
        <v>182</v>
      </c>
      <c r="B183" s="42">
        <v>4269</v>
      </c>
      <c r="C183" s="42">
        <v>4269</v>
      </c>
      <c r="D183" s="42" t="s">
        <v>172</v>
      </c>
      <c r="E183" s="42">
        <v>118649</v>
      </c>
      <c r="F183" s="42">
        <v>176573</v>
      </c>
      <c r="G183">
        <v>240526.05162925963</v>
      </c>
      <c r="H183">
        <v>254742</v>
      </c>
      <c r="I183">
        <v>209940.42800000001</v>
      </c>
    </row>
    <row r="184" spans="1:9" x14ac:dyDescent="0.3">
      <c r="A184" s="42">
        <v>183</v>
      </c>
      <c r="B184" s="42">
        <v>4356</v>
      </c>
      <c r="C184" s="42">
        <v>4356</v>
      </c>
      <c r="D184" s="42" t="s">
        <v>174</v>
      </c>
      <c r="E184" s="42">
        <v>0</v>
      </c>
      <c r="F184" s="42">
        <v>0</v>
      </c>
      <c r="G184">
        <v>24113.514004780242</v>
      </c>
      <c r="H184">
        <v>0</v>
      </c>
      <c r="I184">
        <v>0</v>
      </c>
    </row>
    <row r="185" spans="1:9" x14ac:dyDescent="0.3">
      <c r="A185" s="42">
        <v>184</v>
      </c>
      <c r="B185" s="42">
        <v>4149</v>
      </c>
      <c r="C185" s="42">
        <v>4149</v>
      </c>
      <c r="D185" s="42" t="s">
        <v>330</v>
      </c>
      <c r="E185" s="42">
        <v>0</v>
      </c>
      <c r="F185" s="42">
        <v>0</v>
      </c>
      <c r="G185">
        <v>1297.38157273865</v>
      </c>
      <c r="H185">
        <v>0</v>
      </c>
      <c r="I185">
        <v>0</v>
      </c>
    </row>
    <row r="186" spans="1:9" x14ac:dyDescent="0.3">
      <c r="A186" s="42">
        <v>185</v>
      </c>
      <c r="B186" s="42">
        <v>4437</v>
      </c>
      <c r="C186" s="42">
        <v>4437</v>
      </c>
      <c r="D186" s="42" t="s">
        <v>175</v>
      </c>
      <c r="E186" s="42">
        <v>0</v>
      </c>
      <c r="F186" s="42">
        <v>0</v>
      </c>
      <c r="G186">
        <v>436.97310383029372</v>
      </c>
      <c r="H186">
        <v>0</v>
      </c>
      <c r="I186">
        <v>0</v>
      </c>
    </row>
    <row r="187" spans="1:9" x14ac:dyDescent="0.3">
      <c r="A187" s="42">
        <v>186</v>
      </c>
      <c r="B187" s="42">
        <v>4446</v>
      </c>
      <c r="C187" s="42">
        <v>4446</v>
      </c>
      <c r="D187" s="42" t="s">
        <v>176</v>
      </c>
      <c r="E187" s="42">
        <v>0</v>
      </c>
      <c r="F187" s="42">
        <v>0</v>
      </c>
      <c r="G187">
        <v>25043.200891615248</v>
      </c>
      <c r="H187">
        <v>0</v>
      </c>
      <c r="I187">
        <v>0</v>
      </c>
    </row>
    <row r="188" spans="1:9" x14ac:dyDescent="0.3">
      <c r="A188" s="42">
        <v>187</v>
      </c>
      <c r="B188" s="42">
        <v>4491</v>
      </c>
      <c r="C188" s="42">
        <v>4491</v>
      </c>
      <c r="D188" s="42" t="s">
        <v>177</v>
      </c>
      <c r="E188" s="42">
        <v>8661</v>
      </c>
      <c r="F188" s="42">
        <v>7815</v>
      </c>
      <c r="G188">
        <v>26407.385185565116</v>
      </c>
      <c r="H188">
        <v>51172</v>
      </c>
      <c r="I188">
        <v>92425.02399999999</v>
      </c>
    </row>
    <row r="189" spans="1:9" x14ac:dyDescent="0.3">
      <c r="A189" s="42">
        <v>188</v>
      </c>
      <c r="B189" s="42">
        <v>4505</v>
      </c>
      <c r="C189" s="42">
        <v>4505</v>
      </c>
      <c r="D189" s="42" t="s">
        <v>178</v>
      </c>
      <c r="E189" s="42">
        <v>41543</v>
      </c>
      <c r="F189" s="42">
        <v>32491</v>
      </c>
      <c r="G189">
        <v>41119.432862462309</v>
      </c>
      <c r="H189">
        <v>4557</v>
      </c>
      <c r="I189">
        <v>27522.660000000003</v>
      </c>
    </row>
    <row r="190" spans="1:9" x14ac:dyDescent="0.3">
      <c r="A190" s="42">
        <v>189</v>
      </c>
      <c r="B190" s="42">
        <v>4509</v>
      </c>
      <c r="C190" s="42">
        <v>4509</v>
      </c>
      <c r="D190" s="42" t="s">
        <v>179</v>
      </c>
      <c r="E190" s="42">
        <v>0</v>
      </c>
      <c r="F190" s="42">
        <v>0</v>
      </c>
      <c r="G190">
        <v>184.32841638799422</v>
      </c>
      <c r="H190">
        <v>0</v>
      </c>
      <c r="I190">
        <v>0</v>
      </c>
    </row>
    <row r="191" spans="1:9" x14ac:dyDescent="0.3">
      <c r="A191" s="42">
        <v>190</v>
      </c>
      <c r="B191" s="42">
        <v>4518</v>
      </c>
      <c r="C191" s="42">
        <v>4518</v>
      </c>
      <c r="D191" s="42" t="s">
        <v>180</v>
      </c>
      <c r="E191" s="42">
        <v>17409</v>
      </c>
      <c r="F191" s="42">
        <v>42186</v>
      </c>
      <c r="G191">
        <v>35820.936000553927</v>
      </c>
      <c r="H191">
        <v>53155</v>
      </c>
      <c r="I191">
        <v>32094.091</v>
      </c>
    </row>
    <row r="192" spans="1:9" x14ac:dyDescent="0.3">
      <c r="A192" s="42">
        <v>191</v>
      </c>
      <c r="B192" s="42">
        <v>4527</v>
      </c>
      <c r="C192" s="42">
        <v>4527</v>
      </c>
      <c r="D192" s="42" t="s">
        <v>181</v>
      </c>
      <c r="E192" s="42">
        <v>55764</v>
      </c>
      <c r="F192" s="42">
        <v>122441</v>
      </c>
      <c r="G192">
        <v>152954.91778265595</v>
      </c>
      <c r="H192">
        <v>144976</v>
      </c>
      <c r="I192">
        <v>141419.73999999996</v>
      </c>
    </row>
    <row r="193" spans="1:9" x14ac:dyDescent="0.3">
      <c r="A193" s="42">
        <v>192</v>
      </c>
      <c r="B193" s="42">
        <v>4536</v>
      </c>
      <c r="C193" s="42">
        <v>4536</v>
      </c>
      <c r="D193" s="42" t="s">
        <v>182</v>
      </c>
      <c r="E193" s="42">
        <v>0</v>
      </c>
      <c r="F193" s="42">
        <v>0</v>
      </c>
      <c r="G193">
        <v>1723.1479391912692</v>
      </c>
      <c r="H193">
        <v>0</v>
      </c>
      <c r="I193">
        <v>36127.295999999995</v>
      </c>
    </row>
    <row r="194" spans="1:9" x14ac:dyDescent="0.3">
      <c r="A194" s="42">
        <v>193</v>
      </c>
      <c r="B194" s="42">
        <v>4554</v>
      </c>
      <c r="C194" s="42">
        <v>4554</v>
      </c>
      <c r="D194" s="42" t="s">
        <v>183</v>
      </c>
      <c r="E194" s="42">
        <v>0</v>
      </c>
      <c r="F194" s="42">
        <v>0</v>
      </c>
      <c r="G194">
        <v>1005.7374392220424</v>
      </c>
      <c r="H194">
        <v>0</v>
      </c>
      <c r="I194">
        <v>0</v>
      </c>
    </row>
    <row r="195" spans="1:9" x14ac:dyDescent="0.3">
      <c r="A195" s="42">
        <v>194</v>
      </c>
      <c r="B195" s="42">
        <v>4572</v>
      </c>
      <c r="C195" s="42">
        <v>4572</v>
      </c>
      <c r="D195" s="42" t="s">
        <v>184</v>
      </c>
      <c r="E195" s="42">
        <v>0</v>
      </c>
      <c r="F195" s="42">
        <v>25891</v>
      </c>
      <c r="G195">
        <v>47136.96828242005</v>
      </c>
      <c r="H195">
        <v>56703</v>
      </c>
      <c r="I195">
        <v>33485.255999999994</v>
      </c>
    </row>
    <row r="196" spans="1:9" x14ac:dyDescent="0.3">
      <c r="A196" s="42">
        <v>195</v>
      </c>
      <c r="B196" s="42">
        <v>4581</v>
      </c>
      <c r="C196" s="42">
        <v>4581</v>
      </c>
      <c r="D196" s="42" t="s">
        <v>185</v>
      </c>
      <c r="E196" s="42">
        <v>0</v>
      </c>
      <c r="F196" s="42">
        <v>0</v>
      </c>
      <c r="G196">
        <v>4387.6618181072172</v>
      </c>
      <c r="H196">
        <v>0</v>
      </c>
      <c r="I196">
        <v>0</v>
      </c>
    </row>
    <row r="197" spans="1:9" x14ac:dyDescent="0.3">
      <c r="A197" s="42">
        <v>196</v>
      </c>
      <c r="B197" s="42">
        <v>4599</v>
      </c>
      <c r="C197" s="42">
        <v>4599</v>
      </c>
      <c r="D197" s="42" t="s">
        <v>186</v>
      </c>
      <c r="E197" s="42">
        <v>0</v>
      </c>
      <c r="F197" s="42">
        <v>14500</v>
      </c>
      <c r="G197">
        <v>75992.974086330374</v>
      </c>
      <c r="H197">
        <v>47869</v>
      </c>
      <c r="I197">
        <v>37963.544000000009</v>
      </c>
    </row>
    <row r="198" spans="1:9" x14ac:dyDescent="0.3">
      <c r="A198" s="42">
        <v>197</v>
      </c>
      <c r="B198" s="42">
        <v>4617</v>
      </c>
      <c r="C198" s="42">
        <v>4617</v>
      </c>
      <c r="D198" s="42" t="s">
        <v>187</v>
      </c>
      <c r="E198" s="42">
        <v>0</v>
      </c>
      <c r="F198" s="42">
        <v>0</v>
      </c>
      <c r="G198">
        <v>1328.9397451941823</v>
      </c>
      <c r="H198">
        <v>0</v>
      </c>
      <c r="I198">
        <v>0</v>
      </c>
    </row>
    <row r="199" spans="1:9" x14ac:dyDescent="0.3">
      <c r="A199" s="42">
        <v>198</v>
      </c>
      <c r="B199" s="42">
        <v>4662</v>
      </c>
      <c r="C199" s="42">
        <v>4662</v>
      </c>
      <c r="D199" s="42" t="s">
        <v>189</v>
      </c>
      <c r="E199" s="42">
        <v>0</v>
      </c>
      <c r="F199" s="42">
        <v>31147</v>
      </c>
      <c r="G199">
        <v>96090.71357282075</v>
      </c>
      <c r="H199">
        <v>0</v>
      </c>
      <c r="I199">
        <v>5313.4290000000174</v>
      </c>
    </row>
    <row r="200" spans="1:9" x14ac:dyDescent="0.3">
      <c r="A200" s="42">
        <v>199</v>
      </c>
      <c r="B200" s="42">
        <v>4689</v>
      </c>
      <c r="C200" s="42">
        <v>4689</v>
      </c>
      <c r="D200" s="42" t="s">
        <v>190</v>
      </c>
      <c r="E200" s="42">
        <v>0</v>
      </c>
      <c r="F200" s="42">
        <v>0</v>
      </c>
      <c r="G200">
        <v>443.96610795396276</v>
      </c>
      <c r="H200">
        <v>0</v>
      </c>
      <c r="I200">
        <v>0</v>
      </c>
    </row>
    <row r="201" spans="1:9" x14ac:dyDescent="0.3">
      <c r="A201" s="42">
        <v>200</v>
      </c>
      <c r="B201" s="42">
        <v>4644</v>
      </c>
      <c r="C201" s="42">
        <v>4644</v>
      </c>
      <c r="D201" s="42" t="s">
        <v>188</v>
      </c>
      <c r="E201" s="42">
        <v>41893</v>
      </c>
      <c r="F201" s="42">
        <v>23545</v>
      </c>
      <c r="G201">
        <v>67276.733459368552</v>
      </c>
      <c r="H201">
        <v>65509</v>
      </c>
      <c r="I201">
        <v>104326.61999999998</v>
      </c>
    </row>
    <row r="202" spans="1:9" x14ac:dyDescent="0.3">
      <c r="A202" s="42">
        <v>201</v>
      </c>
      <c r="B202" s="42">
        <v>4725</v>
      </c>
      <c r="C202" s="42">
        <v>4725</v>
      </c>
      <c r="D202" s="42" t="s">
        <v>191</v>
      </c>
      <c r="E202" s="42">
        <v>0</v>
      </c>
      <c r="F202" s="42">
        <v>0</v>
      </c>
      <c r="G202">
        <v>2716.782102045423</v>
      </c>
      <c r="H202">
        <v>81053</v>
      </c>
      <c r="I202">
        <v>0</v>
      </c>
    </row>
    <row r="203" spans="1:9" x14ac:dyDescent="0.3">
      <c r="A203" s="42">
        <v>202</v>
      </c>
      <c r="B203" s="42">
        <v>2673</v>
      </c>
      <c r="C203" s="42">
        <v>2673</v>
      </c>
      <c r="D203" s="42" t="s">
        <v>117</v>
      </c>
      <c r="E203" s="42">
        <v>155221</v>
      </c>
      <c r="F203" s="42">
        <v>139120</v>
      </c>
      <c r="G203">
        <v>380412.24268561642</v>
      </c>
      <c r="H203">
        <v>367425</v>
      </c>
      <c r="I203">
        <v>147348.07199999996</v>
      </c>
    </row>
    <row r="204" spans="1:9" x14ac:dyDescent="0.3">
      <c r="A204" s="42">
        <v>203</v>
      </c>
      <c r="B204" s="42">
        <v>153</v>
      </c>
      <c r="C204" s="42">
        <v>153</v>
      </c>
      <c r="D204" s="42" t="s">
        <v>18</v>
      </c>
      <c r="E204" s="42">
        <v>0</v>
      </c>
      <c r="F204" s="42">
        <v>148482</v>
      </c>
      <c r="G204">
        <v>277563.50784276711</v>
      </c>
      <c r="H204">
        <v>165764</v>
      </c>
      <c r="I204">
        <v>203120.13399999999</v>
      </c>
    </row>
    <row r="205" spans="1:9" x14ac:dyDescent="0.3">
      <c r="A205" s="42">
        <v>204</v>
      </c>
      <c r="B205" s="42">
        <v>3691</v>
      </c>
      <c r="C205" s="42">
        <v>3691</v>
      </c>
      <c r="D205" s="42" t="s">
        <v>156</v>
      </c>
      <c r="E205" s="42">
        <v>0</v>
      </c>
      <c r="F205" s="42">
        <v>0</v>
      </c>
      <c r="G205">
        <v>53581.61514012274</v>
      </c>
      <c r="H205">
        <v>123260</v>
      </c>
      <c r="I205">
        <v>143434.97099999999</v>
      </c>
    </row>
    <row r="206" spans="1:9" x14ac:dyDescent="0.3">
      <c r="A206" s="42">
        <v>205</v>
      </c>
      <c r="B206" s="42">
        <v>4774</v>
      </c>
      <c r="C206" s="42">
        <v>4774</v>
      </c>
      <c r="D206" s="42" t="s">
        <v>331</v>
      </c>
      <c r="E206" s="42">
        <v>69967</v>
      </c>
      <c r="F206" s="42">
        <v>151543</v>
      </c>
      <c r="G206">
        <v>189041.53844059657</v>
      </c>
      <c r="H206">
        <v>199039</v>
      </c>
      <c r="I206">
        <v>258980.75200000007</v>
      </c>
    </row>
    <row r="207" spans="1:9" x14ac:dyDescent="0.3">
      <c r="A207" s="42">
        <v>206</v>
      </c>
      <c r="B207" s="42">
        <v>873</v>
      </c>
      <c r="C207" s="42">
        <v>873</v>
      </c>
      <c r="D207" s="42" t="s">
        <v>42</v>
      </c>
      <c r="E207" s="42">
        <v>0</v>
      </c>
      <c r="F207" s="42">
        <v>5403</v>
      </c>
      <c r="G207">
        <v>12770.214857518005</v>
      </c>
      <c r="H207">
        <v>49177</v>
      </c>
      <c r="I207">
        <v>81112.344000000026</v>
      </c>
    </row>
    <row r="208" spans="1:9" x14ac:dyDescent="0.3">
      <c r="A208" s="42">
        <v>207</v>
      </c>
      <c r="B208" s="42">
        <v>4778</v>
      </c>
      <c r="C208" s="42">
        <v>4778</v>
      </c>
      <c r="D208" s="42" t="s">
        <v>196</v>
      </c>
      <c r="E208" s="42">
        <v>67433</v>
      </c>
      <c r="F208" s="42">
        <v>44116</v>
      </c>
      <c r="G208">
        <v>99942.072375520613</v>
      </c>
      <c r="H208">
        <v>85048</v>
      </c>
      <c r="I208">
        <v>63374.694000000003</v>
      </c>
    </row>
    <row r="209" spans="1:9" x14ac:dyDescent="0.3">
      <c r="A209" s="42">
        <v>208</v>
      </c>
      <c r="B209" s="42">
        <v>4777</v>
      </c>
      <c r="C209" s="42">
        <v>4777</v>
      </c>
      <c r="D209" s="42" t="s">
        <v>195</v>
      </c>
      <c r="E209" s="42">
        <v>0</v>
      </c>
      <c r="F209" s="42">
        <v>68128</v>
      </c>
      <c r="G209">
        <v>80892.790403750303</v>
      </c>
      <c r="H209">
        <v>79931</v>
      </c>
      <c r="I209">
        <v>79015.5</v>
      </c>
    </row>
    <row r="210" spans="1:9" x14ac:dyDescent="0.3">
      <c r="A210" s="42">
        <v>209</v>
      </c>
      <c r="B210" s="42">
        <v>4776</v>
      </c>
      <c r="C210" s="42">
        <v>4776</v>
      </c>
      <c r="D210" s="42" t="s">
        <v>194</v>
      </c>
      <c r="E210" s="42">
        <v>3359</v>
      </c>
      <c r="F210" s="42">
        <v>37765</v>
      </c>
      <c r="G210">
        <v>32323.057199495332</v>
      </c>
      <c r="H210">
        <v>15541</v>
      </c>
      <c r="I210">
        <v>96848.86</v>
      </c>
    </row>
    <row r="211" spans="1:9" x14ac:dyDescent="0.3">
      <c r="A211" s="42">
        <v>210</v>
      </c>
      <c r="B211" s="42">
        <v>4779</v>
      </c>
      <c r="C211" s="42">
        <v>4779</v>
      </c>
      <c r="D211" s="42" t="s">
        <v>197</v>
      </c>
      <c r="E211" s="42">
        <v>0</v>
      </c>
      <c r="F211" s="42">
        <v>92584</v>
      </c>
      <c r="G211">
        <v>137178.63610559469</v>
      </c>
      <c r="H211">
        <v>122878</v>
      </c>
      <c r="I211">
        <v>182254.15199999997</v>
      </c>
    </row>
    <row r="212" spans="1:9" x14ac:dyDescent="0.3">
      <c r="A212" s="42">
        <v>211</v>
      </c>
      <c r="B212" s="42">
        <v>4784</v>
      </c>
      <c r="C212" s="42">
        <v>4784</v>
      </c>
      <c r="D212" s="42" t="s">
        <v>198</v>
      </c>
      <c r="E212" s="42">
        <v>0</v>
      </c>
      <c r="F212" s="42">
        <v>0</v>
      </c>
      <c r="G212">
        <v>2758.9194345854798</v>
      </c>
      <c r="H212">
        <v>0</v>
      </c>
      <c r="I212">
        <v>0</v>
      </c>
    </row>
    <row r="213" spans="1:9" x14ac:dyDescent="0.3">
      <c r="A213" s="42">
        <v>212</v>
      </c>
      <c r="B213" s="42">
        <v>4785</v>
      </c>
      <c r="C213" s="42">
        <v>4785</v>
      </c>
      <c r="D213" s="42" t="s">
        <v>332</v>
      </c>
      <c r="E213" s="42">
        <v>32689</v>
      </c>
      <c r="F213" s="42">
        <v>28846</v>
      </c>
      <c r="G213">
        <v>84349.816389635424</v>
      </c>
      <c r="H213">
        <v>29681</v>
      </c>
      <c r="I213">
        <v>8558.4170000000067</v>
      </c>
    </row>
    <row r="214" spans="1:9" x14ac:dyDescent="0.3">
      <c r="A214" s="42">
        <v>213</v>
      </c>
      <c r="B214" s="42">
        <v>333</v>
      </c>
      <c r="C214" s="42">
        <v>333</v>
      </c>
      <c r="D214" s="42" t="s">
        <v>24</v>
      </c>
      <c r="E214" s="42">
        <v>99432</v>
      </c>
      <c r="F214" s="42">
        <v>133652</v>
      </c>
      <c r="G214">
        <v>128502.2749476848</v>
      </c>
      <c r="H214">
        <v>142312</v>
      </c>
      <c r="I214">
        <v>131171.10999999999</v>
      </c>
    </row>
    <row r="215" spans="1:9" x14ac:dyDescent="0.3">
      <c r="A215" s="42">
        <v>214</v>
      </c>
      <c r="B215" s="42">
        <v>4773</v>
      </c>
      <c r="C215" s="42">
        <v>4773</v>
      </c>
      <c r="D215" s="42" t="s">
        <v>193</v>
      </c>
      <c r="E215" s="42">
        <v>69897</v>
      </c>
      <c r="F215" s="42">
        <v>148634</v>
      </c>
      <c r="G215">
        <v>149675.80127628581</v>
      </c>
      <c r="H215">
        <v>217612</v>
      </c>
      <c r="I215">
        <v>212766.10500000001</v>
      </c>
    </row>
    <row r="216" spans="1:9" x14ac:dyDescent="0.3">
      <c r="A216" s="42">
        <v>215</v>
      </c>
      <c r="B216" s="42">
        <v>4788</v>
      </c>
      <c r="C216" s="42">
        <v>4788</v>
      </c>
      <c r="D216" s="42" t="s">
        <v>199</v>
      </c>
      <c r="E216" s="42">
        <v>49817</v>
      </c>
      <c r="F216" s="42">
        <v>37230</v>
      </c>
      <c r="G216">
        <v>50696.954693494466</v>
      </c>
      <c r="H216">
        <v>34074</v>
      </c>
      <c r="I216">
        <v>46082.586000000018</v>
      </c>
    </row>
    <row r="217" spans="1:9" x14ac:dyDescent="0.3">
      <c r="A217" s="42">
        <v>216</v>
      </c>
      <c r="B217" s="42">
        <v>4797</v>
      </c>
      <c r="C217" s="42">
        <v>4797</v>
      </c>
      <c r="D217" s="42" t="s">
        <v>200</v>
      </c>
      <c r="E217" s="42">
        <v>0</v>
      </c>
      <c r="F217" s="42">
        <v>0</v>
      </c>
      <c r="G217">
        <v>2683.8791211045695</v>
      </c>
      <c r="H217">
        <v>0</v>
      </c>
      <c r="I217">
        <v>0</v>
      </c>
    </row>
    <row r="218" spans="1:9" x14ac:dyDescent="0.3">
      <c r="A218" s="42">
        <v>217</v>
      </c>
      <c r="B218" s="42">
        <v>4860</v>
      </c>
      <c r="C218" s="42">
        <v>4860</v>
      </c>
      <c r="D218" s="42" t="s">
        <v>346</v>
      </c>
      <c r="E218" s="42">
        <v>44964</v>
      </c>
      <c r="F218" s="42">
        <v>69185</v>
      </c>
      <c r="G218">
        <v>83559.812598937293</v>
      </c>
      <c r="H218">
        <v>140088</v>
      </c>
      <c r="I218">
        <v>199090.60199999998</v>
      </c>
    </row>
    <row r="219" spans="1:9" x14ac:dyDescent="0.3">
      <c r="A219" s="42">
        <v>218</v>
      </c>
      <c r="B219" s="42">
        <v>4869</v>
      </c>
      <c r="C219" s="42">
        <v>4869</v>
      </c>
      <c r="D219" s="42" t="s">
        <v>201</v>
      </c>
      <c r="E219" s="42">
        <v>0</v>
      </c>
      <c r="F219" s="42">
        <v>0</v>
      </c>
      <c r="G219">
        <v>1180.9211579098542</v>
      </c>
      <c r="H219">
        <v>0</v>
      </c>
      <c r="I219">
        <v>0</v>
      </c>
    </row>
    <row r="220" spans="1:9" x14ac:dyDescent="0.3">
      <c r="A220" s="42">
        <v>219</v>
      </c>
      <c r="B220" s="42">
        <v>4878</v>
      </c>
      <c r="C220" s="42">
        <v>4878</v>
      </c>
      <c r="D220" s="42" t="s">
        <v>202</v>
      </c>
      <c r="E220" s="42">
        <v>0</v>
      </c>
      <c r="F220" s="42">
        <v>9475</v>
      </c>
      <c r="G220">
        <v>12502.861552838353</v>
      </c>
      <c r="H220">
        <v>4559</v>
      </c>
      <c r="I220">
        <v>66693.894</v>
      </c>
    </row>
    <row r="221" spans="1:9" x14ac:dyDescent="0.3">
      <c r="A221" s="42">
        <v>220</v>
      </c>
      <c r="B221" s="42">
        <v>4890</v>
      </c>
      <c r="C221" s="42">
        <v>4890</v>
      </c>
      <c r="D221" s="42" t="s">
        <v>203</v>
      </c>
      <c r="E221" s="42">
        <v>0</v>
      </c>
      <c r="F221" s="42">
        <v>14053</v>
      </c>
      <c r="G221">
        <v>877.17374802535778</v>
      </c>
      <c r="H221">
        <v>0</v>
      </c>
      <c r="I221">
        <v>0</v>
      </c>
    </row>
    <row r="222" spans="1:9" x14ac:dyDescent="0.3">
      <c r="A222" s="42">
        <v>221</v>
      </c>
      <c r="B222" s="42">
        <v>4905</v>
      </c>
      <c r="C222" s="42">
        <v>4905</v>
      </c>
      <c r="D222" s="42" t="s">
        <v>333</v>
      </c>
      <c r="E222" s="42">
        <v>73632</v>
      </c>
      <c r="F222" s="42">
        <v>167612</v>
      </c>
      <c r="G222">
        <v>74292.796265925368</v>
      </c>
      <c r="H222">
        <v>80584</v>
      </c>
      <c r="I222">
        <v>77945.900000000009</v>
      </c>
    </row>
    <row r="223" spans="1:9" x14ac:dyDescent="0.3">
      <c r="A223" s="42">
        <v>222</v>
      </c>
      <c r="B223" s="42">
        <v>4978</v>
      </c>
      <c r="C223" s="42">
        <v>4978</v>
      </c>
      <c r="D223" s="42" t="s">
        <v>204</v>
      </c>
      <c r="E223" s="42">
        <v>0</v>
      </c>
      <c r="F223" s="42">
        <v>0</v>
      </c>
      <c r="G223">
        <v>32334.996369837718</v>
      </c>
      <c r="H223">
        <v>30154</v>
      </c>
      <c r="I223">
        <v>38777.696999999993</v>
      </c>
    </row>
    <row r="224" spans="1:9" x14ac:dyDescent="0.3">
      <c r="A224" s="42">
        <v>223</v>
      </c>
      <c r="B224" s="42">
        <v>4995</v>
      </c>
      <c r="C224" s="42">
        <v>4995</v>
      </c>
      <c r="D224" s="42" t="s">
        <v>205</v>
      </c>
      <c r="E224" s="42">
        <v>0</v>
      </c>
      <c r="F224" s="42">
        <v>37705</v>
      </c>
      <c r="G224">
        <v>182656.61537030956</v>
      </c>
      <c r="H224">
        <v>82326</v>
      </c>
      <c r="I224">
        <v>79040.610000000015</v>
      </c>
    </row>
    <row r="225" spans="1:9" x14ac:dyDescent="0.3">
      <c r="A225" s="42">
        <v>224</v>
      </c>
      <c r="B225" s="42">
        <v>5013</v>
      </c>
      <c r="C225" s="42">
        <v>5013</v>
      </c>
      <c r="D225" s="42" t="s">
        <v>206</v>
      </c>
      <c r="E225" s="42">
        <v>0</v>
      </c>
      <c r="F225" s="42">
        <v>0</v>
      </c>
      <c r="G225">
        <v>58571.646038713247</v>
      </c>
      <c r="H225">
        <v>221027</v>
      </c>
      <c r="I225">
        <v>79308.783999999971</v>
      </c>
    </row>
    <row r="226" spans="1:9" x14ac:dyDescent="0.3">
      <c r="A226" s="42">
        <v>225</v>
      </c>
      <c r="B226" s="42">
        <v>5049</v>
      </c>
      <c r="C226" s="42">
        <v>5049</v>
      </c>
      <c r="D226" s="42" t="s">
        <v>207</v>
      </c>
      <c r="E226" s="42">
        <v>0</v>
      </c>
      <c r="F226" s="42">
        <v>0</v>
      </c>
      <c r="G226">
        <v>4173.388999446076</v>
      </c>
      <c r="H226">
        <v>0</v>
      </c>
      <c r="I226">
        <v>0</v>
      </c>
    </row>
    <row r="227" spans="1:9" x14ac:dyDescent="0.3">
      <c r="A227" s="42">
        <v>226</v>
      </c>
      <c r="B227" s="42">
        <v>5319</v>
      </c>
      <c r="C227" s="42">
        <v>5160</v>
      </c>
      <c r="D227" s="42" t="s">
        <v>210</v>
      </c>
      <c r="E227" s="42">
        <v>0</v>
      </c>
      <c r="F227" s="42">
        <v>0</v>
      </c>
      <c r="G227">
        <v>41976.148604620117</v>
      </c>
      <c r="H227">
        <v>24224</v>
      </c>
      <c r="I227">
        <v>31823.724000000035</v>
      </c>
    </row>
    <row r="228" spans="1:9" x14ac:dyDescent="0.3">
      <c r="A228" s="42">
        <v>227</v>
      </c>
      <c r="B228" s="42">
        <v>5121</v>
      </c>
      <c r="C228" s="42">
        <v>5121</v>
      </c>
      <c r="D228" s="42" t="s">
        <v>208</v>
      </c>
      <c r="E228" s="42">
        <v>45205</v>
      </c>
      <c r="F228" s="42">
        <v>65523</v>
      </c>
      <c r="G228">
        <v>111757.76302228017</v>
      </c>
      <c r="H228">
        <v>103860</v>
      </c>
      <c r="I228">
        <v>151717.54500000001</v>
      </c>
    </row>
    <row r="229" spans="1:9" x14ac:dyDescent="0.3">
      <c r="A229" s="42">
        <v>228</v>
      </c>
      <c r="B229" s="42">
        <v>5139</v>
      </c>
      <c r="C229" s="42">
        <v>5139</v>
      </c>
      <c r="D229" s="42" t="s">
        <v>209</v>
      </c>
      <c r="E229" s="42">
        <v>87527</v>
      </c>
      <c r="F229" s="42">
        <v>94325</v>
      </c>
      <c r="G229">
        <v>92245.242304228319</v>
      </c>
      <c r="H229">
        <v>22795</v>
      </c>
      <c r="I229">
        <v>50398.200000000004</v>
      </c>
    </row>
    <row r="230" spans="1:9" x14ac:dyDescent="0.3">
      <c r="A230" s="42">
        <v>229</v>
      </c>
      <c r="B230" s="42">
        <v>5163</v>
      </c>
      <c r="C230" s="42">
        <v>5163</v>
      </c>
      <c r="D230" s="42" t="s">
        <v>211</v>
      </c>
      <c r="E230" s="42">
        <v>118824</v>
      </c>
      <c r="F230" s="42">
        <v>195640</v>
      </c>
      <c r="G230">
        <v>252054.46427784505</v>
      </c>
      <c r="H230">
        <v>261874</v>
      </c>
      <c r="I230">
        <v>300598.46899999998</v>
      </c>
    </row>
    <row r="231" spans="1:9" x14ac:dyDescent="0.3">
      <c r="A231" s="42">
        <v>230</v>
      </c>
      <c r="B231" s="42">
        <v>5166</v>
      </c>
      <c r="C231" s="42">
        <v>5166</v>
      </c>
      <c r="D231" s="42" t="s">
        <v>212</v>
      </c>
      <c r="E231" s="42">
        <v>0</v>
      </c>
      <c r="F231" s="42">
        <v>0</v>
      </c>
      <c r="G231">
        <v>1931.5932544160194</v>
      </c>
      <c r="H231">
        <v>0</v>
      </c>
      <c r="I231">
        <v>0</v>
      </c>
    </row>
    <row r="232" spans="1:9" x14ac:dyDescent="0.3">
      <c r="A232" s="42">
        <v>231</v>
      </c>
      <c r="B232" s="42">
        <v>5184</v>
      </c>
      <c r="C232" s="42">
        <v>5184</v>
      </c>
      <c r="D232" s="42" t="s">
        <v>213</v>
      </c>
      <c r="E232" s="42">
        <v>0</v>
      </c>
      <c r="F232" s="42">
        <v>0</v>
      </c>
      <c r="G232">
        <v>1615.9218759616772</v>
      </c>
      <c r="H232">
        <v>0</v>
      </c>
      <c r="I232">
        <v>88562.214000000007</v>
      </c>
    </row>
    <row r="233" spans="1:9" x14ac:dyDescent="0.3">
      <c r="A233" s="42">
        <v>232</v>
      </c>
      <c r="B233" s="42">
        <v>5250</v>
      </c>
      <c r="C233" s="42">
        <v>5250</v>
      </c>
      <c r="D233" s="42" t="s">
        <v>214</v>
      </c>
      <c r="E233" s="42">
        <v>0</v>
      </c>
      <c r="F233" s="42">
        <v>0</v>
      </c>
      <c r="G233">
        <v>4515.5979320107517</v>
      </c>
      <c r="H233">
        <v>0</v>
      </c>
      <c r="I233">
        <v>0</v>
      </c>
    </row>
    <row r="234" spans="1:9" x14ac:dyDescent="0.3">
      <c r="A234" s="42">
        <v>233</v>
      </c>
      <c r="B234" s="42">
        <v>5256</v>
      </c>
      <c r="C234" s="42">
        <v>5256</v>
      </c>
      <c r="D234" s="42" t="s">
        <v>215</v>
      </c>
      <c r="E234" s="42">
        <v>0</v>
      </c>
      <c r="F234" s="42">
        <v>0</v>
      </c>
      <c r="G234">
        <v>610.54305233572018</v>
      </c>
      <c r="H234">
        <v>0</v>
      </c>
      <c r="I234">
        <v>0</v>
      </c>
    </row>
    <row r="235" spans="1:9" x14ac:dyDescent="0.3">
      <c r="A235" s="42">
        <v>234</v>
      </c>
      <c r="B235" s="42">
        <v>5283</v>
      </c>
      <c r="C235" s="42">
        <v>5283</v>
      </c>
      <c r="D235" s="42" t="s">
        <v>216</v>
      </c>
      <c r="E235" s="42">
        <v>0</v>
      </c>
      <c r="F235" s="42">
        <v>84941</v>
      </c>
      <c r="G235">
        <v>206041.60704408839</v>
      </c>
      <c r="H235">
        <v>175675</v>
      </c>
      <c r="I235">
        <v>206526.66</v>
      </c>
    </row>
    <row r="236" spans="1:9" x14ac:dyDescent="0.3">
      <c r="A236" s="42">
        <v>235</v>
      </c>
      <c r="B236" s="42">
        <v>5310</v>
      </c>
      <c r="C236" s="42">
        <v>5310</v>
      </c>
      <c r="D236" s="42" t="s">
        <v>217</v>
      </c>
      <c r="E236" s="42">
        <v>0</v>
      </c>
      <c r="F236" s="42">
        <v>0</v>
      </c>
      <c r="G236">
        <v>653.57692386599126</v>
      </c>
      <c r="H236">
        <v>0</v>
      </c>
      <c r="I236">
        <v>0</v>
      </c>
    </row>
    <row r="237" spans="1:9" x14ac:dyDescent="0.3">
      <c r="A237" s="42">
        <v>237</v>
      </c>
      <c r="B237" s="42">
        <v>5463</v>
      </c>
      <c r="C237" s="42">
        <v>5463</v>
      </c>
      <c r="D237" s="42" t="s">
        <v>218</v>
      </c>
      <c r="E237" s="42">
        <v>0</v>
      </c>
      <c r="F237" s="42">
        <v>0</v>
      </c>
      <c r="G237">
        <v>925.7661612949554</v>
      </c>
      <c r="H237">
        <v>0</v>
      </c>
      <c r="I237">
        <v>0</v>
      </c>
    </row>
    <row r="238" spans="1:9" x14ac:dyDescent="0.3">
      <c r="A238" s="42">
        <v>238</v>
      </c>
      <c r="B238" s="42">
        <v>5486</v>
      </c>
      <c r="C238" s="42">
        <v>5486</v>
      </c>
      <c r="D238" s="42" t="s">
        <v>219</v>
      </c>
      <c r="E238" s="42">
        <v>0</v>
      </c>
      <c r="F238" s="42">
        <v>0</v>
      </c>
      <c r="G238">
        <v>30183.643242927206</v>
      </c>
      <c r="H238">
        <v>24872</v>
      </c>
      <c r="I238">
        <v>32607.550000000007</v>
      </c>
    </row>
    <row r="239" spans="1:9" x14ac:dyDescent="0.3">
      <c r="A239" s="42">
        <v>239</v>
      </c>
      <c r="B239" s="42">
        <v>5508</v>
      </c>
      <c r="C239" s="42">
        <v>5508</v>
      </c>
      <c r="D239" s="42" t="s">
        <v>220</v>
      </c>
      <c r="E239" s="42">
        <v>0</v>
      </c>
      <c r="F239" s="42">
        <v>43904</v>
      </c>
      <c r="G239">
        <v>49298.814627331107</v>
      </c>
      <c r="H239">
        <v>11409</v>
      </c>
      <c r="I239">
        <v>16559.903999999995</v>
      </c>
    </row>
    <row r="240" spans="1:9" x14ac:dyDescent="0.3">
      <c r="A240" s="42">
        <v>240</v>
      </c>
      <c r="B240" s="42">
        <v>1975</v>
      </c>
      <c r="C240" s="42">
        <v>1975</v>
      </c>
      <c r="D240" s="42" t="s">
        <v>98</v>
      </c>
      <c r="E240" s="42">
        <v>54332</v>
      </c>
      <c r="F240" s="42">
        <v>66201</v>
      </c>
      <c r="G240">
        <v>110040.19533071418</v>
      </c>
      <c r="H240">
        <v>139125</v>
      </c>
      <c r="I240">
        <v>114631.21799999999</v>
      </c>
    </row>
    <row r="241" spans="1:9" x14ac:dyDescent="0.3">
      <c r="A241" s="42">
        <v>241</v>
      </c>
      <c r="B241" s="42">
        <v>4824</v>
      </c>
      <c r="C241" s="42">
        <v>5510</v>
      </c>
      <c r="D241" s="42" t="s">
        <v>221</v>
      </c>
      <c r="E241" s="42">
        <v>49275</v>
      </c>
      <c r="F241" s="42">
        <v>127083</v>
      </c>
      <c r="G241">
        <v>96752.083905996798</v>
      </c>
      <c r="H241">
        <v>126385</v>
      </c>
      <c r="I241">
        <v>192178.04399999999</v>
      </c>
    </row>
    <row r="242" spans="1:9" x14ac:dyDescent="0.3">
      <c r="A242" s="42">
        <v>242</v>
      </c>
      <c r="B242" s="42">
        <v>5607</v>
      </c>
      <c r="C242" s="42">
        <v>5607</v>
      </c>
      <c r="D242" s="42" t="s">
        <v>222</v>
      </c>
      <c r="E242" s="42">
        <v>0</v>
      </c>
      <c r="F242" s="42">
        <v>0</v>
      </c>
      <c r="G242">
        <v>720.81734813203968</v>
      </c>
      <c r="H242">
        <v>0</v>
      </c>
      <c r="I242">
        <v>0</v>
      </c>
    </row>
    <row r="243" spans="1:9" x14ac:dyDescent="0.3">
      <c r="A243" s="42">
        <v>243</v>
      </c>
      <c r="B243" s="42">
        <v>5643</v>
      </c>
      <c r="C243" s="42">
        <v>5643</v>
      </c>
      <c r="D243" s="42" t="s">
        <v>223</v>
      </c>
      <c r="E243" s="42">
        <v>0</v>
      </c>
      <c r="F243" s="42">
        <v>0</v>
      </c>
      <c r="G243">
        <v>933.83501220688129</v>
      </c>
      <c r="H243">
        <v>0</v>
      </c>
      <c r="I243">
        <v>0</v>
      </c>
    </row>
    <row r="244" spans="1:9" x14ac:dyDescent="0.3">
      <c r="A244" s="42">
        <v>244</v>
      </c>
      <c r="B244" s="42">
        <v>5697</v>
      </c>
      <c r="C244" s="42">
        <v>5697</v>
      </c>
      <c r="D244" s="42" t="s">
        <v>347</v>
      </c>
      <c r="E244" s="42">
        <v>44531</v>
      </c>
      <c r="F244" s="42">
        <v>83258</v>
      </c>
      <c r="G244">
        <v>76748.307141948593</v>
      </c>
      <c r="H244">
        <v>107294</v>
      </c>
      <c r="I244">
        <v>131200.74000000002</v>
      </c>
    </row>
    <row r="245" spans="1:9" x14ac:dyDescent="0.3">
      <c r="A245" s="42">
        <v>245</v>
      </c>
      <c r="B245" s="42">
        <v>5724</v>
      </c>
      <c r="C245" s="42">
        <v>5724</v>
      </c>
      <c r="D245" s="42" t="s">
        <v>224</v>
      </c>
      <c r="E245" s="42">
        <v>52362</v>
      </c>
      <c r="F245" s="42">
        <v>72477</v>
      </c>
      <c r="G245">
        <v>108911.80896087643</v>
      </c>
      <c r="H245">
        <v>77117</v>
      </c>
      <c r="I245">
        <v>90769.279999999999</v>
      </c>
    </row>
    <row r="246" spans="1:9" x14ac:dyDescent="0.3">
      <c r="A246" s="42">
        <v>246</v>
      </c>
      <c r="B246" s="42">
        <v>5805</v>
      </c>
      <c r="C246" s="42">
        <v>5805</v>
      </c>
      <c r="D246" s="42" t="s">
        <v>226</v>
      </c>
      <c r="E246" s="42">
        <v>95127</v>
      </c>
      <c r="F246" s="42">
        <v>183433</v>
      </c>
      <c r="G246">
        <v>57145.696864678073</v>
      </c>
      <c r="H246">
        <v>15727</v>
      </c>
      <c r="I246">
        <v>141845.26000000004</v>
      </c>
    </row>
    <row r="247" spans="1:9" x14ac:dyDescent="0.3">
      <c r="A247" s="42">
        <v>247</v>
      </c>
      <c r="B247" s="42">
        <v>5823</v>
      </c>
      <c r="C247" s="42">
        <v>5823</v>
      </c>
      <c r="D247" s="42" t="s">
        <v>227</v>
      </c>
      <c r="E247" s="42">
        <v>59890</v>
      </c>
      <c r="F247" s="42">
        <v>77969</v>
      </c>
      <c r="G247">
        <v>80243.669809408559</v>
      </c>
      <c r="H247">
        <v>203097</v>
      </c>
      <c r="I247">
        <v>134391.4</v>
      </c>
    </row>
    <row r="248" spans="1:9" x14ac:dyDescent="0.3">
      <c r="A248" s="42">
        <v>248</v>
      </c>
      <c r="B248" s="42">
        <v>5832</v>
      </c>
      <c r="C248" s="42">
        <v>5832</v>
      </c>
      <c r="D248" s="42" t="s">
        <v>228</v>
      </c>
      <c r="E248" s="42">
        <v>58220</v>
      </c>
      <c r="F248" s="42">
        <v>92207</v>
      </c>
      <c r="G248">
        <v>114249.91013745563</v>
      </c>
      <c r="H248">
        <v>141646</v>
      </c>
      <c r="I248">
        <v>68006.880000000019</v>
      </c>
    </row>
    <row r="249" spans="1:9" x14ac:dyDescent="0.3">
      <c r="A249" s="42">
        <v>249</v>
      </c>
      <c r="B249" s="42">
        <v>5877</v>
      </c>
      <c r="C249" s="42">
        <v>5877</v>
      </c>
      <c r="D249" s="42" t="s">
        <v>229</v>
      </c>
      <c r="E249" s="42">
        <v>0</v>
      </c>
      <c r="F249" s="42">
        <v>0</v>
      </c>
      <c r="G249">
        <v>1289.8506452208528</v>
      </c>
      <c r="H249">
        <v>0</v>
      </c>
      <c r="I249">
        <v>0</v>
      </c>
    </row>
    <row r="250" spans="1:9" x14ac:dyDescent="0.3">
      <c r="A250" s="42">
        <v>250</v>
      </c>
      <c r="B250" s="42">
        <v>5895</v>
      </c>
      <c r="C250" s="42">
        <v>5895</v>
      </c>
      <c r="D250" s="42" t="s">
        <v>230</v>
      </c>
      <c r="E250" s="42">
        <v>1295</v>
      </c>
      <c r="F250" s="42">
        <v>23588</v>
      </c>
      <c r="G250">
        <v>22035.59168331862</v>
      </c>
      <c r="H250">
        <v>28742</v>
      </c>
      <c r="I250">
        <v>59288.975999999995</v>
      </c>
    </row>
    <row r="251" spans="1:9" x14ac:dyDescent="0.3">
      <c r="A251" s="42">
        <v>251</v>
      </c>
      <c r="B251" s="42">
        <v>5949</v>
      </c>
      <c r="C251" s="42">
        <v>5949</v>
      </c>
      <c r="D251" s="42" t="s">
        <v>231</v>
      </c>
      <c r="E251" s="42">
        <v>0</v>
      </c>
      <c r="F251" s="42">
        <v>0</v>
      </c>
      <c r="G251">
        <v>971.75861149293269</v>
      </c>
      <c r="H251">
        <v>46183</v>
      </c>
      <c r="I251">
        <v>0</v>
      </c>
    </row>
    <row r="252" spans="1:9" x14ac:dyDescent="0.3">
      <c r="A252" s="42">
        <v>252</v>
      </c>
      <c r="B252" s="42">
        <v>5976</v>
      </c>
      <c r="C252" s="42">
        <v>5976</v>
      </c>
      <c r="D252" s="42" t="s">
        <v>232</v>
      </c>
      <c r="E252" s="42">
        <v>0</v>
      </c>
      <c r="F252" s="42">
        <v>30746</v>
      </c>
      <c r="G252">
        <v>14923.188517017814</v>
      </c>
      <c r="H252">
        <v>50200</v>
      </c>
      <c r="I252">
        <v>32572.415000000012</v>
      </c>
    </row>
    <row r="253" spans="1:9" x14ac:dyDescent="0.3">
      <c r="A253" s="42">
        <v>253</v>
      </c>
      <c r="B253" s="42">
        <v>5994</v>
      </c>
      <c r="C253" s="42">
        <v>5994</v>
      </c>
      <c r="D253" s="42" t="s">
        <v>233</v>
      </c>
      <c r="E253" s="42">
        <v>0</v>
      </c>
      <c r="F253" s="42">
        <v>62714</v>
      </c>
      <c r="G253">
        <v>97368.743550458516</v>
      </c>
      <c r="H253">
        <v>130192</v>
      </c>
      <c r="I253">
        <v>190647.38700000005</v>
      </c>
    </row>
    <row r="254" spans="1:9" x14ac:dyDescent="0.3">
      <c r="A254" s="42">
        <v>254</v>
      </c>
      <c r="B254" s="42">
        <v>6003</v>
      </c>
      <c r="C254" s="42">
        <v>6003</v>
      </c>
      <c r="D254" s="42" t="s">
        <v>234</v>
      </c>
      <c r="E254" s="42">
        <v>7112</v>
      </c>
      <c r="F254" s="42">
        <v>107394</v>
      </c>
      <c r="G254">
        <v>137356.82696674392</v>
      </c>
      <c r="H254">
        <v>124847</v>
      </c>
      <c r="I254">
        <v>115958.186</v>
      </c>
    </row>
    <row r="255" spans="1:9" x14ac:dyDescent="0.3">
      <c r="A255" s="42">
        <v>255</v>
      </c>
      <c r="B255" s="42">
        <v>6012</v>
      </c>
      <c r="C255" s="42">
        <v>6012</v>
      </c>
      <c r="D255" s="42" t="s">
        <v>235</v>
      </c>
      <c r="E255" s="42">
        <v>0</v>
      </c>
      <c r="F255" s="42">
        <v>0</v>
      </c>
      <c r="G255">
        <v>497.13087007365175</v>
      </c>
      <c r="H255">
        <v>69938</v>
      </c>
      <c r="I255">
        <v>36799.744000000006</v>
      </c>
    </row>
    <row r="256" spans="1:9" x14ac:dyDescent="0.3">
      <c r="A256" s="42">
        <v>256</v>
      </c>
      <c r="B256" s="42">
        <v>6030</v>
      </c>
      <c r="C256" s="42">
        <v>6030</v>
      </c>
      <c r="D256" s="42" t="s">
        <v>236</v>
      </c>
      <c r="E256" s="42">
        <v>0</v>
      </c>
      <c r="F256" s="42">
        <v>0</v>
      </c>
      <c r="G256">
        <v>1196.6105902385989</v>
      </c>
      <c r="H256">
        <v>0</v>
      </c>
      <c r="I256">
        <v>0</v>
      </c>
    </row>
    <row r="257" spans="1:9" x14ac:dyDescent="0.3">
      <c r="A257" s="42">
        <v>257</v>
      </c>
      <c r="B257" s="42">
        <v>6048</v>
      </c>
      <c r="C257" s="42">
        <v>6035</v>
      </c>
      <c r="D257" s="42" t="s">
        <v>237</v>
      </c>
      <c r="E257" s="42">
        <v>165306</v>
      </c>
      <c r="F257" s="42">
        <v>162046</v>
      </c>
      <c r="G257">
        <v>116050.61833227333</v>
      </c>
      <c r="H257">
        <v>129193</v>
      </c>
      <c r="I257">
        <v>123902.40500000001</v>
      </c>
    </row>
    <row r="258" spans="1:9" x14ac:dyDescent="0.3">
      <c r="A258" s="42">
        <v>258</v>
      </c>
      <c r="B258" s="42">
        <v>6039</v>
      </c>
      <c r="C258" s="42">
        <v>6039</v>
      </c>
      <c r="D258" s="42" t="s">
        <v>238</v>
      </c>
      <c r="E258" s="42">
        <v>0</v>
      </c>
      <c r="F258" s="42">
        <v>0</v>
      </c>
      <c r="G258">
        <v>13050.290503251754</v>
      </c>
      <c r="H258">
        <v>0</v>
      </c>
      <c r="I258">
        <v>0</v>
      </c>
    </row>
    <row r="259" spans="1:9" x14ac:dyDescent="0.3">
      <c r="A259" s="42">
        <v>259</v>
      </c>
      <c r="B259" s="42">
        <v>6093</v>
      </c>
      <c r="C259" s="42">
        <v>6093</v>
      </c>
      <c r="D259" s="42" t="s">
        <v>240</v>
      </c>
      <c r="E259" s="42">
        <v>0</v>
      </c>
      <c r="F259" s="42">
        <v>0</v>
      </c>
      <c r="G259">
        <v>1252.554623227951</v>
      </c>
      <c r="H259">
        <v>0</v>
      </c>
      <c r="I259">
        <v>0</v>
      </c>
    </row>
    <row r="260" spans="1:9" x14ac:dyDescent="0.3">
      <c r="A260" s="42">
        <v>260</v>
      </c>
      <c r="B260" s="42">
        <v>6091</v>
      </c>
      <c r="C260" s="42">
        <v>6091</v>
      </c>
      <c r="D260" s="42" t="s">
        <v>239</v>
      </c>
      <c r="E260" s="42">
        <v>79868</v>
      </c>
      <c r="F260" s="42">
        <v>133011</v>
      </c>
      <c r="G260">
        <v>196631.12311593466</v>
      </c>
      <c r="H260">
        <v>200796</v>
      </c>
      <c r="I260">
        <v>198430.64400000003</v>
      </c>
    </row>
    <row r="261" spans="1:9" x14ac:dyDescent="0.3">
      <c r="A261" s="42">
        <v>261</v>
      </c>
      <c r="B261" s="42">
        <v>6095</v>
      </c>
      <c r="C261" s="42">
        <v>6095</v>
      </c>
      <c r="D261" s="42" t="s">
        <v>242</v>
      </c>
      <c r="E261" s="42">
        <v>21618</v>
      </c>
      <c r="F261" s="42">
        <v>58793</v>
      </c>
      <c r="G261">
        <v>148468.81490993584</v>
      </c>
      <c r="H261">
        <v>0</v>
      </c>
      <c r="I261">
        <v>74670.592000000004</v>
      </c>
    </row>
    <row r="262" spans="1:9" x14ac:dyDescent="0.3">
      <c r="A262" s="42">
        <v>262</v>
      </c>
      <c r="B262" s="42">
        <v>5157</v>
      </c>
      <c r="C262" s="42">
        <v>6099</v>
      </c>
      <c r="D262" s="42" t="s">
        <v>244</v>
      </c>
      <c r="E262" s="42">
        <v>0</v>
      </c>
      <c r="F262" s="42">
        <v>44522</v>
      </c>
      <c r="G262">
        <v>62414.908592515865</v>
      </c>
      <c r="H262">
        <v>52035</v>
      </c>
      <c r="I262">
        <v>59182.000000000015</v>
      </c>
    </row>
    <row r="263" spans="1:9" x14ac:dyDescent="0.3">
      <c r="A263" s="42">
        <v>263</v>
      </c>
      <c r="B263" s="42">
        <v>6097</v>
      </c>
      <c r="C263" s="42">
        <v>6097</v>
      </c>
      <c r="D263" s="42" t="s">
        <v>243</v>
      </c>
      <c r="E263" s="42">
        <v>0</v>
      </c>
      <c r="F263" s="42">
        <v>18975</v>
      </c>
      <c r="G263">
        <v>26333.355103091726</v>
      </c>
      <c r="H263">
        <v>31636</v>
      </c>
      <c r="I263">
        <v>39049.699000000008</v>
      </c>
    </row>
    <row r="264" spans="1:9" x14ac:dyDescent="0.3">
      <c r="A264" s="42">
        <v>264</v>
      </c>
      <c r="B264" s="42">
        <v>6098</v>
      </c>
      <c r="C264" s="42">
        <v>6098</v>
      </c>
      <c r="D264" s="42" t="s">
        <v>334</v>
      </c>
      <c r="E264" s="42">
        <v>16140</v>
      </c>
      <c r="F264" s="42">
        <v>47250</v>
      </c>
      <c r="G264">
        <v>105632.97123781878</v>
      </c>
      <c r="H264">
        <v>120171</v>
      </c>
      <c r="I264">
        <v>240216.00599999999</v>
      </c>
    </row>
    <row r="265" spans="1:9" x14ac:dyDescent="0.3">
      <c r="A265" s="42">
        <v>265</v>
      </c>
      <c r="B265" s="42">
        <v>6100</v>
      </c>
      <c r="C265" s="42">
        <v>6100</v>
      </c>
      <c r="D265" s="42" t="s">
        <v>245</v>
      </c>
      <c r="E265" s="42">
        <v>0</v>
      </c>
      <c r="F265" s="42">
        <v>43779</v>
      </c>
      <c r="G265">
        <v>79467.432956116783</v>
      </c>
      <c r="H265">
        <v>77525</v>
      </c>
      <c r="I265">
        <v>68639.600000000006</v>
      </c>
    </row>
    <row r="266" spans="1:9" x14ac:dyDescent="0.3">
      <c r="A266" s="42">
        <v>266</v>
      </c>
      <c r="B266" s="42">
        <v>6101</v>
      </c>
      <c r="C266" s="42">
        <v>6101</v>
      </c>
      <c r="D266" s="42" t="s">
        <v>246</v>
      </c>
      <c r="E266" s="42">
        <v>0</v>
      </c>
      <c r="F266" s="42">
        <v>0</v>
      </c>
      <c r="G266">
        <v>6181.098414131262</v>
      </c>
      <c r="H266">
        <v>88731</v>
      </c>
      <c r="I266">
        <v>306895.30500000017</v>
      </c>
    </row>
    <row r="267" spans="1:9" x14ac:dyDescent="0.3">
      <c r="A267" s="42">
        <v>267</v>
      </c>
      <c r="B267" s="42">
        <v>6094</v>
      </c>
      <c r="C267" s="42">
        <v>6094</v>
      </c>
      <c r="D267" s="42" t="s">
        <v>241</v>
      </c>
      <c r="E267" s="42">
        <v>11904</v>
      </c>
      <c r="F267" s="42">
        <v>103433</v>
      </c>
      <c r="G267">
        <v>92732.792939806721</v>
      </c>
      <c r="H267">
        <v>88600</v>
      </c>
      <c r="I267">
        <v>86091.984000000026</v>
      </c>
    </row>
    <row r="268" spans="1:9" x14ac:dyDescent="0.3">
      <c r="A268" s="42"/>
      <c r="B268" s="42">
        <v>6096</v>
      </c>
      <c r="C268" s="42">
        <v>6096</v>
      </c>
      <c r="D268" s="42" t="s">
        <v>453</v>
      </c>
      <c r="E268" s="42">
        <v>294113</v>
      </c>
      <c r="F268" s="42">
        <v>428828</v>
      </c>
      <c r="G268" s="42">
        <v>489101.1614146647</v>
      </c>
      <c r="H268" s="42">
        <v>499753</v>
      </c>
      <c r="I268" s="42">
        <v>538556.87700000009</v>
      </c>
    </row>
    <row r="269" spans="1:9" x14ac:dyDescent="0.3">
      <c r="A269" s="42">
        <v>269</v>
      </c>
      <c r="B269" s="42">
        <v>6102</v>
      </c>
      <c r="C269" s="42">
        <v>6102</v>
      </c>
      <c r="D269" s="42" t="s">
        <v>247</v>
      </c>
      <c r="E269" s="42">
        <v>0</v>
      </c>
      <c r="F269" s="42">
        <v>0</v>
      </c>
      <c r="G269">
        <v>1754.9750733438655</v>
      </c>
      <c r="H269">
        <v>0</v>
      </c>
      <c r="I269">
        <v>0</v>
      </c>
    </row>
    <row r="270" spans="1:9" x14ac:dyDescent="0.3">
      <c r="A270" s="42">
        <v>270</v>
      </c>
      <c r="B270" s="42">
        <v>6120</v>
      </c>
      <c r="C270" s="42">
        <v>6120</v>
      </c>
      <c r="D270" s="42" t="s">
        <v>248</v>
      </c>
      <c r="E270" s="42">
        <v>0</v>
      </c>
      <c r="F270" s="42">
        <v>0</v>
      </c>
      <c r="G270">
        <v>1046.8885788728642</v>
      </c>
      <c r="H270">
        <v>6147</v>
      </c>
      <c r="I270">
        <v>0</v>
      </c>
    </row>
    <row r="271" spans="1:9" x14ac:dyDescent="0.3">
      <c r="A271" s="42">
        <v>271</v>
      </c>
      <c r="B271" s="42">
        <v>6138</v>
      </c>
      <c r="C271" s="42">
        <v>6138</v>
      </c>
      <c r="D271" s="42" t="s">
        <v>249</v>
      </c>
      <c r="E271" s="42">
        <v>0</v>
      </c>
      <c r="F271" s="42">
        <v>0</v>
      </c>
      <c r="G271">
        <v>342.5675481607617</v>
      </c>
      <c r="H271">
        <v>0</v>
      </c>
      <c r="I271">
        <v>0</v>
      </c>
    </row>
    <row r="272" spans="1:9" x14ac:dyDescent="0.3">
      <c r="A272" s="42">
        <v>272</v>
      </c>
      <c r="B272" s="42">
        <v>5751</v>
      </c>
      <c r="C272" s="42">
        <v>5751</v>
      </c>
      <c r="D272" s="42" t="s">
        <v>225</v>
      </c>
      <c r="E272" s="42">
        <v>132836</v>
      </c>
      <c r="F272" s="42">
        <v>165875</v>
      </c>
      <c r="G272">
        <v>142848.75022854566</v>
      </c>
      <c r="H272">
        <v>240116</v>
      </c>
      <c r="I272">
        <v>124762.08000000002</v>
      </c>
    </row>
    <row r="273" spans="1:9" x14ac:dyDescent="0.3">
      <c r="A273" s="42">
        <v>273</v>
      </c>
      <c r="B273" s="42">
        <v>6165</v>
      </c>
      <c r="C273" s="42">
        <v>6165</v>
      </c>
      <c r="D273" s="42" t="s">
        <v>250</v>
      </c>
      <c r="E273" s="42">
        <v>0</v>
      </c>
      <c r="F273" s="42">
        <v>10792</v>
      </c>
      <c r="G273">
        <v>154.29436021582592</v>
      </c>
      <c r="H273">
        <v>3558</v>
      </c>
      <c r="I273">
        <v>2022.5510000000004</v>
      </c>
    </row>
    <row r="274" spans="1:9" x14ac:dyDescent="0.3">
      <c r="A274" s="42">
        <v>274</v>
      </c>
      <c r="B274" s="42">
        <v>6175</v>
      </c>
      <c r="C274" s="42">
        <v>6175</v>
      </c>
      <c r="D274" s="42" t="s">
        <v>251</v>
      </c>
      <c r="E274" s="42">
        <v>0</v>
      </c>
      <c r="F274" s="42">
        <v>0</v>
      </c>
      <c r="G274">
        <v>27880.266855138194</v>
      </c>
      <c r="H274">
        <v>60398</v>
      </c>
      <c r="I274">
        <v>107857.70600000003</v>
      </c>
    </row>
    <row r="275" spans="1:9" x14ac:dyDescent="0.3">
      <c r="A275" s="42">
        <v>275</v>
      </c>
      <c r="B275" s="42">
        <v>6219</v>
      </c>
      <c r="C275" s="42">
        <v>6219</v>
      </c>
      <c r="D275" s="42" t="s">
        <v>252</v>
      </c>
      <c r="E275" s="42">
        <v>0</v>
      </c>
      <c r="F275" s="42">
        <v>0</v>
      </c>
      <c r="G275">
        <v>2138.6937611554486</v>
      </c>
      <c r="H275">
        <v>0</v>
      </c>
      <c r="I275">
        <v>0</v>
      </c>
    </row>
    <row r="276" spans="1:9" x14ac:dyDescent="0.3">
      <c r="A276" s="42">
        <v>276</v>
      </c>
      <c r="B276" s="42">
        <v>6246</v>
      </c>
      <c r="C276" s="42">
        <v>6246</v>
      </c>
      <c r="D276" s="42" t="s">
        <v>253</v>
      </c>
      <c r="E276" s="42">
        <v>10507</v>
      </c>
      <c r="F276" s="42">
        <v>14940</v>
      </c>
      <c r="G276">
        <v>28661.03457491333</v>
      </c>
      <c r="H276">
        <v>70154</v>
      </c>
      <c r="I276">
        <v>52446.537000000004</v>
      </c>
    </row>
    <row r="277" spans="1:9" x14ac:dyDescent="0.3">
      <c r="A277" s="42">
        <v>277</v>
      </c>
      <c r="B277" s="42">
        <v>6273</v>
      </c>
      <c r="C277" s="42">
        <v>6273</v>
      </c>
      <c r="D277" s="42" t="s">
        <v>255</v>
      </c>
      <c r="E277" s="42">
        <v>0</v>
      </c>
      <c r="F277" s="42">
        <v>71812</v>
      </c>
      <c r="G277">
        <v>161318.35612518727</v>
      </c>
      <c r="H277">
        <v>82736</v>
      </c>
      <c r="I277">
        <v>78288.596000000034</v>
      </c>
    </row>
    <row r="278" spans="1:9" x14ac:dyDescent="0.3">
      <c r="A278" s="42">
        <v>278</v>
      </c>
      <c r="B278" s="42">
        <v>6408</v>
      </c>
      <c r="C278" s="42">
        <v>6408</v>
      </c>
      <c r="D278" s="42" t="s">
        <v>256</v>
      </c>
      <c r="E278" s="42">
        <v>0</v>
      </c>
      <c r="F278" s="42">
        <v>0</v>
      </c>
      <c r="G278">
        <v>786.35434831668169</v>
      </c>
      <c r="H278">
        <v>60941</v>
      </c>
      <c r="I278">
        <v>104096.52</v>
      </c>
    </row>
    <row r="279" spans="1:9" x14ac:dyDescent="0.3">
      <c r="A279" s="42">
        <v>279</v>
      </c>
      <c r="B279" s="42">
        <v>6453</v>
      </c>
      <c r="C279" s="42">
        <v>6453</v>
      </c>
      <c r="D279" s="42" t="s">
        <v>257</v>
      </c>
      <c r="E279" s="42">
        <v>42151</v>
      </c>
      <c r="F279" s="42">
        <v>73709</v>
      </c>
      <c r="G279">
        <v>78217.460756724075</v>
      </c>
      <c r="H279">
        <v>98707</v>
      </c>
      <c r="I279">
        <v>102737.80000000003</v>
      </c>
    </row>
    <row r="280" spans="1:9" x14ac:dyDescent="0.3">
      <c r="A280" s="42">
        <v>280</v>
      </c>
      <c r="B280" s="42">
        <v>6460</v>
      </c>
      <c r="C280" s="42">
        <v>6460</v>
      </c>
      <c r="D280" s="42" t="s">
        <v>258</v>
      </c>
      <c r="E280" s="42">
        <v>6835</v>
      </c>
      <c r="F280" s="42">
        <v>72311</v>
      </c>
      <c r="G280">
        <v>134239.08149272719</v>
      </c>
      <c r="H280">
        <v>154717</v>
      </c>
      <c r="I280">
        <v>98957.712000000014</v>
      </c>
    </row>
    <row r="281" spans="1:9" x14ac:dyDescent="0.3">
      <c r="A281" s="42">
        <v>281</v>
      </c>
      <c r="B281" s="42">
        <v>6462</v>
      </c>
      <c r="C281" s="42">
        <v>6462</v>
      </c>
      <c r="D281" s="42" t="s">
        <v>259</v>
      </c>
      <c r="E281" s="42">
        <v>54640</v>
      </c>
      <c r="F281" s="42">
        <v>69313</v>
      </c>
      <c r="G281">
        <v>56077.090843403181</v>
      </c>
      <c r="H281">
        <v>54880</v>
      </c>
      <c r="I281">
        <v>63069.468000000023</v>
      </c>
    </row>
    <row r="282" spans="1:9" x14ac:dyDescent="0.3">
      <c r="A282" s="42">
        <v>282</v>
      </c>
      <c r="B282" s="42">
        <v>6471</v>
      </c>
      <c r="C282" s="42">
        <v>6471</v>
      </c>
      <c r="D282" s="42" t="s">
        <v>260</v>
      </c>
      <c r="E282" s="42">
        <v>0</v>
      </c>
      <c r="F282" s="42">
        <v>0</v>
      </c>
      <c r="G282">
        <v>367.58098598773171</v>
      </c>
      <c r="H282">
        <v>0</v>
      </c>
      <c r="I282">
        <v>0</v>
      </c>
    </row>
    <row r="283" spans="1:9" x14ac:dyDescent="0.3">
      <c r="A283" s="42">
        <v>283</v>
      </c>
      <c r="B283" s="42">
        <v>6509</v>
      </c>
      <c r="C283" s="42">
        <v>6509</v>
      </c>
      <c r="D283" s="42" t="s">
        <v>261</v>
      </c>
      <c r="E283" s="42">
        <v>30496</v>
      </c>
      <c r="F283" s="42">
        <v>65969</v>
      </c>
      <c r="G283">
        <v>125703.0428736434</v>
      </c>
      <c r="H283">
        <v>104258</v>
      </c>
      <c r="I283">
        <v>124694.592</v>
      </c>
    </row>
    <row r="284" spans="1:9" x14ac:dyDescent="0.3">
      <c r="A284" s="42">
        <v>284</v>
      </c>
      <c r="B284" s="42">
        <v>6512</v>
      </c>
      <c r="C284" s="42">
        <v>6512</v>
      </c>
      <c r="D284" s="42" t="s">
        <v>262</v>
      </c>
      <c r="E284" s="42">
        <v>13997</v>
      </c>
      <c r="F284" s="42">
        <v>35472</v>
      </c>
      <c r="G284">
        <v>57189.229560347136</v>
      </c>
      <c r="H284">
        <v>124418</v>
      </c>
      <c r="I284">
        <v>127737.681</v>
      </c>
    </row>
    <row r="285" spans="1:9" x14ac:dyDescent="0.3">
      <c r="A285" s="42">
        <v>285</v>
      </c>
      <c r="B285" s="42">
        <v>6516</v>
      </c>
      <c r="C285" s="42">
        <v>6516</v>
      </c>
      <c r="D285" s="42" t="s">
        <v>263</v>
      </c>
      <c r="E285" s="42">
        <v>0</v>
      </c>
      <c r="F285" s="42">
        <v>20239</v>
      </c>
      <c r="G285">
        <v>67798.722763678888</v>
      </c>
      <c r="H285">
        <v>51611</v>
      </c>
      <c r="I285">
        <v>71621.55</v>
      </c>
    </row>
    <row r="286" spans="1:9" x14ac:dyDescent="0.3">
      <c r="A286" s="42">
        <v>286</v>
      </c>
      <c r="B286" s="42">
        <v>6534</v>
      </c>
      <c r="C286" s="42">
        <v>6534</v>
      </c>
      <c r="D286" s="42" t="s">
        <v>264</v>
      </c>
      <c r="E286" s="42">
        <v>1338</v>
      </c>
      <c r="F286" s="42">
        <v>31063</v>
      </c>
      <c r="G286">
        <v>93678.541533963871</v>
      </c>
      <c r="H286">
        <v>143886</v>
      </c>
      <c r="I286">
        <v>132985.21500000003</v>
      </c>
    </row>
    <row r="287" spans="1:9" x14ac:dyDescent="0.3">
      <c r="A287" s="42">
        <v>287</v>
      </c>
      <c r="B287" s="42">
        <v>1935</v>
      </c>
      <c r="C287" s="42">
        <v>6536</v>
      </c>
      <c r="D287" s="42" t="s">
        <v>265</v>
      </c>
      <c r="E287" s="42">
        <v>0</v>
      </c>
      <c r="F287" s="42">
        <v>71479</v>
      </c>
      <c r="G287">
        <v>83954.670711281622</v>
      </c>
      <c r="H287">
        <v>167488</v>
      </c>
      <c r="I287">
        <v>170870.80799999996</v>
      </c>
    </row>
    <row r="288" spans="1:9" x14ac:dyDescent="0.3">
      <c r="A288" s="42">
        <v>288</v>
      </c>
      <c r="B288" s="42">
        <v>6561</v>
      </c>
      <c r="C288" s="42">
        <v>6561</v>
      </c>
      <c r="D288" s="42" t="s">
        <v>266</v>
      </c>
      <c r="E288" s="42">
        <v>76863</v>
      </c>
      <c r="F288" s="42">
        <v>106935</v>
      </c>
      <c r="G288">
        <v>81205.9784387502</v>
      </c>
      <c r="H288">
        <v>98962</v>
      </c>
      <c r="I288">
        <v>85199.160000000018</v>
      </c>
    </row>
    <row r="289" spans="1:9" x14ac:dyDescent="0.3">
      <c r="A289" s="42">
        <v>289</v>
      </c>
      <c r="B289" s="42">
        <v>6579</v>
      </c>
      <c r="C289" s="42">
        <v>6579</v>
      </c>
      <c r="D289" s="42" t="s">
        <v>267</v>
      </c>
      <c r="E289" s="42">
        <v>0</v>
      </c>
      <c r="F289" s="42">
        <v>0</v>
      </c>
      <c r="G289">
        <v>3023.5777444966466</v>
      </c>
      <c r="H289">
        <v>0</v>
      </c>
      <c r="I289">
        <v>0</v>
      </c>
    </row>
    <row r="290" spans="1:9" x14ac:dyDescent="0.3">
      <c r="A290" s="42">
        <v>290</v>
      </c>
      <c r="B290" s="42">
        <v>6592</v>
      </c>
      <c r="C290" s="42">
        <v>6592</v>
      </c>
      <c r="D290" s="42" t="s">
        <v>389</v>
      </c>
      <c r="E290" s="42">
        <v>312772</v>
      </c>
      <c r="F290" s="42">
        <v>326963</v>
      </c>
      <c r="G290">
        <v>565987.06175902183</v>
      </c>
      <c r="H290">
        <v>446757</v>
      </c>
      <c r="I290">
        <v>402144.61499999999</v>
      </c>
    </row>
    <row r="291" spans="1:9" x14ac:dyDescent="0.3">
      <c r="A291" s="42">
        <v>291</v>
      </c>
      <c r="B291" s="42">
        <v>6615</v>
      </c>
      <c r="C291" s="42">
        <v>6615</v>
      </c>
      <c r="D291" s="42" t="s">
        <v>268</v>
      </c>
      <c r="E291" s="42">
        <v>0</v>
      </c>
      <c r="F291" s="42">
        <v>0</v>
      </c>
      <c r="G291">
        <v>649.36319061198549</v>
      </c>
      <c r="H291">
        <v>0</v>
      </c>
      <c r="I291">
        <v>0</v>
      </c>
    </row>
    <row r="292" spans="1:9" x14ac:dyDescent="0.3">
      <c r="A292" s="42">
        <v>292</v>
      </c>
      <c r="B292" s="42">
        <v>6651</v>
      </c>
      <c r="C292" s="42">
        <v>6651</v>
      </c>
      <c r="D292" s="42" t="s">
        <v>269</v>
      </c>
      <c r="E292" s="42">
        <v>110988</v>
      </c>
      <c r="F292" s="42">
        <v>135951</v>
      </c>
      <c r="G292">
        <v>163212.13131403484</v>
      </c>
      <c r="H292">
        <v>87336</v>
      </c>
      <c r="I292">
        <v>86502.779999999984</v>
      </c>
    </row>
    <row r="293" spans="1:9" x14ac:dyDescent="0.3">
      <c r="A293" s="42">
        <v>293</v>
      </c>
      <c r="B293" s="42">
        <v>6660</v>
      </c>
      <c r="C293" s="42">
        <v>6660</v>
      </c>
      <c r="D293" s="42" t="s">
        <v>270</v>
      </c>
      <c r="E293" s="42">
        <v>0</v>
      </c>
      <c r="F293" s="42">
        <v>0</v>
      </c>
      <c r="G293">
        <v>1349.8291036661678</v>
      </c>
      <c r="H293">
        <v>0</v>
      </c>
      <c r="I293">
        <v>0</v>
      </c>
    </row>
    <row r="294" spans="1:9" x14ac:dyDescent="0.3">
      <c r="A294" s="42">
        <v>294</v>
      </c>
      <c r="B294" s="42">
        <v>6700</v>
      </c>
      <c r="C294" s="42">
        <v>6700</v>
      </c>
      <c r="D294" s="42" t="s">
        <v>271</v>
      </c>
      <c r="E294" s="42">
        <v>9467</v>
      </c>
      <c r="F294" s="42">
        <v>0</v>
      </c>
      <c r="G294">
        <v>432.22144718215964</v>
      </c>
      <c r="H294">
        <v>5863</v>
      </c>
      <c r="I294">
        <v>0</v>
      </c>
    </row>
    <row r="295" spans="1:9" x14ac:dyDescent="0.3">
      <c r="A295" s="42">
        <v>295</v>
      </c>
      <c r="B295" s="42">
        <v>6759</v>
      </c>
      <c r="C295" s="42">
        <v>6759</v>
      </c>
      <c r="D295" s="42" t="s">
        <v>273</v>
      </c>
      <c r="E295" s="42">
        <v>0</v>
      </c>
      <c r="F295" s="42">
        <v>0</v>
      </c>
      <c r="G295">
        <v>555.04728884147494</v>
      </c>
      <c r="H295">
        <v>0</v>
      </c>
      <c r="I295">
        <v>0</v>
      </c>
    </row>
    <row r="296" spans="1:9" x14ac:dyDescent="0.3">
      <c r="A296" s="42">
        <v>296</v>
      </c>
      <c r="B296" s="42">
        <v>6762</v>
      </c>
      <c r="C296" s="42">
        <v>6762</v>
      </c>
      <c r="D296" s="42" t="s">
        <v>274</v>
      </c>
      <c r="E296" s="42">
        <v>0</v>
      </c>
      <c r="F296" s="42">
        <v>0</v>
      </c>
      <c r="G296">
        <v>608.3913587592067</v>
      </c>
      <c r="H296">
        <v>0</v>
      </c>
      <c r="I296">
        <v>0</v>
      </c>
    </row>
    <row r="297" spans="1:9" x14ac:dyDescent="0.3">
      <c r="A297" s="42">
        <v>297</v>
      </c>
      <c r="B297" s="42">
        <v>6768</v>
      </c>
      <c r="C297" s="42">
        <v>6768</v>
      </c>
      <c r="D297" s="42" t="s">
        <v>275</v>
      </c>
      <c r="E297" s="42">
        <v>0</v>
      </c>
      <c r="F297" s="42">
        <v>0</v>
      </c>
      <c r="G297">
        <v>1536.5781753277399</v>
      </c>
      <c r="H297">
        <v>0</v>
      </c>
      <c r="I297">
        <v>0</v>
      </c>
    </row>
    <row r="298" spans="1:9" x14ac:dyDescent="0.3">
      <c r="A298" s="42">
        <v>298</v>
      </c>
      <c r="B298" s="42">
        <v>6795</v>
      </c>
      <c r="C298" s="42">
        <v>6795</v>
      </c>
      <c r="D298" s="42" t="s">
        <v>276</v>
      </c>
      <c r="E298" s="42">
        <v>0</v>
      </c>
      <c r="F298" s="42">
        <v>277052</v>
      </c>
      <c r="G298">
        <v>535598.99592597934</v>
      </c>
      <c r="H298">
        <v>355962</v>
      </c>
      <c r="I298">
        <v>0</v>
      </c>
    </row>
    <row r="299" spans="1:9" x14ac:dyDescent="0.3">
      <c r="A299" s="42">
        <v>299</v>
      </c>
      <c r="B299" s="42">
        <v>6822</v>
      </c>
      <c r="C299" s="42">
        <v>6822</v>
      </c>
      <c r="D299" s="42" t="s">
        <v>277</v>
      </c>
      <c r="E299" s="42">
        <v>0</v>
      </c>
      <c r="F299" s="42">
        <v>0</v>
      </c>
      <c r="G299">
        <v>10038.726381223974</v>
      </c>
      <c r="H299">
        <v>0</v>
      </c>
      <c r="I299">
        <v>0</v>
      </c>
    </row>
    <row r="300" spans="1:9" x14ac:dyDescent="0.3">
      <c r="A300" s="42">
        <v>300</v>
      </c>
      <c r="B300" s="42">
        <v>6840</v>
      </c>
      <c r="C300" s="42">
        <v>6840</v>
      </c>
      <c r="D300" s="42" t="s">
        <v>278</v>
      </c>
      <c r="E300" s="42">
        <v>0</v>
      </c>
      <c r="F300" s="42">
        <v>0</v>
      </c>
      <c r="G300">
        <v>1896.9868493937599</v>
      </c>
      <c r="H300">
        <v>0</v>
      </c>
      <c r="I300">
        <v>0</v>
      </c>
    </row>
    <row r="301" spans="1:9" x14ac:dyDescent="0.3">
      <c r="A301" s="42">
        <v>301</v>
      </c>
      <c r="B301" s="42">
        <v>6854</v>
      </c>
      <c r="C301" s="42">
        <v>6854</v>
      </c>
      <c r="D301" s="42" t="s">
        <v>279</v>
      </c>
      <c r="E301" s="42">
        <v>29322</v>
      </c>
      <c r="F301" s="42">
        <v>131664</v>
      </c>
      <c r="G301">
        <v>85318.554264099483</v>
      </c>
      <c r="H301">
        <v>112087</v>
      </c>
      <c r="I301">
        <v>168837.53600000002</v>
      </c>
    </row>
    <row r="302" spans="1:9" x14ac:dyDescent="0.3">
      <c r="A302" s="42">
        <v>302</v>
      </c>
      <c r="B302" s="42">
        <v>6867</v>
      </c>
      <c r="C302" s="42">
        <v>6867</v>
      </c>
      <c r="D302" s="42" t="s">
        <v>280</v>
      </c>
      <c r="E302" s="42">
        <v>84835</v>
      </c>
      <c r="F302" s="42">
        <v>155611</v>
      </c>
      <c r="G302">
        <v>187109.10210009647</v>
      </c>
      <c r="H302">
        <v>84854</v>
      </c>
      <c r="I302">
        <v>0</v>
      </c>
    </row>
    <row r="303" spans="1:9" x14ac:dyDescent="0.3">
      <c r="A303" s="42">
        <v>303</v>
      </c>
      <c r="B303" s="42">
        <v>6921</v>
      </c>
      <c r="C303" s="42">
        <v>6921</v>
      </c>
      <c r="D303" s="42" t="s">
        <v>281</v>
      </c>
      <c r="E303" s="42">
        <v>39538</v>
      </c>
      <c r="F303" s="42">
        <v>46417</v>
      </c>
      <c r="G303">
        <v>118672.16568881687</v>
      </c>
      <c r="H303">
        <v>19854</v>
      </c>
      <c r="I303">
        <v>13523.350000000004</v>
      </c>
    </row>
    <row r="304" spans="1:9" x14ac:dyDescent="0.3">
      <c r="A304" s="42">
        <v>304</v>
      </c>
      <c r="B304" s="42">
        <v>6930</v>
      </c>
      <c r="C304" s="42">
        <v>6930</v>
      </c>
      <c r="D304" s="42" t="s">
        <v>282</v>
      </c>
      <c r="E304" s="42">
        <v>0</v>
      </c>
      <c r="F304" s="42">
        <v>8411</v>
      </c>
      <c r="G304">
        <v>43635.262004595519</v>
      </c>
      <c r="H304">
        <v>10218</v>
      </c>
      <c r="I304">
        <v>13907.465000000017</v>
      </c>
    </row>
    <row r="305" spans="1:9" x14ac:dyDescent="0.3">
      <c r="A305" s="42">
        <v>305</v>
      </c>
      <c r="B305" s="42">
        <v>6937</v>
      </c>
      <c r="C305" s="42">
        <v>6937</v>
      </c>
      <c r="D305" s="42" t="s">
        <v>335</v>
      </c>
      <c r="E305" s="42">
        <v>0</v>
      </c>
      <c r="F305" s="42">
        <v>0</v>
      </c>
      <c r="G305">
        <v>424.33190406827663</v>
      </c>
      <c r="H305">
        <v>0</v>
      </c>
      <c r="I305">
        <v>0</v>
      </c>
    </row>
    <row r="306" spans="1:9" x14ac:dyDescent="0.3">
      <c r="A306" s="42">
        <v>306</v>
      </c>
      <c r="B306" s="42">
        <v>6943</v>
      </c>
      <c r="C306" s="42">
        <v>6943</v>
      </c>
      <c r="D306" s="42" t="s">
        <v>283</v>
      </c>
      <c r="E306" s="42">
        <v>0</v>
      </c>
      <c r="F306" s="42">
        <v>0</v>
      </c>
      <c r="G306">
        <v>22569.070903514348</v>
      </c>
      <c r="H306">
        <v>7590</v>
      </c>
      <c r="I306">
        <v>44495.46</v>
      </c>
    </row>
    <row r="307" spans="1:9" x14ac:dyDescent="0.3">
      <c r="A307" s="42">
        <v>307</v>
      </c>
      <c r="B307" s="42">
        <v>6264</v>
      </c>
      <c r="C307" s="42">
        <v>6264</v>
      </c>
      <c r="D307" s="42" t="s">
        <v>254</v>
      </c>
      <c r="E307" s="42">
        <v>0</v>
      </c>
      <c r="F307" s="42">
        <v>21270</v>
      </c>
      <c r="G307">
        <v>74743.409124181984</v>
      </c>
      <c r="H307">
        <v>110120</v>
      </c>
      <c r="I307">
        <v>64308.592000000019</v>
      </c>
    </row>
    <row r="308" spans="1:9" x14ac:dyDescent="0.3">
      <c r="A308" s="42">
        <v>308</v>
      </c>
      <c r="B308" s="42">
        <v>6950</v>
      </c>
      <c r="C308" s="42">
        <v>6950</v>
      </c>
      <c r="D308" s="42" t="s">
        <v>336</v>
      </c>
      <c r="E308" s="42">
        <v>0</v>
      </c>
      <c r="F308" s="42">
        <v>86002</v>
      </c>
      <c r="G308">
        <v>15552.266337422807</v>
      </c>
      <c r="H308">
        <v>50928</v>
      </c>
      <c r="I308">
        <v>95825.49900000004</v>
      </c>
    </row>
    <row r="309" spans="1:9" x14ac:dyDescent="0.3">
      <c r="A309" s="42">
        <v>309</v>
      </c>
      <c r="B309" s="42">
        <v>6957</v>
      </c>
      <c r="C309" s="42">
        <v>6957</v>
      </c>
      <c r="D309" s="42" t="s">
        <v>284</v>
      </c>
      <c r="E309" s="42">
        <v>0</v>
      </c>
      <c r="F309" s="42">
        <v>0</v>
      </c>
      <c r="G309">
        <v>8012.2793016433152</v>
      </c>
      <c r="H309">
        <v>0</v>
      </c>
      <c r="I309">
        <v>0</v>
      </c>
    </row>
    <row r="310" spans="1:9" x14ac:dyDescent="0.3">
      <c r="A310" s="42">
        <v>310</v>
      </c>
      <c r="B310" s="42">
        <v>5922</v>
      </c>
      <c r="C310" s="42">
        <v>5922</v>
      </c>
      <c r="D310" s="42" t="s">
        <v>337</v>
      </c>
      <c r="E310" s="42">
        <v>34630</v>
      </c>
      <c r="F310" s="42">
        <v>208449</v>
      </c>
      <c r="G310">
        <v>181292.39344911068</v>
      </c>
      <c r="H310">
        <v>161695</v>
      </c>
      <c r="I310">
        <v>176660.77</v>
      </c>
    </row>
    <row r="311" spans="1:9" x14ac:dyDescent="0.3">
      <c r="A311" s="42">
        <v>311</v>
      </c>
      <c r="B311" s="42">
        <v>819</v>
      </c>
      <c r="C311" s="42">
        <v>819</v>
      </c>
      <c r="D311" s="42" t="s">
        <v>41</v>
      </c>
      <c r="E311" s="42">
        <v>0</v>
      </c>
      <c r="F311" s="42">
        <v>6602</v>
      </c>
      <c r="G311">
        <v>65673.219169624383</v>
      </c>
      <c r="H311">
        <v>0</v>
      </c>
      <c r="I311">
        <v>12676.031999999997</v>
      </c>
    </row>
    <row r="312" spans="1:9" x14ac:dyDescent="0.3">
      <c r="A312" s="42">
        <v>312</v>
      </c>
      <c r="B312" s="42">
        <v>6969</v>
      </c>
      <c r="C312" s="42">
        <v>6969</v>
      </c>
      <c r="D312" s="42" t="s">
        <v>285</v>
      </c>
      <c r="E312" s="42">
        <v>26126</v>
      </c>
      <c r="F312" s="42">
        <v>55354</v>
      </c>
      <c r="G312">
        <v>36951.942372956139</v>
      </c>
      <c r="H312">
        <v>101219</v>
      </c>
      <c r="I312">
        <v>146563.565</v>
      </c>
    </row>
    <row r="313" spans="1:9" x14ac:dyDescent="0.3">
      <c r="A313" s="42">
        <v>313</v>
      </c>
      <c r="B313" s="42">
        <v>6975</v>
      </c>
      <c r="C313" s="42">
        <v>6975</v>
      </c>
      <c r="D313" s="42" t="s">
        <v>286</v>
      </c>
      <c r="E313" s="42">
        <v>0</v>
      </c>
      <c r="F313" s="42">
        <v>0</v>
      </c>
      <c r="G313">
        <v>1194.9071661571923</v>
      </c>
      <c r="H313">
        <v>0</v>
      </c>
      <c r="I313">
        <v>0</v>
      </c>
    </row>
    <row r="314" spans="1:9" x14ac:dyDescent="0.3">
      <c r="A314" s="42">
        <v>314</v>
      </c>
      <c r="B314" s="42">
        <v>6983</v>
      </c>
      <c r="C314" s="42">
        <v>6983</v>
      </c>
      <c r="D314" s="42" t="s">
        <v>287</v>
      </c>
      <c r="E314" s="42">
        <v>35742</v>
      </c>
      <c r="F314" s="42">
        <v>143685</v>
      </c>
      <c r="G314">
        <v>214498.11288061872</v>
      </c>
      <c r="H314">
        <v>230276</v>
      </c>
      <c r="I314">
        <v>169881.76599999997</v>
      </c>
    </row>
    <row r="315" spans="1:9" x14ac:dyDescent="0.3">
      <c r="A315" s="42">
        <v>315</v>
      </c>
      <c r="B315" s="42">
        <v>6985</v>
      </c>
      <c r="C315" s="42">
        <v>6985</v>
      </c>
      <c r="D315" s="42" t="s">
        <v>288</v>
      </c>
      <c r="E315" s="42">
        <v>56642</v>
      </c>
      <c r="F315" s="42">
        <v>74262</v>
      </c>
      <c r="G315">
        <v>113777.04357538519</v>
      </c>
      <c r="H315">
        <v>149780</v>
      </c>
      <c r="I315">
        <v>113465.30100000001</v>
      </c>
    </row>
    <row r="316" spans="1:9" x14ac:dyDescent="0.3">
      <c r="A316" s="42">
        <v>316</v>
      </c>
      <c r="B316" s="42">
        <v>6987</v>
      </c>
      <c r="C316" s="42">
        <v>6987</v>
      </c>
      <c r="D316" s="42" t="s">
        <v>289</v>
      </c>
      <c r="E316" s="42">
        <v>0</v>
      </c>
      <c r="F316" s="42">
        <v>0</v>
      </c>
      <c r="G316">
        <v>47072.144909935843</v>
      </c>
      <c r="H316">
        <v>54226</v>
      </c>
      <c r="I316">
        <v>52117.539999999994</v>
      </c>
    </row>
    <row r="317" spans="1:9" x14ac:dyDescent="0.3">
      <c r="A317" s="42">
        <v>317</v>
      </c>
      <c r="B317" s="42">
        <v>6990</v>
      </c>
      <c r="C317" s="42">
        <v>6990</v>
      </c>
      <c r="D317" s="42" t="s">
        <v>290</v>
      </c>
      <c r="E317" s="42">
        <v>0</v>
      </c>
      <c r="F317" s="42">
        <v>24918</v>
      </c>
      <c r="G317">
        <v>38137.614976099176</v>
      </c>
      <c r="H317">
        <v>0</v>
      </c>
      <c r="I317">
        <v>7185.2020000000202</v>
      </c>
    </row>
    <row r="318" spans="1:9" x14ac:dyDescent="0.3">
      <c r="A318" s="42">
        <v>318</v>
      </c>
      <c r="B318" s="42">
        <v>6961</v>
      </c>
      <c r="C318" s="42">
        <v>6961</v>
      </c>
      <c r="D318" s="42" t="s">
        <v>338</v>
      </c>
      <c r="E318" s="42">
        <v>206947</v>
      </c>
      <c r="F318" s="42">
        <v>447049</v>
      </c>
      <c r="G318">
        <v>520237.14290246804</v>
      </c>
      <c r="H318">
        <v>644916</v>
      </c>
      <c r="I318">
        <v>396004.51800000004</v>
      </c>
    </row>
    <row r="319" spans="1:9" x14ac:dyDescent="0.3">
      <c r="A319" s="42">
        <v>319</v>
      </c>
      <c r="B319" s="42">
        <v>6992</v>
      </c>
      <c r="C319" s="42">
        <v>6992</v>
      </c>
      <c r="D319" s="42" t="s">
        <v>291</v>
      </c>
      <c r="E319" s="42">
        <v>165137</v>
      </c>
      <c r="F319" s="42">
        <v>192000</v>
      </c>
      <c r="G319">
        <v>250134.61472098561</v>
      </c>
      <c r="H319">
        <v>237456</v>
      </c>
      <c r="I319">
        <v>145036.408</v>
      </c>
    </row>
    <row r="320" spans="1:9" x14ac:dyDescent="0.3">
      <c r="A320" s="42">
        <v>320</v>
      </c>
      <c r="B320" s="42">
        <v>7002</v>
      </c>
      <c r="C320" s="42">
        <v>7002</v>
      </c>
      <c r="D320" s="42" t="s">
        <v>292</v>
      </c>
      <c r="E320" s="42">
        <v>0</v>
      </c>
      <c r="F320" s="42">
        <v>0</v>
      </c>
      <c r="G320">
        <v>183.16291570071607</v>
      </c>
      <c r="H320">
        <v>0</v>
      </c>
      <c r="I320">
        <v>0</v>
      </c>
    </row>
    <row r="321" spans="1:9" x14ac:dyDescent="0.3">
      <c r="A321" s="42">
        <v>321</v>
      </c>
      <c r="B321" s="42">
        <v>7029</v>
      </c>
      <c r="C321" s="42">
        <v>7029</v>
      </c>
      <c r="D321" s="42" t="s">
        <v>293</v>
      </c>
      <c r="E321" s="42">
        <v>0</v>
      </c>
      <c r="F321" s="42">
        <v>0</v>
      </c>
      <c r="G321">
        <v>115529.10150483147</v>
      </c>
      <c r="H321">
        <v>103315</v>
      </c>
      <c r="I321">
        <v>112889.023</v>
      </c>
    </row>
    <row r="322" spans="1:9" x14ac:dyDescent="0.3">
      <c r="A322" s="42">
        <v>322</v>
      </c>
      <c r="B322" s="42">
        <v>7038</v>
      </c>
      <c r="C322" s="42">
        <v>7038</v>
      </c>
      <c r="D322" s="42" t="s">
        <v>294</v>
      </c>
      <c r="E322" s="42">
        <v>0</v>
      </c>
      <c r="F322" s="42">
        <v>0</v>
      </c>
      <c r="G322">
        <v>751.56863549637922</v>
      </c>
      <c r="H322">
        <v>0</v>
      </c>
      <c r="I322">
        <v>0</v>
      </c>
    </row>
    <row r="323" spans="1:9" x14ac:dyDescent="0.3">
      <c r="A323" s="42">
        <v>323</v>
      </c>
      <c r="B323" s="42">
        <v>7047</v>
      </c>
      <c r="C323" s="42">
        <v>7047</v>
      </c>
      <c r="D323" s="42" t="s">
        <v>295</v>
      </c>
      <c r="E323" s="42">
        <v>0</v>
      </c>
      <c r="F323" s="42">
        <v>0</v>
      </c>
      <c r="G323">
        <v>288.05797755575173</v>
      </c>
      <c r="H323">
        <v>40284</v>
      </c>
      <c r="I323">
        <v>49376.5</v>
      </c>
    </row>
    <row r="324" spans="1:9" x14ac:dyDescent="0.3">
      <c r="A324" s="42">
        <v>324</v>
      </c>
      <c r="B324" s="42">
        <v>7056</v>
      </c>
      <c r="C324" s="42">
        <v>7056</v>
      </c>
      <c r="D324" s="42" t="s">
        <v>296</v>
      </c>
      <c r="E324" s="42">
        <v>0</v>
      </c>
      <c r="F324" s="42">
        <v>24787</v>
      </c>
      <c r="G324">
        <v>176249.56933128857</v>
      </c>
      <c r="H324">
        <v>141247</v>
      </c>
      <c r="I324">
        <v>205661.32800000001</v>
      </c>
    </row>
    <row r="325" spans="1:9" x14ac:dyDescent="0.3">
      <c r="A325" s="42">
        <v>325</v>
      </c>
      <c r="B325" s="42">
        <v>7092</v>
      </c>
      <c r="C325" s="42">
        <v>7092</v>
      </c>
      <c r="D325" s="42" t="s">
        <v>297</v>
      </c>
      <c r="E325" s="42">
        <v>0</v>
      </c>
      <c r="F325" s="42">
        <v>0</v>
      </c>
      <c r="G325">
        <v>417.78716943971455</v>
      </c>
      <c r="H325">
        <v>30220</v>
      </c>
      <c r="I325">
        <v>0</v>
      </c>
    </row>
    <row r="326" spans="1:9" x14ac:dyDescent="0.3">
      <c r="A326" s="42">
        <v>326</v>
      </c>
      <c r="B326" s="42">
        <v>7098</v>
      </c>
      <c r="C326" s="42">
        <v>7098</v>
      </c>
      <c r="D326" s="42" t="s">
        <v>298</v>
      </c>
      <c r="E326" s="42">
        <v>17665</v>
      </c>
      <c r="F326" s="42">
        <v>79880</v>
      </c>
      <c r="G326">
        <v>109153.44436801184</v>
      </c>
      <c r="H326">
        <v>68518</v>
      </c>
      <c r="I326">
        <v>109470.96</v>
      </c>
    </row>
    <row r="327" spans="1:9" x14ac:dyDescent="0.3">
      <c r="A327" s="42">
        <v>327</v>
      </c>
      <c r="B327" s="42">
        <v>7110</v>
      </c>
      <c r="C327" s="42">
        <v>7110</v>
      </c>
      <c r="D327" s="42" t="s">
        <v>299</v>
      </c>
      <c r="E327" s="42">
        <v>0</v>
      </c>
      <c r="F327" s="42">
        <v>521</v>
      </c>
      <c r="G327">
        <v>60481.180686354965</v>
      </c>
      <c r="H327">
        <v>0</v>
      </c>
      <c r="I327">
        <v>0</v>
      </c>
    </row>
    <row r="328" spans="1:9" x14ac:dyDescent="0.3">
      <c r="A328" s="65"/>
      <c r="B328" s="65"/>
      <c r="C328" s="65"/>
      <c r="D328" s="65"/>
      <c r="E328" s="65"/>
      <c r="F328" s="65"/>
    </row>
    <row r="329" spans="1:9" x14ac:dyDescent="0.3">
      <c r="A329" s="65"/>
      <c r="B329" s="65"/>
      <c r="C329" s="42">
        <v>9999</v>
      </c>
      <c r="D329" s="65" t="s">
        <v>425</v>
      </c>
      <c r="E329" s="65">
        <f>SUM(E3:E327)</f>
        <v>11200000</v>
      </c>
      <c r="F329" s="65">
        <f>SUM(F3:F327)</f>
        <v>19000000</v>
      </c>
      <c r="G329" s="65">
        <f>SUM(G3:G327)</f>
        <v>26690102.995000012</v>
      </c>
      <c r="H329" s="65">
        <f>SUM(H3:H327)</f>
        <v>27457960</v>
      </c>
      <c r="I329" s="65">
        <f>SUM(I3:I327)</f>
        <v>29456363.088000003</v>
      </c>
    </row>
    <row r="331" spans="1:9" x14ac:dyDescent="0.3">
      <c r="D331" t="s">
        <v>426</v>
      </c>
      <c r="E331">
        <f>COUNTIF(E3:E327,"&gt;0")</f>
        <v>135</v>
      </c>
      <c r="F331">
        <f>COUNTIF(F3:F327,"&gt;0")</f>
        <v>183</v>
      </c>
      <c r="G331">
        <f>COUNTIF(G3:G327,"&gt;0")</f>
        <v>325</v>
      </c>
      <c r="H331">
        <f>COUNTIF(H3:H327,"&gt;0")</f>
        <v>216</v>
      </c>
      <c r="I331">
        <f>COUNTIF(I3:I327,"&gt;0")</f>
        <v>213</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D328"/>
  <sheetViews>
    <sheetView topLeftCell="A238" workbookViewId="0">
      <selection activeCell="B329" sqref="B329:D330"/>
    </sheetView>
  </sheetViews>
  <sheetFormatPr defaultRowHeight="14.4" x14ac:dyDescent="0.3"/>
  <cols>
    <col min="3" max="3" width="25.5546875" bestFit="1" customWidth="1"/>
  </cols>
  <sheetData>
    <row r="3" spans="2:4" x14ac:dyDescent="0.3">
      <c r="B3" t="str">
        <f>FY24_Wrksht_Wrksheet!B6</f>
        <v>de_dist</v>
      </c>
      <c r="C3" t="str">
        <f>FY24_Wrksht_Wrksheet!C6</f>
        <v>district_name</v>
      </c>
      <c r="D3" t="str">
        <f>B3</f>
        <v>de_dist</v>
      </c>
    </row>
    <row r="4" spans="2:4" x14ac:dyDescent="0.3">
      <c r="B4">
        <f>FY24_Wrksht_Wrksheet!B7</f>
        <v>18</v>
      </c>
      <c r="C4" t="str">
        <f>FY24_Wrksht_Wrksheet!C7</f>
        <v>Adair-Casey</v>
      </c>
      <c r="D4">
        <f t="shared" ref="D4:D67" si="0">B4</f>
        <v>18</v>
      </c>
    </row>
    <row r="5" spans="2:4" x14ac:dyDescent="0.3">
      <c r="B5">
        <f>FY24_Wrksht_Wrksheet!B8</f>
        <v>27</v>
      </c>
      <c r="C5" t="str">
        <f>FY24_Wrksht_Wrksheet!C8</f>
        <v>Adel-Desoto-Minburn</v>
      </c>
      <c r="D5">
        <f t="shared" si="0"/>
        <v>27</v>
      </c>
    </row>
    <row r="6" spans="2:4" x14ac:dyDescent="0.3">
      <c r="B6">
        <f>FY24_Wrksht_Wrksheet!B9</f>
        <v>9</v>
      </c>
      <c r="C6" t="str">
        <f>FY24_Wrksht_Wrksheet!C9</f>
        <v>AGWSR</v>
      </c>
      <c r="D6">
        <f t="shared" si="0"/>
        <v>9</v>
      </c>
    </row>
    <row r="7" spans="2:4" x14ac:dyDescent="0.3">
      <c r="B7">
        <f>FY24_Wrksht_Wrksheet!B10</f>
        <v>441</v>
      </c>
      <c r="C7" t="str">
        <f>FY24_Wrksht_Wrksheet!C10</f>
        <v>AHSTW</v>
      </c>
      <c r="D7">
        <f t="shared" si="0"/>
        <v>441</v>
      </c>
    </row>
    <row r="8" spans="2:4" x14ac:dyDescent="0.3">
      <c r="B8">
        <f>FY24_Wrksht_Wrksheet!B11</f>
        <v>63</v>
      </c>
      <c r="C8" t="str">
        <f>FY24_Wrksht_Wrksheet!C11</f>
        <v>Akron-Westfield</v>
      </c>
      <c r="D8">
        <f t="shared" si="0"/>
        <v>63</v>
      </c>
    </row>
    <row r="9" spans="2:4" x14ac:dyDescent="0.3">
      <c r="B9">
        <f>FY24_Wrksht_Wrksheet!B12</f>
        <v>72</v>
      </c>
      <c r="C9" t="str">
        <f>FY24_Wrksht_Wrksheet!C12</f>
        <v>Albert City-Truesdale</v>
      </c>
      <c r="D9">
        <f t="shared" si="0"/>
        <v>72</v>
      </c>
    </row>
    <row r="10" spans="2:4" x14ac:dyDescent="0.3">
      <c r="B10">
        <f>FY24_Wrksht_Wrksheet!B13</f>
        <v>81</v>
      </c>
      <c r="C10" t="str">
        <f>FY24_Wrksht_Wrksheet!C13</f>
        <v>Albia</v>
      </c>
      <c r="D10">
        <f t="shared" si="0"/>
        <v>81</v>
      </c>
    </row>
    <row r="11" spans="2:4" x14ac:dyDescent="0.3">
      <c r="B11">
        <f>FY24_Wrksht_Wrksheet!B14</f>
        <v>99</v>
      </c>
      <c r="C11" t="str">
        <f>FY24_Wrksht_Wrksheet!C14</f>
        <v>Alburnett</v>
      </c>
      <c r="D11">
        <f t="shared" si="0"/>
        <v>99</v>
      </c>
    </row>
    <row r="12" spans="2:4" x14ac:dyDescent="0.3">
      <c r="B12">
        <f>FY24_Wrksht_Wrksheet!B15</f>
        <v>108</v>
      </c>
      <c r="C12" t="str">
        <f>FY24_Wrksht_Wrksheet!C15</f>
        <v>Alden</v>
      </c>
      <c r="D12">
        <f t="shared" si="0"/>
        <v>108</v>
      </c>
    </row>
    <row r="13" spans="2:4" x14ac:dyDescent="0.3">
      <c r="B13">
        <f>FY24_Wrksht_Wrksheet!B16</f>
        <v>126</v>
      </c>
      <c r="C13" t="str">
        <f>FY24_Wrksht_Wrksheet!C16</f>
        <v>Algona</v>
      </c>
      <c r="D13">
        <f t="shared" si="0"/>
        <v>126</v>
      </c>
    </row>
    <row r="14" spans="2:4" x14ac:dyDescent="0.3">
      <c r="B14">
        <f>FY24_Wrksht_Wrksheet!B17</f>
        <v>135</v>
      </c>
      <c r="C14" t="str">
        <f>FY24_Wrksht_Wrksheet!C17</f>
        <v>Allamakee</v>
      </c>
      <c r="D14">
        <f t="shared" si="0"/>
        <v>135</v>
      </c>
    </row>
    <row r="15" spans="2:4" x14ac:dyDescent="0.3">
      <c r="B15">
        <f>FY24_Wrksht_Wrksheet!B18</f>
        <v>171</v>
      </c>
      <c r="C15" t="str">
        <f>FY24_Wrksht_Wrksheet!C18</f>
        <v>Alta-Aurelia</v>
      </c>
      <c r="D15">
        <f t="shared" si="0"/>
        <v>171</v>
      </c>
    </row>
    <row r="16" spans="2:4" x14ac:dyDescent="0.3">
      <c r="B16">
        <f>FY24_Wrksht_Wrksheet!B19</f>
        <v>225</v>
      </c>
      <c r="C16" t="str">
        <f>FY24_Wrksht_Wrksheet!C19</f>
        <v>Ames</v>
      </c>
      <c r="D16">
        <f t="shared" si="0"/>
        <v>225</v>
      </c>
    </row>
    <row r="17" spans="2:4" x14ac:dyDescent="0.3">
      <c r="B17">
        <f>FY24_Wrksht_Wrksheet!B20</f>
        <v>234</v>
      </c>
      <c r="C17" t="str">
        <f>FY24_Wrksht_Wrksheet!C20</f>
        <v>Anamosa</v>
      </c>
      <c r="D17">
        <f t="shared" si="0"/>
        <v>234</v>
      </c>
    </row>
    <row r="18" spans="2:4" x14ac:dyDescent="0.3">
      <c r="B18">
        <f>FY24_Wrksht_Wrksheet!B21</f>
        <v>243</v>
      </c>
      <c r="C18" t="str">
        <f>FY24_Wrksht_Wrksheet!C21</f>
        <v>Andrew</v>
      </c>
      <c r="D18">
        <f t="shared" si="0"/>
        <v>243</v>
      </c>
    </row>
    <row r="19" spans="2:4" x14ac:dyDescent="0.3">
      <c r="B19">
        <f>FY24_Wrksht_Wrksheet!B22</f>
        <v>261</v>
      </c>
      <c r="C19" t="str">
        <f>FY24_Wrksht_Wrksheet!C22</f>
        <v>Ankeny</v>
      </c>
      <c r="D19">
        <f t="shared" si="0"/>
        <v>261</v>
      </c>
    </row>
    <row r="20" spans="2:4" x14ac:dyDescent="0.3">
      <c r="B20">
        <f>FY24_Wrksht_Wrksheet!B23</f>
        <v>279</v>
      </c>
      <c r="C20" t="str">
        <f>FY24_Wrksht_Wrksheet!C23</f>
        <v>Aplington-Parkersburg</v>
      </c>
      <c r="D20">
        <f t="shared" si="0"/>
        <v>279</v>
      </c>
    </row>
    <row r="21" spans="2:4" x14ac:dyDescent="0.3">
      <c r="B21">
        <f>FY24_Wrksht_Wrksheet!B24</f>
        <v>355</v>
      </c>
      <c r="C21" t="str">
        <f>FY24_Wrksht_Wrksheet!C24</f>
        <v>Ar-We-Va</v>
      </c>
      <c r="D21">
        <f t="shared" si="0"/>
        <v>355</v>
      </c>
    </row>
    <row r="22" spans="2:4" x14ac:dyDescent="0.3">
      <c r="B22">
        <f>FY24_Wrksht_Wrksheet!B25</f>
        <v>387</v>
      </c>
      <c r="C22" t="str">
        <f>FY24_Wrksht_Wrksheet!C25</f>
        <v>Atlantic</v>
      </c>
      <c r="D22">
        <f t="shared" si="0"/>
        <v>387</v>
      </c>
    </row>
    <row r="23" spans="2:4" x14ac:dyDescent="0.3">
      <c r="B23">
        <f>FY24_Wrksht_Wrksheet!B26</f>
        <v>414</v>
      </c>
      <c r="C23" t="str">
        <f>FY24_Wrksht_Wrksheet!C26</f>
        <v>Audubon</v>
      </c>
      <c r="D23">
        <f t="shared" si="0"/>
        <v>414</v>
      </c>
    </row>
    <row r="24" spans="2:4" x14ac:dyDescent="0.3">
      <c r="B24">
        <f>FY24_Wrksht_Wrksheet!B27</f>
        <v>472</v>
      </c>
      <c r="C24" t="str">
        <f>FY24_Wrksht_Wrksheet!C27</f>
        <v>Ballard</v>
      </c>
      <c r="D24">
        <f t="shared" si="0"/>
        <v>472</v>
      </c>
    </row>
    <row r="25" spans="2:4" x14ac:dyDescent="0.3">
      <c r="B25">
        <f>FY24_Wrksht_Wrksheet!B28</f>
        <v>513</v>
      </c>
      <c r="C25" t="str">
        <f>FY24_Wrksht_Wrksheet!C28</f>
        <v>Baxter</v>
      </c>
      <c r="D25">
        <f t="shared" si="0"/>
        <v>513</v>
      </c>
    </row>
    <row r="26" spans="2:4" x14ac:dyDescent="0.3">
      <c r="B26">
        <f>FY24_Wrksht_Wrksheet!B29</f>
        <v>540</v>
      </c>
      <c r="C26" t="str">
        <f>FY24_Wrksht_Wrksheet!C29</f>
        <v>BCLUW</v>
      </c>
      <c r="D26">
        <f t="shared" si="0"/>
        <v>540</v>
      </c>
    </row>
    <row r="27" spans="2:4" x14ac:dyDescent="0.3">
      <c r="B27">
        <f>FY24_Wrksht_Wrksheet!B30</f>
        <v>549</v>
      </c>
      <c r="C27" t="str">
        <f>FY24_Wrksht_Wrksheet!C30</f>
        <v>Bedford</v>
      </c>
      <c r="D27">
        <f t="shared" si="0"/>
        <v>549</v>
      </c>
    </row>
    <row r="28" spans="2:4" x14ac:dyDescent="0.3">
      <c r="B28">
        <f>FY24_Wrksht_Wrksheet!B31</f>
        <v>576</v>
      </c>
      <c r="C28" t="str">
        <f>FY24_Wrksht_Wrksheet!C31</f>
        <v>Belle Plaine</v>
      </c>
      <c r="D28">
        <f t="shared" si="0"/>
        <v>576</v>
      </c>
    </row>
    <row r="29" spans="2:4" x14ac:dyDescent="0.3">
      <c r="B29">
        <f>FY24_Wrksht_Wrksheet!B32</f>
        <v>585</v>
      </c>
      <c r="C29" t="str">
        <f>FY24_Wrksht_Wrksheet!C32</f>
        <v>Bellevue</v>
      </c>
      <c r="D29">
        <f t="shared" si="0"/>
        <v>585</v>
      </c>
    </row>
    <row r="30" spans="2:4" x14ac:dyDescent="0.3">
      <c r="B30">
        <f>FY24_Wrksht_Wrksheet!B33</f>
        <v>594</v>
      </c>
      <c r="C30" t="str">
        <f>FY24_Wrksht_Wrksheet!C33</f>
        <v>Belmond-Klemme</v>
      </c>
      <c r="D30">
        <f t="shared" si="0"/>
        <v>594</v>
      </c>
    </row>
    <row r="31" spans="2:4" x14ac:dyDescent="0.3">
      <c r="B31">
        <f>FY24_Wrksht_Wrksheet!B34</f>
        <v>603</v>
      </c>
      <c r="C31" t="str">
        <f>FY24_Wrksht_Wrksheet!C34</f>
        <v>Bennett</v>
      </c>
      <c r="D31">
        <f t="shared" si="0"/>
        <v>603</v>
      </c>
    </row>
    <row r="32" spans="2:4" x14ac:dyDescent="0.3">
      <c r="B32">
        <f>FY24_Wrksht_Wrksheet!B35</f>
        <v>609</v>
      </c>
      <c r="C32" t="str">
        <f>FY24_Wrksht_Wrksheet!C35</f>
        <v>Benton</v>
      </c>
      <c r="D32">
        <f t="shared" si="0"/>
        <v>609</v>
      </c>
    </row>
    <row r="33" spans="2:4" x14ac:dyDescent="0.3">
      <c r="B33">
        <f>FY24_Wrksht_Wrksheet!B36</f>
        <v>621</v>
      </c>
      <c r="C33" t="str">
        <f>FY24_Wrksht_Wrksheet!C36</f>
        <v>Bettendorf</v>
      </c>
      <c r="D33">
        <f t="shared" si="0"/>
        <v>621</v>
      </c>
    </row>
    <row r="34" spans="2:4" x14ac:dyDescent="0.3">
      <c r="B34">
        <f>FY24_Wrksht_Wrksheet!B37</f>
        <v>720</v>
      </c>
      <c r="C34" t="str">
        <f>FY24_Wrksht_Wrksheet!C37</f>
        <v>Bondurant-Farrar</v>
      </c>
      <c r="D34">
        <f t="shared" si="0"/>
        <v>720</v>
      </c>
    </row>
    <row r="35" spans="2:4" x14ac:dyDescent="0.3">
      <c r="B35">
        <f>FY24_Wrksht_Wrksheet!B38</f>
        <v>729</v>
      </c>
      <c r="C35" t="str">
        <f>FY24_Wrksht_Wrksheet!C38</f>
        <v>Boone</v>
      </c>
      <c r="D35">
        <f t="shared" si="0"/>
        <v>729</v>
      </c>
    </row>
    <row r="36" spans="2:4" x14ac:dyDescent="0.3">
      <c r="B36">
        <f>FY24_Wrksht_Wrksheet!B39</f>
        <v>747</v>
      </c>
      <c r="C36" t="str">
        <f>FY24_Wrksht_Wrksheet!C39</f>
        <v>Boyden-Hull</v>
      </c>
      <c r="D36">
        <f t="shared" si="0"/>
        <v>747</v>
      </c>
    </row>
    <row r="37" spans="2:4" x14ac:dyDescent="0.3">
      <c r="B37">
        <f>FY24_Wrksht_Wrksheet!B40</f>
        <v>1917</v>
      </c>
      <c r="C37" t="str">
        <f>FY24_Wrksht_Wrksheet!C40</f>
        <v>Boyer Valley</v>
      </c>
      <c r="D37">
        <f t="shared" si="0"/>
        <v>1917</v>
      </c>
    </row>
    <row r="38" spans="2:4" x14ac:dyDescent="0.3">
      <c r="B38">
        <f>FY24_Wrksht_Wrksheet!B41</f>
        <v>846</v>
      </c>
      <c r="C38" t="str">
        <f>FY24_Wrksht_Wrksheet!C41</f>
        <v>Brooklyn-Guernsey-Malcom</v>
      </c>
      <c r="D38">
        <f t="shared" si="0"/>
        <v>846</v>
      </c>
    </row>
    <row r="39" spans="2:4" x14ac:dyDescent="0.3">
      <c r="B39">
        <f>FY24_Wrksht_Wrksheet!B42</f>
        <v>882</v>
      </c>
      <c r="C39" t="str">
        <f>FY24_Wrksht_Wrksheet!C42</f>
        <v>Burlington</v>
      </c>
      <c r="D39">
        <f t="shared" si="0"/>
        <v>882</v>
      </c>
    </row>
    <row r="40" spans="2:4" x14ac:dyDescent="0.3">
      <c r="B40">
        <f>FY24_Wrksht_Wrksheet!B43</f>
        <v>916</v>
      </c>
      <c r="C40" t="str">
        <f>FY24_Wrksht_Wrksheet!C43</f>
        <v>CAL</v>
      </c>
      <c r="D40">
        <f t="shared" si="0"/>
        <v>916</v>
      </c>
    </row>
    <row r="41" spans="2:4" x14ac:dyDescent="0.3">
      <c r="B41">
        <f>FY24_Wrksht_Wrksheet!B44</f>
        <v>918</v>
      </c>
      <c r="C41" t="str">
        <f>FY24_Wrksht_Wrksheet!C44</f>
        <v>Calamus-Wheatland</v>
      </c>
      <c r="D41">
        <f t="shared" si="0"/>
        <v>918</v>
      </c>
    </row>
    <row r="42" spans="2:4" x14ac:dyDescent="0.3">
      <c r="B42">
        <f>FY24_Wrksht_Wrksheet!B45</f>
        <v>914</v>
      </c>
      <c r="C42" t="str">
        <f>FY24_Wrksht_Wrksheet!C45</f>
        <v>CAM</v>
      </c>
      <c r="D42">
        <f t="shared" si="0"/>
        <v>914</v>
      </c>
    </row>
    <row r="43" spans="2:4" x14ac:dyDescent="0.3">
      <c r="B43">
        <f>FY24_Wrksht_Wrksheet!B46</f>
        <v>936</v>
      </c>
      <c r="C43" t="str">
        <f>FY24_Wrksht_Wrksheet!C46</f>
        <v>Camanche</v>
      </c>
      <c r="D43">
        <f t="shared" si="0"/>
        <v>936</v>
      </c>
    </row>
    <row r="44" spans="2:4" x14ac:dyDescent="0.3">
      <c r="B44">
        <f>FY24_Wrksht_Wrksheet!B47</f>
        <v>977</v>
      </c>
      <c r="C44" t="str">
        <f>FY24_Wrksht_Wrksheet!C47</f>
        <v>Cardinal</v>
      </c>
      <c r="D44">
        <f t="shared" si="0"/>
        <v>977</v>
      </c>
    </row>
    <row r="45" spans="2:4" x14ac:dyDescent="0.3">
      <c r="B45">
        <f>FY24_Wrksht_Wrksheet!B48</f>
        <v>981</v>
      </c>
      <c r="C45" t="str">
        <f>FY24_Wrksht_Wrksheet!C48</f>
        <v>Carlisle</v>
      </c>
      <c r="D45">
        <f t="shared" si="0"/>
        <v>981</v>
      </c>
    </row>
    <row r="46" spans="2:4" x14ac:dyDescent="0.3">
      <c r="B46">
        <f>FY24_Wrksht_Wrksheet!B49</f>
        <v>999</v>
      </c>
      <c r="C46" t="str">
        <f>FY24_Wrksht_Wrksheet!C49</f>
        <v>Carroll</v>
      </c>
      <c r="D46">
        <f t="shared" si="0"/>
        <v>999</v>
      </c>
    </row>
    <row r="47" spans="2:4" x14ac:dyDescent="0.3">
      <c r="B47">
        <f>FY24_Wrksht_Wrksheet!B50</f>
        <v>1044</v>
      </c>
      <c r="C47" t="str">
        <f>FY24_Wrksht_Wrksheet!C50</f>
        <v>Cedar Falls</v>
      </c>
      <c r="D47">
        <f t="shared" si="0"/>
        <v>1044</v>
      </c>
    </row>
    <row r="48" spans="2:4" x14ac:dyDescent="0.3">
      <c r="B48">
        <f>FY24_Wrksht_Wrksheet!B51</f>
        <v>1053</v>
      </c>
      <c r="C48" t="str">
        <f>FY24_Wrksht_Wrksheet!C51</f>
        <v>Cedar Rapids</v>
      </c>
      <c r="D48">
        <f t="shared" si="0"/>
        <v>1053</v>
      </c>
    </row>
    <row r="49" spans="2:4" x14ac:dyDescent="0.3">
      <c r="B49">
        <f>FY24_Wrksht_Wrksheet!B52</f>
        <v>1062</v>
      </c>
      <c r="C49" t="str">
        <f>FY24_Wrksht_Wrksheet!C52</f>
        <v>Center Point-Urbana</v>
      </c>
      <c r="D49">
        <f t="shared" si="0"/>
        <v>1062</v>
      </c>
    </row>
    <row r="50" spans="2:4" x14ac:dyDescent="0.3">
      <c r="B50">
        <f>FY24_Wrksht_Wrksheet!B53</f>
        <v>1071</v>
      </c>
      <c r="C50" t="str">
        <f>FY24_Wrksht_Wrksheet!C53</f>
        <v>Centerville</v>
      </c>
      <c r="D50">
        <f t="shared" si="0"/>
        <v>1071</v>
      </c>
    </row>
    <row r="51" spans="2:4" x14ac:dyDescent="0.3">
      <c r="B51">
        <f>FY24_Wrksht_Wrksheet!B54</f>
        <v>1089</v>
      </c>
      <c r="C51" t="str">
        <f>FY24_Wrksht_Wrksheet!C54</f>
        <v>Central City</v>
      </c>
      <c r="D51">
        <f t="shared" si="0"/>
        <v>1089</v>
      </c>
    </row>
    <row r="52" spans="2:4" x14ac:dyDescent="0.3">
      <c r="B52">
        <f>FY24_Wrksht_Wrksheet!B55</f>
        <v>1080</v>
      </c>
      <c r="C52" t="str">
        <f>FY24_Wrksht_Wrksheet!C55</f>
        <v>Central Clayton</v>
      </c>
      <c r="D52">
        <f t="shared" si="0"/>
        <v>1080</v>
      </c>
    </row>
    <row r="53" spans="2:4" x14ac:dyDescent="0.3">
      <c r="B53">
        <f>FY24_Wrksht_Wrksheet!B56</f>
        <v>1093</v>
      </c>
      <c r="C53" t="str">
        <f>FY24_Wrksht_Wrksheet!C56</f>
        <v>Central Decatur</v>
      </c>
      <c r="D53">
        <f t="shared" si="0"/>
        <v>1093</v>
      </c>
    </row>
    <row r="54" spans="2:4" x14ac:dyDescent="0.3">
      <c r="B54">
        <f>FY24_Wrksht_Wrksheet!B57</f>
        <v>1082</v>
      </c>
      <c r="C54" t="str">
        <f>FY24_Wrksht_Wrksheet!C57</f>
        <v>Central De Witt</v>
      </c>
      <c r="D54">
        <f t="shared" si="0"/>
        <v>1082</v>
      </c>
    </row>
    <row r="55" spans="2:4" x14ac:dyDescent="0.3">
      <c r="B55">
        <f>FY24_Wrksht_Wrksheet!B58</f>
        <v>1079</v>
      </c>
      <c r="C55" t="str">
        <f>FY24_Wrksht_Wrksheet!C58</f>
        <v>Central Lee</v>
      </c>
      <c r="D55">
        <f t="shared" si="0"/>
        <v>1079</v>
      </c>
    </row>
    <row r="56" spans="2:4" x14ac:dyDescent="0.3">
      <c r="B56">
        <f>FY24_Wrksht_Wrksheet!B59</f>
        <v>1095</v>
      </c>
      <c r="C56" t="str">
        <f>FY24_Wrksht_Wrksheet!C59</f>
        <v>Central Lyon</v>
      </c>
      <c r="D56">
        <f t="shared" si="0"/>
        <v>1095</v>
      </c>
    </row>
    <row r="57" spans="2:4" x14ac:dyDescent="0.3">
      <c r="B57">
        <f>FY24_Wrksht_Wrksheet!B60</f>
        <v>4772</v>
      </c>
      <c r="C57" t="str">
        <f>FY24_Wrksht_Wrksheet!C60</f>
        <v>Central Springs</v>
      </c>
      <c r="D57">
        <f t="shared" si="0"/>
        <v>4772</v>
      </c>
    </row>
    <row r="58" spans="2:4" x14ac:dyDescent="0.3">
      <c r="B58">
        <f>FY24_Wrksht_Wrksheet!B61</f>
        <v>1107</v>
      </c>
      <c r="C58" t="str">
        <f>FY24_Wrksht_Wrksheet!C61</f>
        <v>Chariton</v>
      </c>
      <c r="D58">
        <f t="shared" si="0"/>
        <v>1107</v>
      </c>
    </row>
    <row r="59" spans="2:4" x14ac:dyDescent="0.3">
      <c r="B59">
        <f>FY24_Wrksht_Wrksheet!B62</f>
        <v>1116</v>
      </c>
      <c r="C59" t="str">
        <f>FY24_Wrksht_Wrksheet!C62</f>
        <v>Charles City</v>
      </c>
      <c r="D59">
        <f t="shared" si="0"/>
        <v>1116</v>
      </c>
    </row>
    <row r="60" spans="2:4" x14ac:dyDescent="0.3">
      <c r="B60">
        <f>FY24_Wrksht_Wrksheet!B63</f>
        <v>1134</v>
      </c>
      <c r="C60" t="str">
        <f>FY24_Wrksht_Wrksheet!C63</f>
        <v>Charter Oak-Ute</v>
      </c>
      <c r="D60">
        <f t="shared" si="0"/>
        <v>1134</v>
      </c>
    </row>
    <row r="61" spans="2:4" x14ac:dyDescent="0.3">
      <c r="B61">
        <f>FY24_Wrksht_Wrksheet!B64</f>
        <v>1152</v>
      </c>
      <c r="C61" t="str">
        <f>FY24_Wrksht_Wrksheet!C64</f>
        <v>Cherokee</v>
      </c>
      <c r="D61">
        <f t="shared" si="0"/>
        <v>1152</v>
      </c>
    </row>
    <row r="62" spans="2:4" x14ac:dyDescent="0.3">
      <c r="B62">
        <f>FY24_Wrksht_Wrksheet!B65</f>
        <v>1197</v>
      </c>
      <c r="C62" t="str">
        <f>FY24_Wrksht_Wrksheet!C65</f>
        <v>Clarinda</v>
      </c>
      <c r="D62">
        <f t="shared" si="0"/>
        <v>1197</v>
      </c>
    </row>
    <row r="63" spans="2:4" x14ac:dyDescent="0.3">
      <c r="B63">
        <f>FY24_Wrksht_Wrksheet!B66</f>
        <v>1206</v>
      </c>
      <c r="C63" t="str">
        <f>FY24_Wrksht_Wrksheet!C66</f>
        <v>Clarion-Goldfield-Dows</v>
      </c>
      <c r="D63">
        <f t="shared" si="0"/>
        <v>1206</v>
      </c>
    </row>
    <row r="64" spans="2:4" x14ac:dyDescent="0.3">
      <c r="B64">
        <f>FY24_Wrksht_Wrksheet!B67</f>
        <v>1211</v>
      </c>
      <c r="C64" t="str">
        <f>FY24_Wrksht_Wrksheet!C67</f>
        <v>Clarke</v>
      </c>
      <c r="D64">
        <f t="shared" si="0"/>
        <v>1211</v>
      </c>
    </row>
    <row r="65" spans="2:4" x14ac:dyDescent="0.3">
      <c r="B65">
        <f>FY24_Wrksht_Wrksheet!B68</f>
        <v>1215</v>
      </c>
      <c r="C65" t="str">
        <f>FY24_Wrksht_Wrksheet!C68</f>
        <v>Clarksville</v>
      </c>
      <c r="D65">
        <f t="shared" si="0"/>
        <v>1215</v>
      </c>
    </row>
    <row r="66" spans="2:4" x14ac:dyDescent="0.3">
      <c r="B66">
        <f>FY24_Wrksht_Wrksheet!B69</f>
        <v>1218</v>
      </c>
      <c r="C66" t="str">
        <f>FY24_Wrksht_Wrksheet!C69</f>
        <v>Clay Central-Everly</v>
      </c>
      <c r="D66">
        <f t="shared" si="0"/>
        <v>1218</v>
      </c>
    </row>
    <row r="67" spans="2:4" x14ac:dyDescent="0.3">
      <c r="B67">
        <f>FY24_Wrksht_Wrksheet!B70</f>
        <v>2763</v>
      </c>
      <c r="C67" t="str">
        <f>FY24_Wrksht_Wrksheet!C70</f>
        <v>Clayton Ridge</v>
      </c>
      <c r="D67">
        <f t="shared" si="0"/>
        <v>2763</v>
      </c>
    </row>
    <row r="68" spans="2:4" x14ac:dyDescent="0.3">
      <c r="B68">
        <f>FY24_Wrksht_Wrksheet!B71</f>
        <v>1221</v>
      </c>
      <c r="C68" t="str">
        <f>FY24_Wrksht_Wrksheet!C71</f>
        <v>Clear Creek-Amana</v>
      </c>
      <c r="D68">
        <f t="shared" ref="D68:D131" si="1">B68</f>
        <v>1221</v>
      </c>
    </row>
    <row r="69" spans="2:4" x14ac:dyDescent="0.3">
      <c r="B69">
        <f>FY24_Wrksht_Wrksheet!B72</f>
        <v>1233</v>
      </c>
      <c r="C69" t="str">
        <f>FY24_Wrksht_Wrksheet!C72</f>
        <v>Clear Lake</v>
      </c>
      <c r="D69">
        <f t="shared" si="1"/>
        <v>1233</v>
      </c>
    </row>
    <row r="70" spans="2:4" x14ac:dyDescent="0.3">
      <c r="B70">
        <f>FY24_Wrksht_Wrksheet!B73</f>
        <v>1278</v>
      </c>
      <c r="C70" t="str">
        <f>FY24_Wrksht_Wrksheet!C73</f>
        <v>Clinton</v>
      </c>
      <c r="D70">
        <f t="shared" si="1"/>
        <v>1278</v>
      </c>
    </row>
    <row r="71" spans="2:4" x14ac:dyDescent="0.3">
      <c r="B71">
        <f>FY24_Wrksht_Wrksheet!B74</f>
        <v>1332</v>
      </c>
      <c r="C71" t="str">
        <f>FY24_Wrksht_Wrksheet!C74</f>
        <v>Colfax-Mingo</v>
      </c>
      <c r="D71">
        <f t="shared" si="1"/>
        <v>1332</v>
      </c>
    </row>
    <row r="72" spans="2:4" x14ac:dyDescent="0.3">
      <c r="B72">
        <f>FY24_Wrksht_Wrksheet!B75</f>
        <v>1337</v>
      </c>
      <c r="C72" t="str">
        <f>FY24_Wrksht_Wrksheet!C75</f>
        <v>College Community</v>
      </c>
      <c r="D72">
        <f t="shared" si="1"/>
        <v>1337</v>
      </c>
    </row>
    <row r="73" spans="2:4" x14ac:dyDescent="0.3">
      <c r="B73">
        <f>FY24_Wrksht_Wrksheet!B76</f>
        <v>1350</v>
      </c>
      <c r="C73" t="str">
        <f>FY24_Wrksht_Wrksheet!C76</f>
        <v>Collins-Maxwell</v>
      </c>
      <c r="D73">
        <f t="shared" si="1"/>
        <v>1350</v>
      </c>
    </row>
    <row r="74" spans="2:4" x14ac:dyDescent="0.3">
      <c r="B74">
        <f>FY24_Wrksht_Wrksheet!B77</f>
        <v>1359</v>
      </c>
      <c r="C74" t="str">
        <f>FY24_Wrksht_Wrksheet!C77</f>
        <v>Colo-Nesco</v>
      </c>
      <c r="D74">
        <f t="shared" si="1"/>
        <v>1359</v>
      </c>
    </row>
    <row r="75" spans="2:4" x14ac:dyDescent="0.3">
      <c r="B75">
        <f>FY24_Wrksht_Wrksheet!B78</f>
        <v>1368</v>
      </c>
      <c r="C75" t="str">
        <f>FY24_Wrksht_Wrksheet!C78</f>
        <v>Columbus</v>
      </c>
      <c r="D75">
        <f t="shared" si="1"/>
        <v>1368</v>
      </c>
    </row>
    <row r="76" spans="2:4" x14ac:dyDescent="0.3">
      <c r="B76">
        <f>FY24_Wrksht_Wrksheet!B79</f>
        <v>1413</v>
      </c>
      <c r="C76" t="str">
        <f>FY24_Wrksht_Wrksheet!C79</f>
        <v>Coon Rapids-Bayard</v>
      </c>
      <c r="D76">
        <f t="shared" si="1"/>
        <v>1413</v>
      </c>
    </row>
    <row r="77" spans="2:4" x14ac:dyDescent="0.3">
      <c r="B77">
        <f>FY24_Wrksht_Wrksheet!B80</f>
        <v>1431</v>
      </c>
      <c r="C77" t="str">
        <f>FY24_Wrksht_Wrksheet!C80</f>
        <v>Corning</v>
      </c>
      <c r="D77">
        <f t="shared" si="1"/>
        <v>1431</v>
      </c>
    </row>
    <row r="78" spans="2:4" x14ac:dyDescent="0.3">
      <c r="B78">
        <f>FY24_Wrksht_Wrksheet!B81</f>
        <v>1476</v>
      </c>
      <c r="C78" t="str">
        <f>FY24_Wrksht_Wrksheet!C81</f>
        <v>Council Bluffs</v>
      </c>
      <c r="D78">
        <f t="shared" si="1"/>
        <v>1476</v>
      </c>
    </row>
    <row r="79" spans="2:4" x14ac:dyDescent="0.3">
      <c r="B79">
        <f>FY24_Wrksht_Wrksheet!B82</f>
        <v>1503</v>
      </c>
      <c r="C79" t="str">
        <f>FY24_Wrksht_Wrksheet!C82</f>
        <v>Creston</v>
      </c>
      <c r="D79">
        <f t="shared" si="1"/>
        <v>1503</v>
      </c>
    </row>
    <row r="80" spans="2:4" x14ac:dyDescent="0.3">
      <c r="B80">
        <f>FY24_Wrksht_Wrksheet!B83</f>
        <v>1576</v>
      </c>
      <c r="C80" t="str">
        <f>FY24_Wrksht_Wrksheet!C83</f>
        <v>Dallas Center-Grimes</v>
      </c>
      <c r="D80">
        <f t="shared" si="1"/>
        <v>1576</v>
      </c>
    </row>
    <row r="81" spans="2:4" x14ac:dyDescent="0.3">
      <c r="B81">
        <f>FY24_Wrksht_Wrksheet!B84</f>
        <v>1602</v>
      </c>
      <c r="C81" t="str">
        <f>FY24_Wrksht_Wrksheet!C84</f>
        <v>Danville</v>
      </c>
      <c r="D81">
        <f t="shared" si="1"/>
        <v>1602</v>
      </c>
    </row>
    <row r="82" spans="2:4" x14ac:dyDescent="0.3">
      <c r="B82">
        <f>FY24_Wrksht_Wrksheet!B85</f>
        <v>1611</v>
      </c>
      <c r="C82" t="str">
        <f>FY24_Wrksht_Wrksheet!C85</f>
        <v>Davenport</v>
      </c>
      <c r="D82">
        <f t="shared" si="1"/>
        <v>1611</v>
      </c>
    </row>
    <row r="83" spans="2:4" x14ac:dyDescent="0.3">
      <c r="B83">
        <f>FY24_Wrksht_Wrksheet!B86</f>
        <v>1619</v>
      </c>
      <c r="C83" t="str">
        <f>FY24_Wrksht_Wrksheet!C86</f>
        <v>Davis County</v>
      </c>
      <c r="D83">
        <f t="shared" si="1"/>
        <v>1619</v>
      </c>
    </row>
    <row r="84" spans="2:4" x14ac:dyDescent="0.3">
      <c r="B84">
        <f>FY24_Wrksht_Wrksheet!B87</f>
        <v>1638</v>
      </c>
      <c r="C84" t="str">
        <f>FY24_Wrksht_Wrksheet!C87</f>
        <v>Decorah</v>
      </c>
      <c r="D84">
        <f t="shared" si="1"/>
        <v>1638</v>
      </c>
    </row>
    <row r="85" spans="2:4" x14ac:dyDescent="0.3">
      <c r="B85">
        <f>FY24_Wrksht_Wrksheet!B88</f>
        <v>1675</v>
      </c>
      <c r="C85" t="str">
        <f>FY24_Wrksht_Wrksheet!C88</f>
        <v>Delwood</v>
      </c>
      <c r="D85">
        <f t="shared" si="1"/>
        <v>1675</v>
      </c>
    </row>
    <row r="86" spans="2:4" x14ac:dyDescent="0.3">
      <c r="B86">
        <f>FY24_Wrksht_Wrksheet!B89</f>
        <v>1701</v>
      </c>
      <c r="C86" t="str">
        <f>FY24_Wrksht_Wrksheet!C89</f>
        <v>Denison</v>
      </c>
      <c r="D86">
        <f t="shared" si="1"/>
        <v>1701</v>
      </c>
    </row>
    <row r="87" spans="2:4" x14ac:dyDescent="0.3">
      <c r="B87">
        <f>FY24_Wrksht_Wrksheet!B90</f>
        <v>1719</v>
      </c>
      <c r="C87" t="str">
        <f>FY24_Wrksht_Wrksheet!C90</f>
        <v>Denver</v>
      </c>
      <c r="D87">
        <f t="shared" si="1"/>
        <v>1719</v>
      </c>
    </row>
    <row r="88" spans="2:4" x14ac:dyDescent="0.3">
      <c r="B88">
        <f>FY24_Wrksht_Wrksheet!B91</f>
        <v>1737</v>
      </c>
      <c r="C88" t="str">
        <f>FY24_Wrksht_Wrksheet!C91</f>
        <v>Des Moines</v>
      </c>
      <c r="D88">
        <f t="shared" si="1"/>
        <v>1737</v>
      </c>
    </row>
    <row r="89" spans="2:4" x14ac:dyDescent="0.3">
      <c r="B89">
        <f>FY24_Wrksht_Wrksheet!B92</f>
        <v>1782</v>
      </c>
      <c r="C89" t="str">
        <f>FY24_Wrksht_Wrksheet!C92</f>
        <v>Diagonal</v>
      </c>
      <c r="D89">
        <f t="shared" si="1"/>
        <v>1782</v>
      </c>
    </row>
    <row r="90" spans="2:4" x14ac:dyDescent="0.3">
      <c r="B90">
        <f>FY24_Wrksht_Wrksheet!B93</f>
        <v>1791</v>
      </c>
      <c r="C90" t="str">
        <f>FY24_Wrksht_Wrksheet!C93</f>
        <v>Dike-New Hartford</v>
      </c>
      <c r="D90">
        <f t="shared" si="1"/>
        <v>1791</v>
      </c>
    </row>
    <row r="91" spans="2:4" x14ac:dyDescent="0.3">
      <c r="B91">
        <f>FY24_Wrksht_Wrksheet!B94</f>
        <v>1863</v>
      </c>
      <c r="C91" t="str">
        <f>FY24_Wrksht_Wrksheet!C94</f>
        <v>Dubuque</v>
      </c>
      <c r="D91">
        <f t="shared" si="1"/>
        <v>1863</v>
      </c>
    </row>
    <row r="92" spans="2:4" x14ac:dyDescent="0.3">
      <c r="B92">
        <f>FY24_Wrksht_Wrksheet!B95</f>
        <v>1908</v>
      </c>
      <c r="C92" t="str">
        <f>FY24_Wrksht_Wrksheet!C95</f>
        <v>Dunkerton</v>
      </c>
      <c r="D92">
        <f t="shared" si="1"/>
        <v>1908</v>
      </c>
    </row>
    <row r="93" spans="2:4" x14ac:dyDescent="0.3">
      <c r="B93">
        <f>FY24_Wrksht_Wrksheet!B96</f>
        <v>1926</v>
      </c>
      <c r="C93" t="str">
        <f>FY24_Wrksht_Wrksheet!C96</f>
        <v>Durant</v>
      </c>
      <c r="D93">
        <f t="shared" si="1"/>
        <v>1926</v>
      </c>
    </row>
    <row r="94" spans="2:4" x14ac:dyDescent="0.3">
      <c r="B94">
        <f>FY24_Wrksht_Wrksheet!B97</f>
        <v>1944</v>
      </c>
      <c r="C94" t="str">
        <f>FY24_Wrksht_Wrksheet!C97</f>
        <v>Eagle Grove</v>
      </c>
      <c r="D94">
        <f t="shared" si="1"/>
        <v>1944</v>
      </c>
    </row>
    <row r="95" spans="2:4" x14ac:dyDescent="0.3">
      <c r="B95">
        <f>FY24_Wrksht_Wrksheet!B98</f>
        <v>1953</v>
      </c>
      <c r="C95" t="str">
        <f>FY24_Wrksht_Wrksheet!C98</f>
        <v>Earlham</v>
      </c>
      <c r="D95">
        <f t="shared" si="1"/>
        <v>1953</v>
      </c>
    </row>
    <row r="96" spans="2:4" x14ac:dyDescent="0.3">
      <c r="B96">
        <f>FY24_Wrksht_Wrksheet!B99</f>
        <v>1963</v>
      </c>
      <c r="C96" t="str">
        <f>FY24_Wrksht_Wrksheet!C99</f>
        <v>East Buchanan</v>
      </c>
      <c r="D96">
        <f t="shared" si="1"/>
        <v>1963</v>
      </c>
    </row>
    <row r="97" spans="2:4" x14ac:dyDescent="0.3">
      <c r="B97">
        <f>FY24_Wrksht_Wrksheet!B100</f>
        <v>1968</v>
      </c>
      <c r="C97" t="str">
        <f>FY24_Wrksht_Wrksheet!C100</f>
        <v>East Marshall</v>
      </c>
      <c r="D97">
        <f t="shared" si="1"/>
        <v>1968</v>
      </c>
    </row>
    <row r="98" spans="2:4" x14ac:dyDescent="0.3">
      <c r="B98">
        <f>FY24_Wrksht_Wrksheet!B101</f>
        <v>3978</v>
      </c>
      <c r="C98" t="str">
        <f>FY24_Wrksht_Wrksheet!C101</f>
        <v>East Mills</v>
      </c>
      <c r="D98">
        <f t="shared" si="1"/>
        <v>3978</v>
      </c>
    </row>
    <row r="99" spans="2:4" x14ac:dyDescent="0.3">
      <c r="B99">
        <f>FY24_Wrksht_Wrksheet!B102</f>
        <v>6741</v>
      </c>
      <c r="C99" t="str">
        <f>FY24_Wrksht_Wrksheet!C102</f>
        <v>East Sac County</v>
      </c>
      <c r="D99">
        <f t="shared" si="1"/>
        <v>6741</v>
      </c>
    </row>
    <row r="100" spans="2:4" x14ac:dyDescent="0.3">
      <c r="B100">
        <f>FY24_Wrksht_Wrksheet!B103</f>
        <v>1970</v>
      </c>
      <c r="C100" t="str">
        <f>FY24_Wrksht_Wrksheet!C103</f>
        <v>East Union</v>
      </c>
      <c r="D100">
        <f t="shared" si="1"/>
        <v>1970</v>
      </c>
    </row>
    <row r="101" spans="2:4" x14ac:dyDescent="0.3">
      <c r="B101">
        <f>FY24_Wrksht_Wrksheet!B104</f>
        <v>1972</v>
      </c>
      <c r="C101" t="str">
        <f>FY24_Wrksht_Wrksheet!C104</f>
        <v>Eastern Allamakee</v>
      </c>
      <c r="D101">
        <f t="shared" si="1"/>
        <v>1972</v>
      </c>
    </row>
    <row r="102" spans="2:4" x14ac:dyDescent="0.3">
      <c r="B102">
        <f>FY24_Wrksht_Wrksheet!B105</f>
        <v>1965</v>
      </c>
      <c r="C102" t="str">
        <f>FY24_Wrksht_Wrksheet!C105</f>
        <v>Easton Valley</v>
      </c>
      <c r="D102">
        <f t="shared" si="1"/>
        <v>1965</v>
      </c>
    </row>
    <row r="103" spans="2:4" x14ac:dyDescent="0.3">
      <c r="B103">
        <f>FY24_Wrksht_Wrksheet!B106</f>
        <v>657</v>
      </c>
      <c r="C103" t="str">
        <f>FY24_Wrksht_Wrksheet!C106</f>
        <v>Eddyville-Blakesburg-Fremont</v>
      </c>
      <c r="D103">
        <f t="shared" si="1"/>
        <v>657</v>
      </c>
    </row>
    <row r="104" spans="2:4" x14ac:dyDescent="0.3">
      <c r="B104">
        <f>FY24_Wrksht_Wrksheet!B107</f>
        <v>1989</v>
      </c>
      <c r="C104" t="str">
        <f>FY24_Wrksht_Wrksheet!C107</f>
        <v>Edgewood-Colesburg</v>
      </c>
      <c r="D104">
        <f t="shared" si="1"/>
        <v>1989</v>
      </c>
    </row>
    <row r="105" spans="2:4" x14ac:dyDescent="0.3">
      <c r="B105">
        <f>FY24_Wrksht_Wrksheet!B108</f>
        <v>2007</v>
      </c>
      <c r="C105" t="str">
        <f>FY24_Wrksht_Wrksheet!C108</f>
        <v>Eldora-New Providence</v>
      </c>
      <c r="D105">
        <f t="shared" si="1"/>
        <v>2007</v>
      </c>
    </row>
    <row r="106" spans="2:4" x14ac:dyDescent="0.3">
      <c r="B106">
        <f>FY24_Wrksht_Wrksheet!B109</f>
        <v>2088</v>
      </c>
      <c r="C106" t="str">
        <f>FY24_Wrksht_Wrksheet!C109</f>
        <v>Emmetsburg</v>
      </c>
      <c r="D106">
        <f t="shared" si="1"/>
        <v>2088</v>
      </c>
    </row>
    <row r="107" spans="2:4" x14ac:dyDescent="0.3">
      <c r="B107">
        <f>FY24_Wrksht_Wrksheet!B110</f>
        <v>2097</v>
      </c>
      <c r="C107" t="str">
        <f>FY24_Wrksht_Wrksheet!C110</f>
        <v>English Valleys</v>
      </c>
      <c r="D107">
        <f t="shared" si="1"/>
        <v>2097</v>
      </c>
    </row>
    <row r="108" spans="2:4" x14ac:dyDescent="0.3">
      <c r="B108">
        <f>FY24_Wrksht_Wrksheet!B111</f>
        <v>2113</v>
      </c>
      <c r="C108" t="str">
        <f>FY24_Wrksht_Wrksheet!C111</f>
        <v>Essex</v>
      </c>
      <c r="D108">
        <f t="shared" si="1"/>
        <v>2113</v>
      </c>
    </row>
    <row r="109" spans="2:4" x14ac:dyDescent="0.3">
      <c r="B109">
        <f>FY24_Wrksht_Wrksheet!B112</f>
        <v>2124</v>
      </c>
      <c r="C109" t="str">
        <f>FY24_Wrksht_Wrksheet!C112</f>
        <v>Estherville-Lincoln Central</v>
      </c>
      <c r="D109">
        <f t="shared" si="1"/>
        <v>2124</v>
      </c>
    </row>
    <row r="110" spans="2:4" x14ac:dyDescent="0.3">
      <c r="B110">
        <f>FY24_Wrksht_Wrksheet!B113</f>
        <v>2151</v>
      </c>
      <c r="C110" t="str">
        <f>FY24_Wrksht_Wrksheet!C113</f>
        <v>Exira-Elk Horn-Kimball</v>
      </c>
      <c r="D110">
        <f t="shared" si="1"/>
        <v>2151</v>
      </c>
    </row>
    <row r="111" spans="2:4" x14ac:dyDescent="0.3">
      <c r="B111">
        <f>FY24_Wrksht_Wrksheet!B114</f>
        <v>2169</v>
      </c>
      <c r="C111" t="str">
        <f>FY24_Wrksht_Wrksheet!C114</f>
        <v>Fairfield</v>
      </c>
      <c r="D111">
        <f t="shared" si="1"/>
        <v>2169</v>
      </c>
    </row>
    <row r="112" spans="2:4" x14ac:dyDescent="0.3">
      <c r="B112">
        <f>FY24_Wrksht_Wrksheet!B115</f>
        <v>2295</v>
      </c>
      <c r="C112" t="str">
        <f>FY24_Wrksht_Wrksheet!C115</f>
        <v>Forest City</v>
      </c>
      <c r="D112">
        <f t="shared" si="1"/>
        <v>2295</v>
      </c>
    </row>
    <row r="113" spans="2:4" x14ac:dyDescent="0.3">
      <c r="B113">
        <f>FY24_Wrksht_Wrksheet!B116</f>
        <v>2313</v>
      </c>
      <c r="C113" t="str">
        <f>FY24_Wrksht_Wrksheet!C116</f>
        <v>Fort Dodge</v>
      </c>
      <c r="D113">
        <f t="shared" si="1"/>
        <v>2313</v>
      </c>
    </row>
    <row r="114" spans="2:4" x14ac:dyDescent="0.3">
      <c r="B114">
        <f>FY24_Wrksht_Wrksheet!B117</f>
        <v>2322</v>
      </c>
      <c r="C114" t="str">
        <f>FY24_Wrksht_Wrksheet!C117</f>
        <v>Fort Madison</v>
      </c>
      <c r="D114">
        <f t="shared" si="1"/>
        <v>2322</v>
      </c>
    </row>
    <row r="115" spans="2:4" x14ac:dyDescent="0.3">
      <c r="B115">
        <f>FY24_Wrksht_Wrksheet!B118</f>
        <v>2369</v>
      </c>
      <c r="C115" t="str">
        <f>FY24_Wrksht_Wrksheet!C118</f>
        <v>Fremont-Mills</v>
      </c>
      <c r="D115">
        <f t="shared" si="1"/>
        <v>2369</v>
      </c>
    </row>
    <row r="116" spans="2:4" x14ac:dyDescent="0.3">
      <c r="B116">
        <f>FY24_Wrksht_Wrksheet!B119</f>
        <v>2376</v>
      </c>
      <c r="C116" t="str">
        <f>FY24_Wrksht_Wrksheet!C119</f>
        <v>Galva-Holstein</v>
      </c>
      <c r="D116">
        <f t="shared" si="1"/>
        <v>2376</v>
      </c>
    </row>
    <row r="117" spans="2:4" x14ac:dyDescent="0.3">
      <c r="B117">
        <f>FY24_Wrksht_Wrksheet!B120</f>
        <v>2403</v>
      </c>
      <c r="C117" t="str">
        <f>FY24_Wrksht_Wrksheet!C120</f>
        <v>Garner-Hayfield-Ventura</v>
      </c>
      <c r="D117">
        <f t="shared" si="1"/>
        <v>2403</v>
      </c>
    </row>
    <row r="118" spans="2:4" x14ac:dyDescent="0.3">
      <c r="B118">
        <f>FY24_Wrksht_Wrksheet!B121</f>
        <v>2457</v>
      </c>
      <c r="C118" t="str">
        <f>FY24_Wrksht_Wrksheet!C121</f>
        <v>George-Little Rock</v>
      </c>
      <c r="D118">
        <f t="shared" si="1"/>
        <v>2457</v>
      </c>
    </row>
    <row r="119" spans="2:4" x14ac:dyDescent="0.3">
      <c r="B119">
        <f>FY24_Wrksht_Wrksheet!B122</f>
        <v>2466</v>
      </c>
      <c r="C119" t="str">
        <f>FY24_Wrksht_Wrksheet!C122</f>
        <v>Gilbert</v>
      </c>
      <c r="D119">
        <f t="shared" si="1"/>
        <v>2466</v>
      </c>
    </row>
    <row r="120" spans="2:4" x14ac:dyDescent="0.3">
      <c r="B120">
        <f>FY24_Wrksht_Wrksheet!B123</f>
        <v>2493</v>
      </c>
      <c r="C120" t="str">
        <f>FY24_Wrksht_Wrksheet!C123</f>
        <v>Gilmore City-Bradgate</v>
      </c>
      <c r="D120">
        <f t="shared" si="1"/>
        <v>2493</v>
      </c>
    </row>
    <row r="121" spans="2:4" x14ac:dyDescent="0.3">
      <c r="B121">
        <f>FY24_Wrksht_Wrksheet!B124</f>
        <v>2502</v>
      </c>
      <c r="C121" t="str">
        <f>FY24_Wrksht_Wrksheet!C124</f>
        <v>Gladbrook-Reinbeck</v>
      </c>
      <c r="D121">
        <f t="shared" si="1"/>
        <v>2502</v>
      </c>
    </row>
    <row r="122" spans="2:4" x14ac:dyDescent="0.3">
      <c r="B122">
        <f>FY24_Wrksht_Wrksheet!B125</f>
        <v>2511</v>
      </c>
      <c r="C122" t="str">
        <f>FY24_Wrksht_Wrksheet!C125</f>
        <v>Glenwood</v>
      </c>
      <c r="D122">
        <f t="shared" si="1"/>
        <v>2511</v>
      </c>
    </row>
    <row r="123" spans="2:4" x14ac:dyDescent="0.3">
      <c r="B123">
        <f>FY24_Wrksht_Wrksheet!B126</f>
        <v>2520</v>
      </c>
      <c r="C123" t="str">
        <f>FY24_Wrksht_Wrksheet!C126</f>
        <v>Glidden-Ralston</v>
      </c>
      <c r="D123">
        <f t="shared" si="1"/>
        <v>2520</v>
      </c>
    </row>
    <row r="124" spans="2:4" x14ac:dyDescent="0.3">
      <c r="B124">
        <f>FY24_Wrksht_Wrksheet!B127</f>
        <v>2682</v>
      </c>
      <c r="C124" t="str">
        <f>FY24_Wrksht_Wrksheet!C127</f>
        <v>GMG</v>
      </c>
      <c r="D124">
        <f t="shared" si="1"/>
        <v>2682</v>
      </c>
    </row>
    <row r="125" spans="2:4" x14ac:dyDescent="0.3">
      <c r="B125">
        <f>FY24_Wrksht_Wrksheet!B128</f>
        <v>2556</v>
      </c>
      <c r="C125" t="str">
        <f>FY24_Wrksht_Wrksheet!C128</f>
        <v>Graettinger-Terril</v>
      </c>
      <c r="D125">
        <f t="shared" si="1"/>
        <v>2556</v>
      </c>
    </row>
    <row r="126" spans="2:4" x14ac:dyDescent="0.3">
      <c r="B126">
        <f>FY24_Wrksht_Wrksheet!B129</f>
        <v>3195</v>
      </c>
      <c r="C126" t="str">
        <f>FY24_Wrksht_Wrksheet!C129</f>
        <v>Greene County</v>
      </c>
      <c r="D126">
        <f t="shared" si="1"/>
        <v>3195</v>
      </c>
    </row>
    <row r="127" spans="2:4" x14ac:dyDescent="0.3">
      <c r="B127">
        <f>FY24_Wrksht_Wrksheet!B130</f>
        <v>2709</v>
      </c>
      <c r="C127" t="str">
        <f>FY24_Wrksht_Wrksheet!C130</f>
        <v>Grinnell-Newburg</v>
      </c>
      <c r="D127">
        <f t="shared" si="1"/>
        <v>2709</v>
      </c>
    </row>
    <row r="128" spans="2:4" x14ac:dyDescent="0.3">
      <c r="B128">
        <f>FY24_Wrksht_Wrksheet!B131</f>
        <v>2718</v>
      </c>
      <c r="C128" t="str">
        <f>FY24_Wrksht_Wrksheet!C131</f>
        <v>Griswold</v>
      </c>
      <c r="D128">
        <f t="shared" si="1"/>
        <v>2718</v>
      </c>
    </row>
    <row r="129" spans="2:4" x14ac:dyDescent="0.3">
      <c r="B129">
        <f>FY24_Wrksht_Wrksheet!B132</f>
        <v>2727</v>
      </c>
      <c r="C129" t="str">
        <f>FY24_Wrksht_Wrksheet!C132</f>
        <v>Grundy Center</v>
      </c>
      <c r="D129">
        <f t="shared" si="1"/>
        <v>2727</v>
      </c>
    </row>
    <row r="130" spans="2:4" x14ac:dyDescent="0.3">
      <c r="B130">
        <f>FY24_Wrksht_Wrksheet!B133</f>
        <v>2754</v>
      </c>
      <c r="C130" t="str">
        <f>FY24_Wrksht_Wrksheet!C133</f>
        <v>Guthrie Center</v>
      </c>
      <c r="D130">
        <f t="shared" si="1"/>
        <v>2754</v>
      </c>
    </row>
    <row r="131" spans="2:4" x14ac:dyDescent="0.3">
      <c r="B131">
        <f>FY24_Wrksht_Wrksheet!B134</f>
        <v>2772</v>
      </c>
      <c r="C131" t="str">
        <f>FY24_Wrksht_Wrksheet!C134</f>
        <v>Hamburg</v>
      </c>
      <c r="D131">
        <f t="shared" si="1"/>
        <v>2772</v>
      </c>
    </row>
    <row r="132" spans="2:4" x14ac:dyDescent="0.3">
      <c r="B132">
        <f>FY24_Wrksht_Wrksheet!B135</f>
        <v>2781</v>
      </c>
      <c r="C132" t="str">
        <f>FY24_Wrksht_Wrksheet!C135</f>
        <v>Hampton-Dumont</v>
      </c>
      <c r="D132">
        <f t="shared" ref="D132:D195" si="2">B132</f>
        <v>2781</v>
      </c>
    </row>
    <row r="133" spans="2:4" x14ac:dyDescent="0.3">
      <c r="B133">
        <f>FY24_Wrksht_Wrksheet!B136</f>
        <v>2826</v>
      </c>
      <c r="C133" t="str">
        <f>FY24_Wrksht_Wrksheet!C136</f>
        <v>Harlan</v>
      </c>
      <c r="D133">
        <f t="shared" si="2"/>
        <v>2826</v>
      </c>
    </row>
    <row r="134" spans="2:4" x14ac:dyDescent="0.3">
      <c r="B134">
        <f>FY24_Wrksht_Wrksheet!B137</f>
        <v>2846</v>
      </c>
      <c r="C134" t="str">
        <f>FY24_Wrksht_Wrksheet!C137</f>
        <v>Harris-Lake Park</v>
      </c>
      <c r="D134">
        <f t="shared" si="2"/>
        <v>2846</v>
      </c>
    </row>
    <row r="135" spans="2:4" x14ac:dyDescent="0.3">
      <c r="B135">
        <f>FY24_Wrksht_Wrksheet!B138</f>
        <v>2862</v>
      </c>
      <c r="C135" t="str">
        <f>FY24_Wrksht_Wrksheet!C138</f>
        <v>Hartley-Melvin-Sanborn</v>
      </c>
      <c r="D135">
        <f t="shared" si="2"/>
        <v>2862</v>
      </c>
    </row>
    <row r="136" spans="2:4" x14ac:dyDescent="0.3">
      <c r="B136">
        <f>FY24_Wrksht_Wrksheet!B139</f>
        <v>2977</v>
      </c>
      <c r="C136" t="str">
        <f>FY24_Wrksht_Wrksheet!C139</f>
        <v>Highland</v>
      </c>
      <c r="D136">
        <f t="shared" si="2"/>
        <v>2977</v>
      </c>
    </row>
    <row r="137" spans="2:4" x14ac:dyDescent="0.3">
      <c r="B137">
        <f>FY24_Wrksht_Wrksheet!B140</f>
        <v>2988</v>
      </c>
      <c r="C137" t="str">
        <f>FY24_Wrksht_Wrksheet!C140</f>
        <v>Hinton</v>
      </c>
      <c r="D137">
        <f t="shared" si="2"/>
        <v>2988</v>
      </c>
    </row>
    <row r="138" spans="2:4" x14ac:dyDescent="0.3">
      <c r="B138">
        <f>FY24_Wrksht_Wrksheet!B141</f>
        <v>2766</v>
      </c>
      <c r="C138" t="str">
        <f>FY24_Wrksht_Wrksheet!C141</f>
        <v>HLV</v>
      </c>
      <c r="D138">
        <f t="shared" si="2"/>
        <v>2766</v>
      </c>
    </row>
    <row r="139" spans="2:4" x14ac:dyDescent="0.3">
      <c r="B139">
        <f>FY24_Wrksht_Wrksheet!B142</f>
        <v>3029</v>
      </c>
      <c r="C139" t="str">
        <f>FY24_Wrksht_Wrksheet!C142</f>
        <v>Howard-Winneshiek</v>
      </c>
      <c r="D139">
        <f t="shared" si="2"/>
        <v>3029</v>
      </c>
    </row>
    <row r="140" spans="2:4" x14ac:dyDescent="0.3">
      <c r="B140">
        <f>FY24_Wrksht_Wrksheet!B143</f>
        <v>3033</v>
      </c>
      <c r="C140" t="str">
        <f>FY24_Wrksht_Wrksheet!C143</f>
        <v>Hubbard-Radcliffe</v>
      </c>
      <c r="D140">
        <f t="shared" si="2"/>
        <v>3033</v>
      </c>
    </row>
    <row r="141" spans="2:4" x14ac:dyDescent="0.3">
      <c r="B141">
        <f>FY24_Wrksht_Wrksheet!B144</f>
        <v>3042</v>
      </c>
      <c r="C141" t="str">
        <f>FY24_Wrksht_Wrksheet!C144</f>
        <v>Hudson</v>
      </c>
      <c r="D141">
        <f t="shared" si="2"/>
        <v>3042</v>
      </c>
    </row>
    <row r="142" spans="2:4" x14ac:dyDescent="0.3">
      <c r="B142">
        <f>FY24_Wrksht_Wrksheet!B145</f>
        <v>3060</v>
      </c>
      <c r="C142" t="str">
        <f>FY24_Wrksht_Wrksheet!C145</f>
        <v>Humboldt</v>
      </c>
      <c r="D142">
        <f t="shared" si="2"/>
        <v>3060</v>
      </c>
    </row>
    <row r="143" spans="2:4" x14ac:dyDescent="0.3">
      <c r="B143">
        <f>FY24_Wrksht_Wrksheet!B146</f>
        <v>3168</v>
      </c>
      <c r="C143" t="str">
        <f>FY24_Wrksht_Wrksheet!C146</f>
        <v>IKM-Manning</v>
      </c>
      <c r="D143">
        <f t="shared" si="2"/>
        <v>3168</v>
      </c>
    </row>
    <row r="144" spans="2:4" x14ac:dyDescent="0.3">
      <c r="B144">
        <f>FY24_Wrksht_Wrksheet!B147</f>
        <v>3105</v>
      </c>
      <c r="C144" t="str">
        <f>FY24_Wrksht_Wrksheet!C147</f>
        <v>Independence</v>
      </c>
      <c r="D144">
        <f t="shared" si="2"/>
        <v>3105</v>
      </c>
    </row>
    <row r="145" spans="2:4" x14ac:dyDescent="0.3">
      <c r="B145">
        <f>FY24_Wrksht_Wrksheet!B148</f>
        <v>3114</v>
      </c>
      <c r="C145" t="str">
        <f>FY24_Wrksht_Wrksheet!C148</f>
        <v>Indianola</v>
      </c>
      <c r="D145">
        <f t="shared" si="2"/>
        <v>3114</v>
      </c>
    </row>
    <row r="146" spans="2:4" x14ac:dyDescent="0.3">
      <c r="B146">
        <f>FY24_Wrksht_Wrksheet!B149</f>
        <v>3119</v>
      </c>
      <c r="C146" t="str">
        <f>FY24_Wrksht_Wrksheet!C149</f>
        <v>Interstate 35</v>
      </c>
      <c r="D146">
        <f t="shared" si="2"/>
        <v>3119</v>
      </c>
    </row>
    <row r="147" spans="2:4" x14ac:dyDescent="0.3">
      <c r="B147">
        <f>FY24_Wrksht_Wrksheet!B150</f>
        <v>3141</v>
      </c>
      <c r="C147" t="str">
        <f>FY24_Wrksht_Wrksheet!C150</f>
        <v>Iowa City</v>
      </c>
      <c r="D147">
        <f t="shared" si="2"/>
        <v>3141</v>
      </c>
    </row>
    <row r="148" spans="2:4" x14ac:dyDescent="0.3">
      <c r="B148">
        <f>FY24_Wrksht_Wrksheet!B151</f>
        <v>3150</v>
      </c>
      <c r="C148" t="str">
        <f>FY24_Wrksht_Wrksheet!C151</f>
        <v>Iowa Falls</v>
      </c>
      <c r="D148">
        <f t="shared" si="2"/>
        <v>3150</v>
      </c>
    </row>
    <row r="149" spans="2:4" x14ac:dyDescent="0.3">
      <c r="B149">
        <f>FY24_Wrksht_Wrksheet!B152</f>
        <v>3154</v>
      </c>
      <c r="C149" t="str">
        <f>FY24_Wrksht_Wrksheet!C152</f>
        <v>Iowa Valley</v>
      </c>
      <c r="D149">
        <f t="shared" si="2"/>
        <v>3154</v>
      </c>
    </row>
    <row r="150" spans="2:4" x14ac:dyDescent="0.3">
      <c r="B150">
        <f>FY24_Wrksht_Wrksheet!B153</f>
        <v>3186</v>
      </c>
      <c r="C150" t="str">
        <f>FY24_Wrksht_Wrksheet!C153</f>
        <v>Janesville</v>
      </c>
      <c r="D150">
        <f t="shared" si="2"/>
        <v>3186</v>
      </c>
    </row>
    <row r="151" spans="2:4" x14ac:dyDescent="0.3">
      <c r="B151">
        <f>FY24_Wrksht_Wrksheet!B154</f>
        <v>3204</v>
      </c>
      <c r="C151" t="str">
        <f>FY24_Wrksht_Wrksheet!C154</f>
        <v>Jesup</v>
      </c>
      <c r="D151">
        <f t="shared" si="2"/>
        <v>3204</v>
      </c>
    </row>
    <row r="152" spans="2:4" x14ac:dyDescent="0.3">
      <c r="B152">
        <f>FY24_Wrksht_Wrksheet!B155</f>
        <v>3231</v>
      </c>
      <c r="C152" t="str">
        <f>FY24_Wrksht_Wrksheet!C155</f>
        <v>Johnston</v>
      </c>
      <c r="D152">
        <f t="shared" si="2"/>
        <v>3231</v>
      </c>
    </row>
    <row r="153" spans="2:4" x14ac:dyDescent="0.3">
      <c r="B153">
        <f>FY24_Wrksht_Wrksheet!B156</f>
        <v>3312</v>
      </c>
      <c r="C153" t="str">
        <f>FY24_Wrksht_Wrksheet!C156</f>
        <v>Keokuk</v>
      </c>
      <c r="D153">
        <f t="shared" si="2"/>
        <v>3312</v>
      </c>
    </row>
    <row r="154" spans="2:4" x14ac:dyDescent="0.3">
      <c r="B154">
        <f>FY24_Wrksht_Wrksheet!B157</f>
        <v>3330</v>
      </c>
      <c r="C154" t="str">
        <f>FY24_Wrksht_Wrksheet!C157</f>
        <v>Keota</v>
      </c>
      <c r="D154">
        <f t="shared" si="2"/>
        <v>3330</v>
      </c>
    </row>
    <row r="155" spans="2:4" x14ac:dyDescent="0.3">
      <c r="B155">
        <f>FY24_Wrksht_Wrksheet!B158</f>
        <v>3348</v>
      </c>
      <c r="C155" t="str">
        <f>FY24_Wrksht_Wrksheet!C158</f>
        <v>Kingsley-Pierson</v>
      </c>
      <c r="D155">
        <f t="shared" si="2"/>
        <v>3348</v>
      </c>
    </row>
    <row r="156" spans="2:4" x14ac:dyDescent="0.3">
      <c r="B156">
        <f>FY24_Wrksht_Wrksheet!B159</f>
        <v>3375</v>
      </c>
      <c r="C156" t="str">
        <f>FY24_Wrksht_Wrksheet!C159</f>
        <v>Knoxville</v>
      </c>
      <c r="D156">
        <f t="shared" si="2"/>
        <v>3375</v>
      </c>
    </row>
    <row r="157" spans="2:4" x14ac:dyDescent="0.3">
      <c r="B157">
        <f>FY24_Wrksht_Wrksheet!B160</f>
        <v>3420</v>
      </c>
      <c r="C157" t="str">
        <f>FY24_Wrksht_Wrksheet!C160</f>
        <v>Lake Mills</v>
      </c>
      <c r="D157">
        <f t="shared" si="2"/>
        <v>3420</v>
      </c>
    </row>
    <row r="158" spans="2:4" x14ac:dyDescent="0.3">
      <c r="B158">
        <f>FY24_Wrksht_Wrksheet!B161</f>
        <v>3465</v>
      </c>
      <c r="C158" t="str">
        <f>FY24_Wrksht_Wrksheet!C161</f>
        <v>Lamoni</v>
      </c>
      <c r="D158">
        <f t="shared" si="2"/>
        <v>3465</v>
      </c>
    </row>
    <row r="159" spans="2:4" x14ac:dyDescent="0.3">
      <c r="B159">
        <f>FY24_Wrksht_Wrksheet!B162</f>
        <v>3537</v>
      </c>
      <c r="C159" t="str">
        <f>FY24_Wrksht_Wrksheet!C162</f>
        <v>Laurens-Marathon</v>
      </c>
      <c r="D159">
        <f t="shared" si="2"/>
        <v>3537</v>
      </c>
    </row>
    <row r="160" spans="2:4" x14ac:dyDescent="0.3">
      <c r="B160">
        <f>FY24_Wrksht_Wrksheet!B163</f>
        <v>3555</v>
      </c>
      <c r="C160" t="str">
        <f>FY24_Wrksht_Wrksheet!C163</f>
        <v>Lawton-Bronson</v>
      </c>
      <c r="D160">
        <f t="shared" si="2"/>
        <v>3555</v>
      </c>
    </row>
    <row r="161" spans="2:4" x14ac:dyDescent="0.3">
      <c r="B161">
        <f>FY24_Wrksht_Wrksheet!B164</f>
        <v>3600</v>
      </c>
      <c r="C161" t="str">
        <f>FY24_Wrksht_Wrksheet!C164</f>
        <v>Le Mars</v>
      </c>
      <c r="D161">
        <f t="shared" si="2"/>
        <v>3600</v>
      </c>
    </row>
    <row r="162" spans="2:4" x14ac:dyDescent="0.3">
      <c r="B162">
        <f>FY24_Wrksht_Wrksheet!B165</f>
        <v>3609</v>
      </c>
      <c r="C162" t="str">
        <f>FY24_Wrksht_Wrksheet!C165</f>
        <v>Lenox</v>
      </c>
      <c r="D162">
        <f t="shared" si="2"/>
        <v>3609</v>
      </c>
    </row>
    <row r="163" spans="2:4" x14ac:dyDescent="0.3">
      <c r="B163">
        <f>FY24_Wrksht_Wrksheet!B166</f>
        <v>3645</v>
      </c>
      <c r="C163" t="str">
        <f>FY24_Wrksht_Wrksheet!C166</f>
        <v>Lewis Central</v>
      </c>
      <c r="D163">
        <f t="shared" si="2"/>
        <v>3645</v>
      </c>
    </row>
    <row r="164" spans="2:4" x14ac:dyDescent="0.3">
      <c r="B164">
        <f>FY24_Wrksht_Wrksheet!B167</f>
        <v>3715</v>
      </c>
      <c r="C164" t="str">
        <f>FY24_Wrksht_Wrksheet!C167</f>
        <v>Linn-Mar</v>
      </c>
      <c r="D164">
        <f t="shared" si="2"/>
        <v>3715</v>
      </c>
    </row>
    <row r="165" spans="2:4" x14ac:dyDescent="0.3">
      <c r="B165">
        <f>FY24_Wrksht_Wrksheet!B168</f>
        <v>3744</v>
      </c>
      <c r="C165" t="str">
        <f>FY24_Wrksht_Wrksheet!C168</f>
        <v>Lisbon</v>
      </c>
      <c r="D165">
        <f t="shared" si="2"/>
        <v>3744</v>
      </c>
    </row>
    <row r="166" spans="2:4" x14ac:dyDescent="0.3">
      <c r="B166">
        <f>FY24_Wrksht_Wrksheet!B169</f>
        <v>3798</v>
      </c>
      <c r="C166" t="str">
        <f>FY24_Wrksht_Wrksheet!C169</f>
        <v>Logan-Magnolia</v>
      </c>
      <c r="D166">
        <f t="shared" si="2"/>
        <v>3798</v>
      </c>
    </row>
    <row r="167" spans="2:4" x14ac:dyDescent="0.3">
      <c r="B167">
        <f>FY24_Wrksht_Wrksheet!B170</f>
        <v>3816</v>
      </c>
      <c r="C167" t="str">
        <f>FY24_Wrksht_Wrksheet!C170</f>
        <v>Lone Tree</v>
      </c>
      <c r="D167">
        <f t="shared" si="2"/>
        <v>3816</v>
      </c>
    </row>
    <row r="168" spans="2:4" x14ac:dyDescent="0.3">
      <c r="B168">
        <f>FY24_Wrksht_Wrksheet!B171</f>
        <v>3841</v>
      </c>
      <c r="C168" t="str">
        <f>FY24_Wrksht_Wrksheet!C171</f>
        <v>Louisa-Muscatine</v>
      </c>
      <c r="D168">
        <f t="shared" si="2"/>
        <v>3841</v>
      </c>
    </row>
    <row r="169" spans="2:4" x14ac:dyDescent="0.3">
      <c r="B169">
        <f>FY24_Wrksht_Wrksheet!B172</f>
        <v>3906</v>
      </c>
      <c r="C169" t="str">
        <f>FY24_Wrksht_Wrksheet!C172</f>
        <v>Lynnville-Sully</v>
      </c>
      <c r="D169">
        <f t="shared" si="2"/>
        <v>3906</v>
      </c>
    </row>
    <row r="170" spans="2:4" x14ac:dyDescent="0.3">
      <c r="B170">
        <f>FY24_Wrksht_Wrksheet!B173</f>
        <v>3942</v>
      </c>
      <c r="C170" t="str">
        <f>FY24_Wrksht_Wrksheet!C173</f>
        <v>Madrid</v>
      </c>
      <c r="D170">
        <f t="shared" si="2"/>
        <v>3942</v>
      </c>
    </row>
    <row r="171" spans="2:4" x14ac:dyDescent="0.3">
      <c r="B171">
        <f>FY24_Wrksht_Wrksheet!B174</f>
        <v>4023</v>
      </c>
      <c r="C171" t="str">
        <f>FY24_Wrksht_Wrksheet!C174</f>
        <v>Manson-Northwest Webster</v>
      </c>
      <c r="D171">
        <f t="shared" si="2"/>
        <v>4023</v>
      </c>
    </row>
    <row r="172" spans="2:4" x14ac:dyDescent="0.3">
      <c r="B172">
        <f>FY24_Wrksht_Wrksheet!B175</f>
        <v>4033</v>
      </c>
      <c r="C172" t="str">
        <f>FY24_Wrksht_Wrksheet!C175</f>
        <v>Maple Valley-Anthon Oto</v>
      </c>
      <c r="D172">
        <f t="shared" si="2"/>
        <v>4033</v>
      </c>
    </row>
    <row r="173" spans="2:4" x14ac:dyDescent="0.3">
      <c r="B173">
        <f>FY24_Wrksht_Wrksheet!B176</f>
        <v>4041</v>
      </c>
      <c r="C173" t="str">
        <f>FY24_Wrksht_Wrksheet!C176</f>
        <v>Maquoketa</v>
      </c>
      <c r="D173">
        <f t="shared" si="2"/>
        <v>4041</v>
      </c>
    </row>
    <row r="174" spans="2:4" x14ac:dyDescent="0.3">
      <c r="B174">
        <f>FY24_Wrksht_Wrksheet!B177</f>
        <v>4043</v>
      </c>
      <c r="C174" t="str">
        <f>FY24_Wrksht_Wrksheet!C177</f>
        <v>Maquoketa Valley</v>
      </c>
      <c r="D174">
        <f t="shared" si="2"/>
        <v>4043</v>
      </c>
    </row>
    <row r="175" spans="2:4" x14ac:dyDescent="0.3">
      <c r="B175">
        <f>FY24_Wrksht_Wrksheet!B178</f>
        <v>4068</v>
      </c>
      <c r="C175" t="str">
        <f>FY24_Wrksht_Wrksheet!C178</f>
        <v>Marcus-Meriden Cleghorn</v>
      </c>
      <c r="D175">
        <f t="shared" si="2"/>
        <v>4068</v>
      </c>
    </row>
    <row r="176" spans="2:4" x14ac:dyDescent="0.3">
      <c r="B176">
        <f>FY24_Wrksht_Wrksheet!B179</f>
        <v>4086</v>
      </c>
      <c r="C176" t="str">
        <f>FY24_Wrksht_Wrksheet!C179</f>
        <v>Marion</v>
      </c>
      <c r="D176">
        <f t="shared" si="2"/>
        <v>4086</v>
      </c>
    </row>
    <row r="177" spans="2:4" x14ac:dyDescent="0.3">
      <c r="B177">
        <f>FY24_Wrksht_Wrksheet!B180</f>
        <v>4104</v>
      </c>
      <c r="C177" t="str">
        <f>FY24_Wrksht_Wrksheet!C180</f>
        <v>Marshalltown</v>
      </c>
      <c r="D177">
        <f t="shared" si="2"/>
        <v>4104</v>
      </c>
    </row>
    <row r="178" spans="2:4" x14ac:dyDescent="0.3">
      <c r="B178">
        <f>FY24_Wrksht_Wrksheet!B181</f>
        <v>4122</v>
      </c>
      <c r="C178" t="str">
        <f>FY24_Wrksht_Wrksheet!C181</f>
        <v>Martensdale-St Marys</v>
      </c>
      <c r="D178">
        <f t="shared" si="2"/>
        <v>4122</v>
      </c>
    </row>
    <row r="179" spans="2:4" x14ac:dyDescent="0.3">
      <c r="B179">
        <f>FY24_Wrksht_Wrksheet!B182</f>
        <v>4131</v>
      </c>
      <c r="C179" t="str">
        <f>FY24_Wrksht_Wrksheet!C182</f>
        <v>Mason City</v>
      </c>
      <c r="D179">
        <f t="shared" si="2"/>
        <v>4131</v>
      </c>
    </row>
    <row r="180" spans="2:4" x14ac:dyDescent="0.3">
      <c r="B180">
        <f>FY24_Wrksht_Wrksheet!B183</f>
        <v>4203</v>
      </c>
      <c r="C180" t="str">
        <f>FY24_Wrksht_Wrksheet!C183</f>
        <v>Mediapolis</v>
      </c>
      <c r="D180">
        <f t="shared" si="2"/>
        <v>4203</v>
      </c>
    </row>
    <row r="181" spans="2:4" x14ac:dyDescent="0.3">
      <c r="B181">
        <f>FY24_Wrksht_Wrksheet!B184</f>
        <v>4212</v>
      </c>
      <c r="C181" t="str">
        <f>FY24_Wrksht_Wrksheet!C184</f>
        <v>Melcher-Dallas</v>
      </c>
      <c r="D181">
        <f t="shared" si="2"/>
        <v>4212</v>
      </c>
    </row>
    <row r="182" spans="2:4" x14ac:dyDescent="0.3">
      <c r="B182">
        <f>FY24_Wrksht_Wrksheet!B185</f>
        <v>4419</v>
      </c>
      <c r="C182" t="str">
        <f>FY24_Wrksht_Wrksheet!C185</f>
        <v>MFL Mar Mac</v>
      </c>
      <c r="D182">
        <f t="shared" si="2"/>
        <v>4419</v>
      </c>
    </row>
    <row r="183" spans="2:4" x14ac:dyDescent="0.3">
      <c r="B183">
        <f>FY24_Wrksht_Wrksheet!B186</f>
        <v>4269</v>
      </c>
      <c r="C183" t="str">
        <f>FY24_Wrksht_Wrksheet!C186</f>
        <v>Midland</v>
      </c>
      <c r="D183">
        <f t="shared" si="2"/>
        <v>4269</v>
      </c>
    </row>
    <row r="184" spans="2:4" x14ac:dyDescent="0.3">
      <c r="B184">
        <f>FY24_Wrksht_Wrksheet!B187</f>
        <v>4271</v>
      </c>
      <c r="C184" t="str">
        <f>FY24_Wrksht_Wrksheet!C187</f>
        <v>Mid-Prairie</v>
      </c>
      <c r="D184">
        <f t="shared" si="2"/>
        <v>4271</v>
      </c>
    </row>
    <row r="185" spans="2:4" x14ac:dyDescent="0.3">
      <c r="B185">
        <f>FY24_Wrksht_Wrksheet!B188</f>
        <v>4356</v>
      </c>
      <c r="C185" t="str">
        <f>FY24_Wrksht_Wrksheet!C188</f>
        <v>Missouri Valley</v>
      </c>
      <c r="D185">
        <f t="shared" si="2"/>
        <v>4356</v>
      </c>
    </row>
    <row r="186" spans="2:4" x14ac:dyDescent="0.3">
      <c r="B186">
        <f>FY24_Wrksht_Wrksheet!B189</f>
        <v>4149</v>
      </c>
      <c r="C186" t="str">
        <f>FY24_Wrksht_Wrksheet!C189</f>
        <v>Moc-Floyd Valley</v>
      </c>
      <c r="D186">
        <f t="shared" si="2"/>
        <v>4149</v>
      </c>
    </row>
    <row r="187" spans="2:4" x14ac:dyDescent="0.3">
      <c r="B187">
        <f>FY24_Wrksht_Wrksheet!B190</f>
        <v>4437</v>
      </c>
      <c r="C187" t="str">
        <f>FY24_Wrksht_Wrksheet!C190</f>
        <v>Montezuma</v>
      </c>
      <c r="D187">
        <f t="shared" si="2"/>
        <v>4437</v>
      </c>
    </row>
    <row r="188" spans="2:4" x14ac:dyDescent="0.3">
      <c r="B188">
        <f>FY24_Wrksht_Wrksheet!B191</f>
        <v>4446</v>
      </c>
      <c r="C188" t="str">
        <f>FY24_Wrksht_Wrksheet!C191</f>
        <v>Monticello</v>
      </c>
      <c r="D188">
        <f t="shared" si="2"/>
        <v>4446</v>
      </c>
    </row>
    <row r="189" spans="2:4" x14ac:dyDescent="0.3">
      <c r="B189">
        <f>FY24_Wrksht_Wrksheet!B192</f>
        <v>4491</v>
      </c>
      <c r="C189" t="str">
        <f>FY24_Wrksht_Wrksheet!C192</f>
        <v>Moravia</v>
      </c>
      <c r="D189">
        <f t="shared" si="2"/>
        <v>4491</v>
      </c>
    </row>
    <row r="190" spans="2:4" x14ac:dyDescent="0.3">
      <c r="B190">
        <f>FY24_Wrksht_Wrksheet!B193</f>
        <v>4505</v>
      </c>
      <c r="C190" t="str">
        <f>FY24_Wrksht_Wrksheet!C193</f>
        <v>Mormon Trail</v>
      </c>
      <c r="D190">
        <f t="shared" si="2"/>
        <v>4505</v>
      </c>
    </row>
    <row r="191" spans="2:4" x14ac:dyDescent="0.3">
      <c r="B191">
        <f>FY24_Wrksht_Wrksheet!B194</f>
        <v>4509</v>
      </c>
      <c r="C191" t="str">
        <f>FY24_Wrksht_Wrksheet!C194</f>
        <v>Morning Sun</v>
      </c>
      <c r="D191">
        <f t="shared" si="2"/>
        <v>4509</v>
      </c>
    </row>
    <row r="192" spans="2:4" x14ac:dyDescent="0.3">
      <c r="B192">
        <f>FY24_Wrksht_Wrksheet!B195</f>
        <v>4518</v>
      </c>
      <c r="C192" t="str">
        <f>FY24_Wrksht_Wrksheet!C195</f>
        <v>Moulton-Udell</v>
      </c>
      <c r="D192">
        <f t="shared" si="2"/>
        <v>4518</v>
      </c>
    </row>
    <row r="193" spans="2:4" x14ac:dyDescent="0.3">
      <c r="B193">
        <f>FY24_Wrksht_Wrksheet!B196</f>
        <v>4527</v>
      </c>
      <c r="C193" t="str">
        <f>FY24_Wrksht_Wrksheet!C196</f>
        <v>Mount Ayr</v>
      </c>
      <c r="D193">
        <f t="shared" si="2"/>
        <v>4527</v>
      </c>
    </row>
    <row r="194" spans="2:4" x14ac:dyDescent="0.3">
      <c r="B194">
        <f>FY24_Wrksht_Wrksheet!B197</f>
        <v>4536</v>
      </c>
      <c r="C194" t="str">
        <f>FY24_Wrksht_Wrksheet!C197</f>
        <v>Mount Pleasant</v>
      </c>
      <c r="D194">
        <f t="shared" si="2"/>
        <v>4536</v>
      </c>
    </row>
    <row r="195" spans="2:4" x14ac:dyDescent="0.3">
      <c r="B195">
        <f>FY24_Wrksht_Wrksheet!B198</f>
        <v>4554</v>
      </c>
      <c r="C195" t="str">
        <f>FY24_Wrksht_Wrksheet!C198</f>
        <v>Mount Vernon</v>
      </c>
      <c r="D195">
        <f t="shared" si="2"/>
        <v>4554</v>
      </c>
    </row>
    <row r="196" spans="2:4" x14ac:dyDescent="0.3">
      <c r="B196">
        <f>FY24_Wrksht_Wrksheet!B199</f>
        <v>4572</v>
      </c>
      <c r="C196" t="str">
        <f>FY24_Wrksht_Wrksheet!C199</f>
        <v>Murray</v>
      </c>
      <c r="D196">
        <f t="shared" ref="D196:D259" si="3">B196</f>
        <v>4572</v>
      </c>
    </row>
    <row r="197" spans="2:4" x14ac:dyDescent="0.3">
      <c r="B197">
        <f>FY24_Wrksht_Wrksheet!B200</f>
        <v>4581</v>
      </c>
      <c r="C197" t="str">
        <f>FY24_Wrksht_Wrksheet!C200</f>
        <v>Muscatine</v>
      </c>
      <c r="D197">
        <f t="shared" si="3"/>
        <v>4581</v>
      </c>
    </row>
    <row r="198" spans="2:4" x14ac:dyDescent="0.3">
      <c r="B198">
        <f>FY24_Wrksht_Wrksheet!B201</f>
        <v>4599</v>
      </c>
      <c r="C198" t="str">
        <f>FY24_Wrksht_Wrksheet!C201</f>
        <v>Nashua-Plainfield</v>
      </c>
      <c r="D198">
        <f t="shared" si="3"/>
        <v>4599</v>
      </c>
    </row>
    <row r="199" spans="2:4" x14ac:dyDescent="0.3">
      <c r="B199">
        <f>FY24_Wrksht_Wrksheet!B202</f>
        <v>4617</v>
      </c>
      <c r="C199" t="str">
        <f>FY24_Wrksht_Wrksheet!C202</f>
        <v>Nevada</v>
      </c>
      <c r="D199">
        <f t="shared" si="3"/>
        <v>4617</v>
      </c>
    </row>
    <row r="200" spans="2:4" x14ac:dyDescent="0.3">
      <c r="B200">
        <f>FY24_Wrksht_Wrksheet!B203</f>
        <v>4662</v>
      </c>
      <c r="C200" t="str">
        <f>FY24_Wrksht_Wrksheet!C203</f>
        <v>New Hampton</v>
      </c>
      <c r="D200">
        <f t="shared" si="3"/>
        <v>4662</v>
      </c>
    </row>
    <row r="201" spans="2:4" x14ac:dyDescent="0.3">
      <c r="B201">
        <f>FY24_Wrksht_Wrksheet!B204</f>
        <v>4689</v>
      </c>
      <c r="C201" t="str">
        <f>FY24_Wrksht_Wrksheet!C204</f>
        <v>New London</v>
      </c>
      <c r="D201">
        <f t="shared" si="3"/>
        <v>4689</v>
      </c>
    </row>
    <row r="202" spans="2:4" x14ac:dyDescent="0.3">
      <c r="B202">
        <f>FY24_Wrksht_Wrksheet!B205</f>
        <v>4644</v>
      </c>
      <c r="C202" t="str">
        <f>FY24_Wrksht_Wrksheet!C205</f>
        <v>Newell-Fonda</v>
      </c>
      <c r="D202">
        <f t="shared" si="3"/>
        <v>4644</v>
      </c>
    </row>
    <row r="203" spans="2:4" x14ac:dyDescent="0.3">
      <c r="B203">
        <f>FY24_Wrksht_Wrksheet!B206</f>
        <v>4725</v>
      </c>
      <c r="C203" t="str">
        <f>FY24_Wrksht_Wrksheet!C206</f>
        <v>Newton</v>
      </c>
      <c r="D203">
        <f t="shared" si="3"/>
        <v>4725</v>
      </c>
    </row>
    <row r="204" spans="2:4" x14ac:dyDescent="0.3">
      <c r="B204">
        <f>FY24_Wrksht_Wrksheet!B207</f>
        <v>2673</v>
      </c>
      <c r="C204" t="str">
        <f>FY24_Wrksht_Wrksheet!C207</f>
        <v>Nodaway Valley</v>
      </c>
      <c r="D204">
        <f t="shared" si="3"/>
        <v>2673</v>
      </c>
    </row>
    <row r="205" spans="2:4" x14ac:dyDescent="0.3">
      <c r="B205">
        <f>FY24_Wrksht_Wrksheet!B208</f>
        <v>153</v>
      </c>
      <c r="C205" t="str">
        <f>FY24_Wrksht_Wrksheet!C208</f>
        <v>North Butler</v>
      </c>
      <c r="D205">
        <f t="shared" si="3"/>
        <v>153</v>
      </c>
    </row>
    <row r="206" spans="2:4" x14ac:dyDescent="0.3">
      <c r="B206">
        <f>FY24_Wrksht_Wrksheet!B209</f>
        <v>3691</v>
      </c>
      <c r="C206" t="str">
        <f>FY24_Wrksht_Wrksheet!C209</f>
        <v>North Cedar</v>
      </c>
      <c r="D206">
        <f t="shared" si="3"/>
        <v>3691</v>
      </c>
    </row>
    <row r="207" spans="2:4" x14ac:dyDescent="0.3">
      <c r="B207">
        <f>FY24_Wrksht_Wrksheet!B210</f>
        <v>4774</v>
      </c>
      <c r="C207" t="str">
        <f>FY24_Wrksht_Wrksheet!C210</f>
        <v>North Fayette Valley</v>
      </c>
      <c r="D207">
        <f t="shared" si="3"/>
        <v>4774</v>
      </c>
    </row>
    <row r="208" spans="2:4" x14ac:dyDescent="0.3">
      <c r="B208">
        <f>FY24_Wrksht_Wrksheet!B211</f>
        <v>873</v>
      </c>
      <c r="C208" t="str">
        <f>FY24_Wrksht_Wrksheet!C211</f>
        <v>North Iowa</v>
      </c>
      <c r="D208">
        <f t="shared" si="3"/>
        <v>873</v>
      </c>
    </row>
    <row r="209" spans="2:4" x14ac:dyDescent="0.3">
      <c r="B209">
        <f>FY24_Wrksht_Wrksheet!B212</f>
        <v>4778</v>
      </c>
      <c r="C209" t="str">
        <f>FY24_Wrksht_Wrksheet!C212</f>
        <v>North Kossuth</v>
      </c>
      <c r="D209">
        <f t="shared" si="3"/>
        <v>4778</v>
      </c>
    </row>
    <row r="210" spans="2:4" x14ac:dyDescent="0.3">
      <c r="B210">
        <f>FY24_Wrksht_Wrksheet!B213</f>
        <v>4777</v>
      </c>
      <c r="C210" t="str">
        <f>FY24_Wrksht_Wrksheet!C213</f>
        <v>North Linn</v>
      </c>
      <c r="D210">
        <f t="shared" si="3"/>
        <v>4777</v>
      </c>
    </row>
    <row r="211" spans="2:4" x14ac:dyDescent="0.3">
      <c r="B211">
        <f>FY24_Wrksht_Wrksheet!B214</f>
        <v>4776</v>
      </c>
      <c r="C211" t="str">
        <f>FY24_Wrksht_Wrksheet!C214</f>
        <v>North Mahaska</v>
      </c>
      <c r="D211">
        <f t="shared" si="3"/>
        <v>4776</v>
      </c>
    </row>
    <row r="212" spans="2:4" x14ac:dyDescent="0.3">
      <c r="B212">
        <f>FY24_Wrksht_Wrksheet!B215</f>
        <v>4779</v>
      </c>
      <c r="C212" t="str">
        <f>FY24_Wrksht_Wrksheet!C215</f>
        <v>North Polk</v>
      </c>
      <c r="D212">
        <f t="shared" si="3"/>
        <v>4779</v>
      </c>
    </row>
    <row r="213" spans="2:4" x14ac:dyDescent="0.3">
      <c r="B213">
        <f>FY24_Wrksht_Wrksheet!B216</f>
        <v>4784</v>
      </c>
      <c r="C213" t="str">
        <f>FY24_Wrksht_Wrksheet!C216</f>
        <v>North Scott</v>
      </c>
      <c r="D213">
        <f t="shared" si="3"/>
        <v>4784</v>
      </c>
    </row>
    <row r="214" spans="2:4" x14ac:dyDescent="0.3">
      <c r="B214">
        <f>FY24_Wrksht_Wrksheet!B217</f>
        <v>4785</v>
      </c>
      <c r="C214" t="str">
        <f>FY24_Wrksht_Wrksheet!C217</f>
        <v>North Tama</v>
      </c>
      <c r="D214">
        <f t="shared" si="3"/>
        <v>4785</v>
      </c>
    </row>
    <row r="215" spans="2:4" x14ac:dyDescent="0.3">
      <c r="B215">
        <f>FY24_Wrksht_Wrksheet!B218</f>
        <v>333</v>
      </c>
      <c r="C215" t="str">
        <f>FY24_Wrksht_Wrksheet!C218</f>
        <v>North Union</v>
      </c>
      <c r="D215">
        <f t="shared" si="3"/>
        <v>333</v>
      </c>
    </row>
    <row r="216" spans="2:4" x14ac:dyDescent="0.3">
      <c r="B216">
        <f>FY24_Wrksht_Wrksheet!B219</f>
        <v>4773</v>
      </c>
      <c r="C216" t="str">
        <f>FY24_Wrksht_Wrksheet!C219</f>
        <v>Northeast</v>
      </c>
      <c r="D216">
        <f t="shared" si="3"/>
        <v>4773</v>
      </c>
    </row>
    <row r="217" spans="2:4" x14ac:dyDescent="0.3">
      <c r="B217">
        <f>FY24_Wrksht_Wrksheet!B220</f>
        <v>4788</v>
      </c>
      <c r="C217" t="str">
        <f>FY24_Wrksht_Wrksheet!C220</f>
        <v>Northwood-Kensett</v>
      </c>
      <c r="D217">
        <f t="shared" si="3"/>
        <v>4788</v>
      </c>
    </row>
    <row r="218" spans="2:4" x14ac:dyDescent="0.3">
      <c r="B218">
        <f>FY24_Wrksht_Wrksheet!B221</f>
        <v>4797</v>
      </c>
      <c r="C218" t="str">
        <f>FY24_Wrksht_Wrksheet!C221</f>
        <v>Norwalk</v>
      </c>
      <c r="D218">
        <f t="shared" si="3"/>
        <v>4797</v>
      </c>
    </row>
    <row r="219" spans="2:4" x14ac:dyDescent="0.3">
      <c r="B219">
        <f>FY24_Wrksht_Wrksheet!B222</f>
        <v>4860</v>
      </c>
      <c r="C219" t="str">
        <f>FY24_Wrksht_Wrksheet!C222</f>
        <v>OABCIG</v>
      </c>
      <c r="D219">
        <f t="shared" si="3"/>
        <v>4860</v>
      </c>
    </row>
    <row r="220" spans="2:4" x14ac:dyDescent="0.3">
      <c r="B220">
        <f>FY24_Wrksht_Wrksheet!B223</f>
        <v>4869</v>
      </c>
      <c r="C220" t="str">
        <f>FY24_Wrksht_Wrksheet!C223</f>
        <v>Oelwein</v>
      </c>
      <c r="D220">
        <f t="shared" si="3"/>
        <v>4869</v>
      </c>
    </row>
    <row r="221" spans="2:4" x14ac:dyDescent="0.3">
      <c r="B221">
        <f>FY24_Wrksht_Wrksheet!B224</f>
        <v>4878</v>
      </c>
      <c r="C221" t="str">
        <f>FY24_Wrksht_Wrksheet!C224</f>
        <v>Ogden</v>
      </c>
      <c r="D221">
        <f t="shared" si="3"/>
        <v>4878</v>
      </c>
    </row>
    <row r="222" spans="2:4" x14ac:dyDescent="0.3">
      <c r="B222">
        <f>FY24_Wrksht_Wrksheet!B225</f>
        <v>4890</v>
      </c>
      <c r="C222" t="str">
        <f>FY24_Wrksht_Wrksheet!C225</f>
        <v>Okoboji</v>
      </c>
      <c r="D222">
        <f t="shared" si="3"/>
        <v>4890</v>
      </c>
    </row>
    <row r="223" spans="2:4" x14ac:dyDescent="0.3">
      <c r="B223">
        <f>FY24_Wrksht_Wrksheet!B226</f>
        <v>4905</v>
      </c>
      <c r="C223" t="str">
        <f>FY24_Wrksht_Wrksheet!C226</f>
        <v>Olin</v>
      </c>
      <c r="D223">
        <f t="shared" si="3"/>
        <v>4905</v>
      </c>
    </row>
    <row r="224" spans="2:4" x14ac:dyDescent="0.3">
      <c r="B224">
        <f>FY24_Wrksht_Wrksheet!B227</f>
        <v>4978</v>
      </c>
      <c r="C224" t="str">
        <f>FY24_Wrksht_Wrksheet!C227</f>
        <v>Orient-Macksburg</v>
      </c>
      <c r="D224">
        <f t="shared" si="3"/>
        <v>4978</v>
      </c>
    </row>
    <row r="225" spans="2:4" x14ac:dyDescent="0.3">
      <c r="B225">
        <f>FY24_Wrksht_Wrksheet!B228</f>
        <v>4995</v>
      </c>
      <c r="C225" t="str">
        <f>FY24_Wrksht_Wrksheet!C228</f>
        <v>Osage</v>
      </c>
      <c r="D225">
        <f t="shared" si="3"/>
        <v>4995</v>
      </c>
    </row>
    <row r="226" spans="2:4" x14ac:dyDescent="0.3">
      <c r="B226">
        <f>FY24_Wrksht_Wrksheet!B229</f>
        <v>5013</v>
      </c>
      <c r="C226" t="str">
        <f>FY24_Wrksht_Wrksheet!C229</f>
        <v>Oskaloosa</v>
      </c>
      <c r="D226">
        <f t="shared" si="3"/>
        <v>5013</v>
      </c>
    </row>
    <row r="227" spans="2:4" x14ac:dyDescent="0.3">
      <c r="B227">
        <f>FY24_Wrksht_Wrksheet!B230</f>
        <v>5049</v>
      </c>
      <c r="C227" t="str">
        <f>FY24_Wrksht_Wrksheet!C230</f>
        <v>Ottumwa</v>
      </c>
      <c r="D227">
        <f t="shared" si="3"/>
        <v>5049</v>
      </c>
    </row>
    <row r="228" spans="2:4" x14ac:dyDescent="0.3">
      <c r="B228">
        <f>FY24_Wrksht_Wrksheet!B231</f>
        <v>5121</v>
      </c>
      <c r="C228" t="str">
        <f>FY24_Wrksht_Wrksheet!C231</f>
        <v>Panorama</v>
      </c>
      <c r="D228">
        <f t="shared" si="3"/>
        <v>5121</v>
      </c>
    </row>
    <row r="229" spans="2:4" x14ac:dyDescent="0.3">
      <c r="B229">
        <f>FY24_Wrksht_Wrksheet!B232</f>
        <v>5139</v>
      </c>
      <c r="C229" t="str">
        <f>FY24_Wrksht_Wrksheet!C232</f>
        <v>Paton-Churdan</v>
      </c>
      <c r="D229">
        <f t="shared" si="3"/>
        <v>5139</v>
      </c>
    </row>
    <row r="230" spans="2:4" x14ac:dyDescent="0.3">
      <c r="B230">
        <f>FY24_Wrksht_Wrksheet!B233</f>
        <v>5160</v>
      </c>
      <c r="C230" t="str">
        <f>FY24_Wrksht_Wrksheet!C233</f>
        <v>PCM</v>
      </c>
      <c r="D230">
        <f t="shared" si="3"/>
        <v>5160</v>
      </c>
    </row>
    <row r="231" spans="2:4" x14ac:dyDescent="0.3">
      <c r="B231">
        <f>FY24_Wrksht_Wrksheet!B234</f>
        <v>5163</v>
      </c>
      <c r="C231" t="str">
        <f>FY24_Wrksht_Wrksheet!C234</f>
        <v>Pekin</v>
      </c>
      <c r="D231">
        <f t="shared" si="3"/>
        <v>5163</v>
      </c>
    </row>
    <row r="232" spans="2:4" x14ac:dyDescent="0.3">
      <c r="B232">
        <f>FY24_Wrksht_Wrksheet!B235</f>
        <v>5166</v>
      </c>
      <c r="C232" t="str">
        <f>FY24_Wrksht_Wrksheet!C235</f>
        <v>Pella</v>
      </c>
      <c r="D232">
        <f t="shared" si="3"/>
        <v>5166</v>
      </c>
    </row>
    <row r="233" spans="2:4" x14ac:dyDescent="0.3">
      <c r="B233">
        <f>FY24_Wrksht_Wrksheet!B236</f>
        <v>5184</v>
      </c>
      <c r="C233" t="str">
        <f>FY24_Wrksht_Wrksheet!C236</f>
        <v>Perry</v>
      </c>
      <c r="D233">
        <f t="shared" si="3"/>
        <v>5184</v>
      </c>
    </row>
    <row r="234" spans="2:4" x14ac:dyDescent="0.3">
      <c r="B234">
        <f>FY24_Wrksht_Wrksheet!B237</f>
        <v>5250</v>
      </c>
      <c r="C234" t="str">
        <f>FY24_Wrksht_Wrksheet!C237</f>
        <v>Pleasant Valley</v>
      </c>
      <c r="D234">
        <f t="shared" si="3"/>
        <v>5250</v>
      </c>
    </row>
    <row r="235" spans="2:4" x14ac:dyDescent="0.3">
      <c r="B235">
        <f>FY24_Wrksht_Wrksheet!B238</f>
        <v>5256</v>
      </c>
      <c r="C235" t="str">
        <f>FY24_Wrksht_Wrksheet!C238</f>
        <v>Pleasantville</v>
      </c>
      <c r="D235">
        <f t="shared" si="3"/>
        <v>5256</v>
      </c>
    </row>
    <row r="236" spans="2:4" x14ac:dyDescent="0.3">
      <c r="B236">
        <f>FY24_Wrksht_Wrksheet!B239</f>
        <v>5283</v>
      </c>
      <c r="C236" t="str">
        <f>FY24_Wrksht_Wrksheet!C239</f>
        <v>Pocahontas Area</v>
      </c>
      <c r="D236">
        <f t="shared" si="3"/>
        <v>5283</v>
      </c>
    </row>
    <row r="237" spans="2:4" x14ac:dyDescent="0.3">
      <c r="B237">
        <f>FY24_Wrksht_Wrksheet!B240</f>
        <v>5310</v>
      </c>
      <c r="C237" t="str">
        <f>FY24_Wrksht_Wrksheet!C240</f>
        <v>Postville</v>
      </c>
      <c r="D237">
        <f t="shared" si="3"/>
        <v>5310</v>
      </c>
    </row>
    <row r="238" spans="2:4" x14ac:dyDescent="0.3">
      <c r="B238">
        <f>FY24_Wrksht_Wrksheet!B241</f>
        <v>5463</v>
      </c>
      <c r="C238" t="str">
        <f>FY24_Wrksht_Wrksheet!C241</f>
        <v>Red Oak</v>
      </c>
      <c r="D238">
        <f t="shared" si="3"/>
        <v>5463</v>
      </c>
    </row>
    <row r="239" spans="2:4" x14ac:dyDescent="0.3">
      <c r="B239">
        <f>FY24_Wrksht_Wrksheet!B242</f>
        <v>5486</v>
      </c>
      <c r="C239" t="str">
        <f>FY24_Wrksht_Wrksheet!C242</f>
        <v>Remsen-Union</v>
      </c>
      <c r="D239">
        <f t="shared" si="3"/>
        <v>5486</v>
      </c>
    </row>
    <row r="240" spans="2:4" x14ac:dyDescent="0.3">
      <c r="B240">
        <f>FY24_Wrksht_Wrksheet!B243</f>
        <v>5508</v>
      </c>
      <c r="C240" t="str">
        <f>FY24_Wrksht_Wrksheet!C243</f>
        <v>Riceville</v>
      </c>
      <c r="D240">
        <f t="shared" si="3"/>
        <v>5508</v>
      </c>
    </row>
    <row r="241" spans="2:4" x14ac:dyDescent="0.3">
      <c r="B241">
        <f>FY24_Wrksht_Wrksheet!B244</f>
        <v>1975</v>
      </c>
      <c r="C241" t="str">
        <f>FY24_Wrksht_Wrksheet!C244</f>
        <v>River Valley</v>
      </c>
      <c r="D241">
        <f t="shared" si="3"/>
        <v>1975</v>
      </c>
    </row>
    <row r="242" spans="2:4" x14ac:dyDescent="0.3">
      <c r="B242">
        <f>FY24_Wrksht_Wrksheet!B245</f>
        <v>5510</v>
      </c>
      <c r="C242" t="str">
        <f>FY24_Wrksht_Wrksheet!C245</f>
        <v>Riverside</v>
      </c>
      <c r="D242">
        <f t="shared" si="3"/>
        <v>5510</v>
      </c>
    </row>
    <row r="243" spans="2:4" x14ac:dyDescent="0.3">
      <c r="B243">
        <f>FY24_Wrksht_Wrksheet!B246</f>
        <v>5607</v>
      </c>
      <c r="C243" t="str">
        <f>FY24_Wrksht_Wrksheet!C246</f>
        <v>Rock Valley</v>
      </c>
      <c r="D243">
        <f t="shared" si="3"/>
        <v>5607</v>
      </c>
    </row>
    <row r="244" spans="2:4" x14ac:dyDescent="0.3">
      <c r="B244">
        <f>FY24_Wrksht_Wrksheet!B247</f>
        <v>5643</v>
      </c>
      <c r="C244" t="str">
        <f>FY24_Wrksht_Wrksheet!C247</f>
        <v>Roland-Story</v>
      </c>
      <c r="D244">
        <f t="shared" si="3"/>
        <v>5643</v>
      </c>
    </row>
    <row r="245" spans="2:4" x14ac:dyDescent="0.3">
      <c r="B245">
        <f>FY24_Wrksht_Wrksheet!B248</f>
        <v>5697</v>
      </c>
      <c r="C245" t="str">
        <f>FY24_Wrksht_Wrksheet!C248</f>
        <v>Rudd-Rockford-Marble Rock</v>
      </c>
      <c r="D245">
        <f t="shared" si="3"/>
        <v>5697</v>
      </c>
    </row>
    <row r="246" spans="2:4" x14ac:dyDescent="0.3">
      <c r="B246">
        <f>FY24_Wrksht_Wrksheet!B249</f>
        <v>5724</v>
      </c>
      <c r="C246" t="str">
        <f>FY24_Wrksht_Wrksheet!C249</f>
        <v>Ruthven-Ayrshire</v>
      </c>
      <c r="D246">
        <f t="shared" si="3"/>
        <v>5724</v>
      </c>
    </row>
    <row r="247" spans="2:4" x14ac:dyDescent="0.3">
      <c r="B247">
        <f>FY24_Wrksht_Wrksheet!B250</f>
        <v>5805</v>
      </c>
      <c r="C247" t="str">
        <f>FY24_Wrksht_Wrksheet!C250</f>
        <v>Saydel</v>
      </c>
      <c r="D247">
        <f t="shared" si="3"/>
        <v>5805</v>
      </c>
    </row>
    <row r="248" spans="2:4" x14ac:dyDescent="0.3">
      <c r="B248">
        <f>FY24_Wrksht_Wrksheet!B251</f>
        <v>5823</v>
      </c>
      <c r="C248" t="str">
        <f>FY24_Wrksht_Wrksheet!C251</f>
        <v>Schaller-Crestland</v>
      </c>
      <c r="D248">
        <f t="shared" si="3"/>
        <v>5823</v>
      </c>
    </row>
    <row r="249" spans="2:4" x14ac:dyDescent="0.3">
      <c r="B249">
        <f>FY24_Wrksht_Wrksheet!B252</f>
        <v>5832</v>
      </c>
      <c r="C249" t="str">
        <f>FY24_Wrksht_Wrksheet!C252</f>
        <v>Schleswig</v>
      </c>
      <c r="D249">
        <f t="shared" si="3"/>
        <v>5832</v>
      </c>
    </row>
    <row r="250" spans="2:4" x14ac:dyDescent="0.3">
      <c r="B250">
        <f>FY24_Wrksht_Wrksheet!B253</f>
        <v>5877</v>
      </c>
      <c r="C250" t="str">
        <f>FY24_Wrksht_Wrksheet!C253</f>
        <v>Sergeant Bluff-Luton</v>
      </c>
      <c r="D250">
        <f t="shared" si="3"/>
        <v>5877</v>
      </c>
    </row>
    <row r="251" spans="2:4" x14ac:dyDescent="0.3">
      <c r="B251">
        <f>FY24_Wrksht_Wrksheet!B254</f>
        <v>5895</v>
      </c>
      <c r="C251" t="str">
        <f>FY24_Wrksht_Wrksheet!C254</f>
        <v>Seymour</v>
      </c>
      <c r="D251">
        <f t="shared" si="3"/>
        <v>5895</v>
      </c>
    </row>
    <row r="252" spans="2:4" x14ac:dyDescent="0.3">
      <c r="B252">
        <f>FY24_Wrksht_Wrksheet!B255</f>
        <v>5949</v>
      </c>
      <c r="C252" t="str">
        <f>FY24_Wrksht_Wrksheet!C255</f>
        <v>Sheldon</v>
      </c>
      <c r="D252">
        <f t="shared" si="3"/>
        <v>5949</v>
      </c>
    </row>
    <row r="253" spans="2:4" x14ac:dyDescent="0.3">
      <c r="B253">
        <f>FY24_Wrksht_Wrksheet!B256</f>
        <v>5976</v>
      </c>
      <c r="C253" t="str">
        <f>FY24_Wrksht_Wrksheet!C256</f>
        <v>Shenandoah</v>
      </c>
      <c r="D253">
        <f t="shared" si="3"/>
        <v>5976</v>
      </c>
    </row>
    <row r="254" spans="2:4" x14ac:dyDescent="0.3">
      <c r="B254">
        <f>FY24_Wrksht_Wrksheet!B257</f>
        <v>5994</v>
      </c>
      <c r="C254" t="str">
        <f>FY24_Wrksht_Wrksheet!C257</f>
        <v>Sibley-Ocheyedan</v>
      </c>
      <c r="D254">
        <f t="shared" si="3"/>
        <v>5994</v>
      </c>
    </row>
    <row r="255" spans="2:4" x14ac:dyDescent="0.3">
      <c r="B255">
        <f>FY24_Wrksht_Wrksheet!B258</f>
        <v>6003</v>
      </c>
      <c r="C255" t="str">
        <f>FY24_Wrksht_Wrksheet!C258</f>
        <v>Sidney</v>
      </c>
      <c r="D255">
        <f t="shared" si="3"/>
        <v>6003</v>
      </c>
    </row>
    <row r="256" spans="2:4" x14ac:dyDescent="0.3">
      <c r="B256">
        <f>FY24_Wrksht_Wrksheet!B259</f>
        <v>6012</v>
      </c>
      <c r="C256" t="str">
        <f>FY24_Wrksht_Wrksheet!C259</f>
        <v>Sigourney</v>
      </c>
      <c r="D256">
        <f t="shared" si="3"/>
        <v>6012</v>
      </c>
    </row>
    <row r="257" spans="2:4" x14ac:dyDescent="0.3">
      <c r="B257">
        <f>FY24_Wrksht_Wrksheet!B260</f>
        <v>6030</v>
      </c>
      <c r="C257" t="str">
        <f>FY24_Wrksht_Wrksheet!C260</f>
        <v>Sioux Center</v>
      </c>
      <c r="D257">
        <f t="shared" si="3"/>
        <v>6030</v>
      </c>
    </row>
    <row r="258" spans="2:4" x14ac:dyDescent="0.3">
      <c r="B258">
        <f>FY24_Wrksht_Wrksheet!B261</f>
        <v>6035</v>
      </c>
      <c r="C258" t="str">
        <f>FY24_Wrksht_Wrksheet!C261</f>
        <v>Sioux Central</v>
      </c>
      <c r="D258">
        <f t="shared" si="3"/>
        <v>6035</v>
      </c>
    </row>
    <row r="259" spans="2:4" x14ac:dyDescent="0.3">
      <c r="B259">
        <f>FY24_Wrksht_Wrksheet!B262</f>
        <v>6039</v>
      </c>
      <c r="C259" t="str">
        <f>FY24_Wrksht_Wrksheet!C262</f>
        <v>Sioux City</v>
      </c>
      <c r="D259">
        <f t="shared" si="3"/>
        <v>6039</v>
      </c>
    </row>
    <row r="260" spans="2:4" x14ac:dyDescent="0.3">
      <c r="B260">
        <f>FY24_Wrksht_Wrksheet!B263</f>
        <v>6093</v>
      </c>
      <c r="C260" t="str">
        <f>FY24_Wrksht_Wrksheet!C263</f>
        <v>Solon</v>
      </c>
      <c r="D260">
        <f t="shared" ref="D260:D323" si="4">B260</f>
        <v>6093</v>
      </c>
    </row>
    <row r="261" spans="2:4" x14ac:dyDescent="0.3">
      <c r="B261">
        <f>FY24_Wrksht_Wrksheet!B264</f>
        <v>6091</v>
      </c>
      <c r="C261" t="str">
        <f>FY24_Wrksht_Wrksheet!C264</f>
        <v>South Central Calhoun</v>
      </c>
      <c r="D261">
        <f t="shared" si="4"/>
        <v>6091</v>
      </c>
    </row>
    <row r="262" spans="2:4" x14ac:dyDescent="0.3">
      <c r="B262">
        <f>FY24_Wrksht_Wrksheet!B265</f>
        <v>6095</v>
      </c>
      <c r="C262" t="str">
        <f>FY24_Wrksht_Wrksheet!C265</f>
        <v>South Hamilton</v>
      </c>
      <c r="D262">
        <f t="shared" si="4"/>
        <v>6095</v>
      </c>
    </row>
    <row r="263" spans="2:4" x14ac:dyDescent="0.3">
      <c r="B263">
        <f>FY24_Wrksht_Wrksheet!B266</f>
        <v>6099</v>
      </c>
      <c r="C263" t="str">
        <f>FY24_Wrksht_Wrksheet!C266</f>
        <v>South O'Brien</v>
      </c>
      <c r="D263">
        <f t="shared" si="4"/>
        <v>6099</v>
      </c>
    </row>
    <row r="264" spans="2:4" x14ac:dyDescent="0.3">
      <c r="B264">
        <f>FY24_Wrksht_Wrksheet!B267</f>
        <v>6097</v>
      </c>
      <c r="C264" t="str">
        <f>FY24_Wrksht_Wrksheet!C267</f>
        <v>South Page</v>
      </c>
      <c r="D264">
        <f t="shared" si="4"/>
        <v>6097</v>
      </c>
    </row>
    <row r="265" spans="2:4" x14ac:dyDescent="0.3">
      <c r="B265">
        <f>FY24_Wrksht_Wrksheet!B268</f>
        <v>6098</v>
      </c>
      <c r="C265" t="str">
        <f>FY24_Wrksht_Wrksheet!C268</f>
        <v>South Tama</v>
      </c>
      <c r="D265">
        <f t="shared" si="4"/>
        <v>6098</v>
      </c>
    </row>
    <row r="266" spans="2:4" x14ac:dyDescent="0.3">
      <c r="B266">
        <f>FY24_Wrksht_Wrksheet!B269</f>
        <v>6100</v>
      </c>
      <c r="C266" t="str">
        <f>FY24_Wrksht_Wrksheet!C269</f>
        <v>South Winneshiek</v>
      </c>
      <c r="D266">
        <f t="shared" si="4"/>
        <v>6100</v>
      </c>
    </row>
    <row r="267" spans="2:4" x14ac:dyDescent="0.3">
      <c r="B267">
        <f>FY24_Wrksht_Wrksheet!B270</f>
        <v>6101</v>
      </c>
      <c r="C267" t="str">
        <f>FY24_Wrksht_Wrksheet!C270</f>
        <v>Southeast Polk</v>
      </c>
      <c r="D267">
        <f t="shared" si="4"/>
        <v>6101</v>
      </c>
    </row>
    <row r="268" spans="2:4" x14ac:dyDescent="0.3">
      <c r="B268">
        <f>FY24_Wrksht_Wrksheet!B271</f>
        <v>6096</v>
      </c>
      <c r="C268" t="str">
        <f>FY24_Wrksht_Wrksheet!C271</f>
        <v>Southeast Valley</v>
      </c>
      <c r="D268">
        <f t="shared" si="4"/>
        <v>6096</v>
      </c>
    </row>
    <row r="269" spans="2:4" x14ac:dyDescent="0.3">
      <c r="B269">
        <f>FY24_Wrksht_Wrksheet!B272</f>
        <v>6094</v>
      </c>
      <c r="C269" t="str">
        <f>FY24_Wrksht_Wrksheet!C272</f>
        <v>Southeast Warren</v>
      </c>
      <c r="D269">
        <f t="shared" si="4"/>
        <v>6094</v>
      </c>
    </row>
    <row r="270" spans="2:4" x14ac:dyDescent="0.3">
      <c r="B270">
        <f>FY24_Wrksht_Wrksheet!B273</f>
        <v>6102</v>
      </c>
      <c r="C270" t="str">
        <f>FY24_Wrksht_Wrksheet!C273</f>
        <v>Spencer</v>
      </c>
      <c r="D270">
        <f t="shared" si="4"/>
        <v>6102</v>
      </c>
    </row>
    <row r="271" spans="2:4" x14ac:dyDescent="0.3">
      <c r="B271">
        <f>FY24_Wrksht_Wrksheet!B274</f>
        <v>6120</v>
      </c>
      <c r="C271" t="str">
        <f>FY24_Wrksht_Wrksheet!C274</f>
        <v>Spirit Lake</v>
      </c>
      <c r="D271">
        <f t="shared" si="4"/>
        <v>6120</v>
      </c>
    </row>
    <row r="272" spans="2:4" x14ac:dyDescent="0.3">
      <c r="B272">
        <f>FY24_Wrksht_Wrksheet!B275</f>
        <v>6138</v>
      </c>
      <c r="C272" t="str">
        <f>FY24_Wrksht_Wrksheet!C275</f>
        <v>Springville</v>
      </c>
      <c r="D272">
        <f t="shared" si="4"/>
        <v>6138</v>
      </c>
    </row>
    <row r="273" spans="2:4" x14ac:dyDescent="0.3">
      <c r="B273">
        <f>FY24_Wrksht_Wrksheet!B276</f>
        <v>5751</v>
      </c>
      <c r="C273" t="str">
        <f>FY24_Wrksht_Wrksheet!C276</f>
        <v>St Ansgar</v>
      </c>
      <c r="D273">
        <f t="shared" si="4"/>
        <v>5751</v>
      </c>
    </row>
    <row r="274" spans="2:4" x14ac:dyDescent="0.3">
      <c r="B274">
        <f>FY24_Wrksht_Wrksheet!B277</f>
        <v>6165</v>
      </c>
      <c r="C274" t="str">
        <f>FY24_Wrksht_Wrksheet!C277</f>
        <v>Stanton</v>
      </c>
      <c r="D274">
        <f t="shared" si="4"/>
        <v>6165</v>
      </c>
    </row>
    <row r="275" spans="2:4" x14ac:dyDescent="0.3">
      <c r="B275">
        <f>FY24_Wrksht_Wrksheet!B278</f>
        <v>6175</v>
      </c>
      <c r="C275" t="str">
        <f>FY24_Wrksht_Wrksheet!C278</f>
        <v>Starmont</v>
      </c>
      <c r="D275">
        <f t="shared" si="4"/>
        <v>6175</v>
      </c>
    </row>
    <row r="276" spans="2:4" x14ac:dyDescent="0.3">
      <c r="B276">
        <f>FY24_Wrksht_Wrksheet!B279</f>
        <v>6219</v>
      </c>
      <c r="C276" t="str">
        <f>FY24_Wrksht_Wrksheet!C279</f>
        <v>Storm Lake</v>
      </c>
      <c r="D276">
        <f t="shared" si="4"/>
        <v>6219</v>
      </c>
    </row>
    <row r="277" spans="2:4" x14ac:dyDescent="0.3">
      <c r="B277">
        <f>FY24_Wrksht_Wrksheet!B280</f>
        <v>6246</v>
      </c>
      <c r="C277" t="str">
        <f>FY24_Wrksht_Wrksheet!C280</f>
        <v>Stratford</v>
      </c>
      <c r="D277">
        <f t="shared" si="4"/>
        <v>6246</v>
      </c>
    </row>
    <row r="278" spans="2:4" x14ac:dyDescent="0.3">
      <c r="B278">
        <f>FY24_Wrksht_Wrksheet!B281</f>
        <v>6273</v>
      </c>
      <c r="C278" t="str">
        <f>FY24_Wrksht_Wrksheet!C281</f>
        <v>Sumner-Fredericksburg</v>
      </c>
      <c r="D278">
        <f t="shared" si="4"/>
        <v>6273</v>
      </c>
    </row>
    <row r="279" spans="2:4" x14ac:dyDescent="0.3">
      <c r="B279">
        <f>FY24_Wrksht_Wrksheet!B282</f>
        <v>6408</v>
      </c>
      <c r="C279" t="str">
        <f>FY24_Wrksht_Wrksheet!C282</f>
        <v>Tipton</v>
      </c>
      <c r="D279">
        <f t="shared" si="4"/>
        <v>6408</v>
      </c>
    </row>
    <row r="280" spans="2:4" x14ac:dyDescent="0.3">
      <c r="B280">
        <f>FY24_Wrksht_Wrksheet!B283</f>
        <v>6453</v>
      </c>
      <c r="C280" t="str">
        <f>FY24_Wrksht_Wrksheet!C283</f>
        <v>Treynor</v>
      </c>
      <c r="D280">
        <f t="shared" si="4"/>
        <v>6453</v>
      </c>
    </row>
    <row r="281" spans="2:4" x14ac:dyDescent="0.3">
      <c r="B281">
        <f>FY24_Wrksht_Wrksheet!B284</f>
        <v>6460</v>
      </c>
      <c r="C281" t="str">
        <f>FY24_Wrksht_Wrksheet!C284</f>
        <v>Tri-Center</v>
      </c>
      <c r="D281">
        <f t="shared" si="4"/>
        <v>6460</v>
      </c>
    </row>
    <row r="282" spans="2:4" x14ac:dyDescent="0.3">
      <c r="B282">
        <f>FY24_Wrksht_Wrksheet!B285</f>
        <v>6462</v>
      </c>
      <c r="C282" t="str">
        <f>FY24_Wrksht_Wrksheet!C285</f>
        <v>Tri-County</v>
      </c>
      <c r="D282">
        <f t="shared" si="4"/>
        <v>6462</v>
      </c>
    </row>
    <row r="283" spans="2:4" x14ac:dyDescent="0.3">
      <c r="B283">
        <f>FY24_Wrksht_Wrksheet!B286</f>
        <v>6471</v>
      </c>
      <c r="C283" t="str">
        <f>FY24_Wrksht_Wrksheet!C286</f>
        <v>Tripoli</v>
      </c>
      <c r="D283">
        <f t="shared" si="4"/>
        <v>6471</v>
      </c>
    </row>
    <row r="284" spans="2:4" x14ac:dyDescent="0.3">
      <c r="B284">
        <f>FY24_Wrksht_Wrksheet!B287</f>
        <v>6509</v>
      </c>
      <c r="C284" t="str">
        <f>FY24_Wrksht_Wrksheet!C287</f>
        <v>Turkey Valley</v>
      </c>
      <c r="D284">
        <f t="shared" si="4"/>
        <v>6509</v>
      </c>
    </row>
    <row r="285" spans="2:4" x14ac:dyDescent="0.3">
      <c r="B285">
        <f>FY24_Wrksht_Wrksheet!B288</f>
        <v>6512</v>
      </c>
      <c r="C285" t="str">
        <f>FY24_Wrksht_Wrksheet!C288</f>
        <v>Twin Cedars</v>
      </c>
      <c r="D285">
        <f t="shared" si="4"/>
        <v>6512</v>
      </c>
    </row>
    <row r="286" spans="2:4" x14ac:dyDescent="0.3">
      <c r="B286">
        <f>FY24_Wrksht_Wrksheet!B289</f>
        <v>6516</v>
      </c>
      <c r="C286" t="str">
        <f>FY24_Wrksht_Wrksheet!C289</f>
        <v>Twin Rivers</v>
      </c>
      <c r="D286">
        <f t="shared" si="4"/>
        <v>6516</v>
      </c>
    </row>
    <row r="287" spans="2:4" x14ac:dyDescent="0.3">
      <c r="B287">
        <f>FY24_Wrksht_Wrksheet!B290</f>
        <v>6534</v>
      </c>
      <c r="C287" t="str">
        <f>FY24_Wrksht_Wrksheet!C290</f>
        <v>Underwood</v>
      </c>
      <c r="D287">
        <f t="shared" si="4"/>
        <v>6534</v>
      </c>
    </row>
    <row r="288" spans="2:4" x14ac:dyDescent="0.3">
      <c r="B288">
        <f>FY24_Wrksht_Wrksheet!B291</f>
        <v>6536</v>
      </c>
      <c r="C288" t="str">
        <f>FY24_Wrksht_Wrksheet!C291</f>
        <v>Union</v>
      </c>
      <c r="D288">
        <f t="shared" si="4"/>
        <v>6536</v>
      </c>
    </row>
    <row r="289" spans="2:4" x14ac:dyDescent="0.3">
      <c r="B289">
        <f>FY24_Wrksht_Wrksheet!B292</f>
        <v>6561</v>
      </c>
      <c r="C289" t="str">
        <f>FY24_Wrksht_Wrksheet!C292</f>
        <v>United</v>
      </c>
      <c r="D289">
        <f t="shared" si="4"/>
        <v>6561</v>
      </c>
    </row>
    <row r="290" spans="2:4" x14ac:dyDescent="0.3">
      <c r="B290">
        <f>FY24_Wrksht_Wrksheet!B293</f>
        <v>6579</v>
      </c>
      <c r="C290" t="str">
        <f>FY24_Wrksht_Wrksheet!C293</f>
        <v>Urbandale</v>
      </c>
      <c r="D290">
        <f t="shared" si="4"/>
        <v>6579</v>
      </c>
    </row>
    <row r="291" spans="2:4" x14ac:dyDescent="0.3">
      <c r="B291">
        <f>FY24_Wrksht_Wrksheet!B294</f>
        <v>6592</v>
      </c>
      <c r="C291" t="str">
        <f>FY24_Wrksht_Wrksheet!C294</f>
        <v>Van Buren County</v>
      </c>
      <c r="D291">
        <f t="shared" si="4"/>
        <v>6592</v>
      </c>
    </row>
    <row r="292" spans="2:4" x14ac:dyDescent="0.3">
      <c r="B292">
        <f>FY24_Wrksht_Wrksheet!B295</f>
        <v>6615</v>
      </c>
      <c r="C292" t="str">
        <f>FY24_Wrksht_Wrksheet!C295</f>
        <v>Van Meter</v>
      </c>
      <c r="D292">
        <f t="shared" si="4"/>
        <v>6615</v>
      </c>
    </row>
    <row r="293" spans="2:4" x14ac:dyDescent="0.3">
      <c r="B293">
        <f>FY24_Wrksht_Wrksheet!B296</f>
        <v>6651</v>
      </c>
      <c r="C293" t="str">
        <f>FY24_Wrksht_Wrksheet!C296</f>
        <v>Villisca</v>
      </c>
      <c r="D293">
        <f t="shared" si="4"/>
        <v>6651</v>
      </c>
    </row>
    <row r="294" spans="2:4" x14ac:dyDescent="0.3">
      <c r="B294">
        <f>FY24_Wrksht_Wrksheet!B297</f>
        <v>6660</v>
      </c>
      <c r="C294" t="str">
        <f>FY24_Wrksht_Wrksheet!C297</f>
        <v>Vinton-Shellsburg</v>
      </c>
      <c r="D294">
        <f t="shared" si="4"/>
        <v>6660</v>
      </c>
    </row>
    <row r="295" spans="2:4" x14ac:dyDescent="0.3">
      <c r="B295">
        <f>FY24_Wrksht_Wrksheet!B298</f>
        <v>6700</v>
      </c>
      <c r="C295" t="str">
        <f>FY24_Wrksht_Wrksheet!C298</f>
        <v>Waco</v>
      </c>
      <c r="D295">
        <f t="shared" si="4"/>
        <v>6700</v>
      </c>
    </row>
    <row r="296" spans="2:4" x14ac:dyDescent="0.3">
      <c r="B296">
        <f>FY24_Wrksht_Wrksheet!B299</f>
        <v>6759</v>
      </c>
      <c r="C296" t="str">
        <f>FY24_Wrksht_Wrksheet!C299</f>
        <v>Wapello</v>
      </c>
      <c r="D296">
        <f t="shared" si="4"/>
        <v>6759</v>
      </c>
    </row>
    <row r="297" spans="2:4" x14ac:dyDescent="0.3">
      <c r="B297">
        <f>FY24_Wrksht_Wrksheet!B300</f>
        <v>6762</v>
      </c>
      <c r="C297" t="str">
        <f>FY24_Wrksht_Wrksheet!C300</f>
        <v>Wapsie Valley</v>
      </c>
      <c r="D297">
        <f t="shared" si="4"/>
        <v>6762</v>
      </c>
    </row>
    <row r="298" spans="2:4" x14ac:dyDescent="0.3">
      <c r="B298">
        <f>FY24_Wrksht_Wrksheet!B301</f>
        <v>6768</v>
      </c>
      <c r="C298" t="str">
        <f>FY24_Wrksht_Wrksheet!C301</f>
        <v>Washington</v>
      </c>
      <c r="D298">
        <f t="shared" si="4"/>
        <v>6768</v>
      </c>
    </row>
    <row r="299" spans="2:4" x14ac:dyDescent="0.3">
      <c r="B299">
        <f>FY24_Wrksht_Wrksheet!B302</f>
        <v>6795</v>
      </c>
      <c r="C299" t="str">
        <f>FY24_Wrksht_Wrksheet!C302</f>
        <v>Waterloo</v>
      </c>
      <c r="D299">
        <f t="shared" si="4"/>
        <v>6795</v>
      </c>
    </row>
    <row r="300" spans="2:4" x14ac:dyDescent="0.3">
      <c r="B300">
        <f>FY24_Wrksht_Wrksheet!B303</f>
        <v>6822</v>
      </c>
      <c r="C300" t="str">
        <f>FY24_Wrksht_Wrksheet!C303</f>
        <v>Waukee</v>
      </c>
      <c r="D300">
        <f t="shared" si="4"/>
        <v>6822</v>
      </c>
    </row>
    <row r="301" spans="2:4" x14ac:dyDescent="0.3">
      <c r="B301">
        <f>FY24_Wrksht_Wrksheet!B304</f>
        <v>6840</v>
      </c>
      <c r="C301" t="str">
        <f>FY24_Wrksht_Wrksheet!C304</f>
        <v>Waverly-Shell Rock</v>
      </c>
      <c r="D301">
        <f t="shared" si="4"/>
        <v>6840</v>
      </c>
    </row>
    <row r="302" spans="2:4" x14ac:dyDescent="0.3">
      <c r="B302">
        <f>FY24_Wrksht_Wrksheet!B305</f>
        <v>6854</v>
      </c>
      <c r="C302" t="str">
        <f>FY24_Wrksht_Wrksheet!C305</f>
        <v>Wayne</v>
      </c>
      <c r="D302">
        <f t="shared" si="4"/>
        <v>6854</v>
      </c>
    </row>
    <row r="303" spans="2:4" x14ac:dyDescent="0.3">
      <c r="B303">
        <f>FY24_Wrksht_Wrksheet!B306</f>
        <v>6867</v>
      </c>
      <c r="C303" t="str">
        <f>FY24_Wrksht_Wrksheet!C306</f>
        <v>Webster City</v>
      </c>
      <c r="D303">
        <f t="shared" si="4"/>
        <v>6867</v>
      </c>
    </row>
    <row r="304" spans="2:4" x14ac:dyDescent="0.3">
      <c r="B304">
        <f>FY24_Wrksht_Wrksheet!B307</f>
        <v>6921</v>
      </c>
      <c r="C304" t="str">
        <f>FY24_Wrksht_Wrksheet!C307</f>
        <v>West Bend-Mallard</v>
      </c>
      <c r="D304">
        <f t="shared" si="4"/>
        <v>6921</v>
      </c>
    </row>
    <row r="305" spans="2:4" x14ac:dyDescent="0.3">
      <c r="B305">
        <f>FY24_Wrksht_Wrksheet!B308</f>
        <v>6930</v>
      </c>
      <c r="C305" t="str">
        <f>FY24_Wrksht_Wrksheet!C308</f>
        <v>West Branch</v>
      </c>
      <c r="D305">
        <f t="shared" si="4"/>
        <v>6930</v>
      </c>
    </row>
    <row r="306" spans="2:4" x14ac:dyDescent="0.3">
      <c r="B306">
        <f>FY24_Wrksht_Wrksheet!B309</f>
        <v>6937</v>
      </c>
      <c r="C306" t="str">
        <f>FY24_Wrksht_Wrksheet!C309</f>
        <v>West Burlington</v>
      </c>
      <c r="D306">
        <f t="shared" si="4"/>
        <v>6937</v>
      </c>
    </row>
    <row r="307" spans="2:4" x14ac:dyDescent="0.3">
      <c r="B307">
        <f>FY24_Wrksht_Wrksheet!B310</f>
        <v>6943</v>
      </c>
      <c r="C307" t="str">
        <f>FY24_Wrksht_Wrksheet!C310</f>
        <v>West Central</v>
      </c>
      <c r="D307">
        <f t="shared" si="4"/>
        <v>6943</v>
      </c>
    </row>
    <row r="308" spans="2:4" x14ac:dyDescent="0.3">
      <c r="B308">
        <f>FY24_Wrksht_Wrksheet!B311</f>
        <v>6264</v>
      </c>
      <c r="C308" t="str">
        <f>FY24_Wrksht_Wrksheet!C311</f>
        <v>West Central Valley</v>
      </c>
      <c r="D308">
        <f t="shared" si="4"/>
        <v>6264</v>
      </c>
    </row>
    <row r="309" spans="2:4" x14ac:dyDescent="0.3">
      <c r="B309">
        <f>FY24_Wrksht_Wrksheet!B312</f>
        <v>6950</v>
      </c>
      <c r="C309" t="str">
        <f>FY24_Wrksht_Wrksheet!C312</f>
        <v>West Delaware Co</v>
      </c>
      <c r="D309">
        <f t="shared" si="4"/>
        <v>6950</v>
      </c>
    </row>
    <row r="310" spans="2:4" x14ac:dyDescent="0.3">
      <c r="B310">
        <f>FY24_Wrksht_Wrksheet!B313</f>
        <v>6957</v>
      </c>
      <c r="C310" t="str">
        <f>FY24_Wrksht_Wrksheet!C313</f>
        <v>West Des Moines</v>
      </c>
      <c r="D310">
        <f t="shared" si="4"/>
        <v>6957</v>
      </c>
    </row>
    <row r="311" spans="2:4" x14ac:dyDescent="0.3">
      <c r="B311">
        <f>FY24_Wrksht_Wrksheet!B314</f>
        <v>5922</v>
      </c>
      <c r="C311" t="str">
        <f>FY24_Wrksht_Wrksheet!C314</f>
        <v>West Fork</v>
      </c>
      <c r="D311">
        <f t="shared" si="4"/>
        <v>5922</v>
      </c>
    </row>
    <row r="312" spans="2:4" x14ac:dyDescent="0.3">
      <c r="B312">
        <f>FY24_Wrksht_Wrksheet!B315</f>
        <v>819</v>
      </c>
      <c r="C312" t="str">
        <f>FY24_Wrksht_Wrksheet!C315</f>
        <v>West Hancock</v>
      </c>
      <c r="D312">
        <f t="shared" si="4"/>
        <v>819</v>
      </c>
    </row>
    <row r="313" spans="2:4" x14ac:dyDescent="0.3">
      <c r="B313">
        <f>FY24_Wrksht_Wrksheet!B316</f>
        <v>6969</v>
      </c>
      <c r="C313" t="str">
        <f>FY24_Wrksht_Wrksheet!C316</f>
        <v>West Harrison</v>
      </c>
      <c r="D313">
        <f t="shared" si="4"/>
        <v>6969</v>
      </c>
    </row>
    <row r="314" spans="2:4" x14ac:dyDescent="0.3">
      <c r="B314">
        <f>FY24_Wrksht_Wrksheet!B317</f>
        <v>6975</v>
      </c>
      <c r="C314" t="str">
        <f>FY24_Wrksht_Wrksheet!C317</f>
        <v>West Liberty</v>
      </c>
      <c r="D314">
        <f t="shared" si="4"/>
        <v>6975</v>
      </c>
    </row>
    <row r="315" spans="2:4" x14ac:dyDescent="0.3">
      <c r="B315">
        <f>FY24_Wrksht_Wrksheet!B318</f>
        <v>6983</v>
      </c>
      <c r="C315" t="str">
        <f>FY24_Wrksht_Wrksheet!C318</f>
        <v>West Lyon</v>
      </c>
      <c r="D315">
        <f t="shared" si="4"/>
        <v>6983</v>
      </c>
    </row>
    <row r="316" spans="2:4" x14ac:dyDescent="0.3">
      <c r="B316">
        <f>FY24_Wrksht_Wrksheet!B319</f>
        <v>6985</v>
      </c>
      <c r="C316" t="str">
        <f>FY24_Wrksht_Wrksheet!C319</f>
        <v>West Marshall</v>
      </c>
      <c r="D316">
        <f t="shared" si="4"/>
        <v>6985</v>
      </c>
    </row>
    <row r="317" spans="2:4" x14ac:dyDescent="0.3">
      <c r="B317">
        <f>FY24_Wrksht_Wrksheet!B320</f>
        <v>6987</v>
      </c>
      <c r="C317" t="str">
        <f>FY24_Wrksht_Wrksheet!C320</f>
        <v>West Monona</v>
      </c>
      <c r="D317">
        <f t="shared" si="4"/>
        <v>6987</v>
      </c>
    </row>
    <row r="318" spans="2:4" x14ac:dyDescent="0.3">
      <c r="B318">
        <f>FY24_Wrksht_Wrksheet!B321</f>
        <v>6990</v>
      </c>
      <c r="C318" t="str">
        <f>FY24_Wrksht_Wrksheet!C321</f>
        <v>West Sioux</v>
      </c>
      <c r="D318">
        <f t="shared" si="4"/>
        <v>6990</v>
      </c>
    </row>
    <row r="319" spans="2:4" x14ac:dyDescent="0.3">
      <c r="B319">
        <f>FY24_Wrksht_Wrksheet!B322</f>
        <v>6961</v>
      </c>
      <c r="C319" t="str">
        <f>FY24_Wrksht_Wrksheet!C322</f>
        <v>Western Dubuque Co</v>
      </c>
      <c r="D319">
        <f t="shared" si="4"/>
        <v>6961</v>
      </c>
    </row>
    <row r="320" spans="2:4" x14ac:dyDescent="0.3">
      <c r="B320">
        <f>FY24_Wrksht_Wrksheet!B323</f>
        <v>6992</v>
      </c>
      <c r="C320" t="str">
        <f>FY24_Wrksht_Wrksheet!C323</f>
        <v>Westwood</v>
      </c>
      <c r="D320">
        <f t="shared" si="4"/>
        <v>6992</v>
      </c>
    </row>
    <row r="321" spans="2:4" x14ac:dyDescent="0.3">
      <c r="B321">
        <f>FY24_Wrksht_Wrksheet!B324</f>
        <v>7002</v>
      </c>
      <c r="C321" t="str">
        <f>FY24_Wrksht_Wrksheet!C324</f>
        <v>Whiting</v>
      </c>
      <c r="D321">
        <f t="shared" si="4"/>
        <v>7002</v>
      </c>
    </row>
    <row r="322" spans="2:4" x14ac:dyDescent="0.3">
      <c r="B322">
        <f>FY24_Wrksht_Wrksheet!B325</f>
        <v>7029</v>
      </c>
      <c r="C322" t="str">
        <f>FY24_Wrksht_Wrksheet!C325</f>
        <v>Williamsburg</v>
      </c>
      <c r="D322">
        <f t="shared" si="4"/>
        <v>7029</v>
      </c>
    </row>
    <row r="323" spans="2:4" x14ac:dyDescent="0.3">
      <c r="B323">
        <f>FY24_Wrksht_Wrksheet!B326</f>
        <v>7038</v>
      </c>
      <c r="C323" t="str">
        <f>FY24_Wrksht_Wrksheet!C326</f>
        <v>Wilton</v>
      </c>
      <c r="D323">
        <f t="shared" si="4"/>
        <v>7038</v>
      </c>
    </row>
    <row r="324" spans="2:4" x14ac:dyDescent="0.3">
      <c r="B324">
        <f>FY24_Wrksht_Wrksheet!B327</f>
        <v>7047</v>
      </c>
      <c r="C324" t="str">
        <f>FY24_Wrksht_Wrksheet!C327</f>
        <v>Winfield-Mt Union</v>
      </c>
      <c r="D324">
        <f t="shared" ref="D324:D328" si="5">B324</f>
        <v>7047</v>
      </c>
    </row>
    <row r="325" spans="2:4" x14ac:dyDescent="0.3">
      <c r="B325">
        <f>FY24_Wrksht_Wrksheet!B328</f>
        <v>7056</v>
      </c>
      <c r="C325" t="str">
        <f>FY24_Wrksht_Wrksheet!C328</f>
        <v>Winterset</v>
      </c>
      <c r="D325">
        <f t="shared" si="5"/>
        <v>7056</v>
      </c>
    </row>
    <row r="326" spans="2:4" x14ac:dyDescent="0.3">
      <c r="B326">
        <f>FY24_Wrksht_Wrksheet!B329</f>
        <v>7092</v>
      </c>
      <c r="C326" t="str">
        <f>FY24_Wrksht_Wrksheet!C329</f>
        <v>Woodbine</v>
      </c>
      <c r="D326">
        <f t="shared" si="5"/>
        <v>7092</v>
      </c>
    </row>
    <row r="327" spans="2:4" x14ac:dyDescent="0.3">
      <c r="B327">
        <f>FY24_Wrksht_Wrksheet!B330</f>
        <v>7098</v>
      </c>
      <c r="C327" t="str">
        <f>FY24_Wrksht_Wrksheet!C330</f>
        <v>Woodbury Central</v>
      </c>
      <c r="D327">
        <f t="shared" si="5"/>
        <v>7098</v>
      </c>
    </row>
    <row r="328" spans="2:4" x14ac:dyDescent="0.3">
      <c r="B328">
        <f>FY24_Wrksht_Wrksheet!B331</f>
        <v>7110</v>
      </c>
      <c r="C328" t="str">
        <f>FY24_Wrksht_Wrksheet!C331</f>
        <v>Woodward-Granger</v>
      </c>
      <c r="D328">
        <f t="shared" si="5"/>
        <v>7110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9"/>
  <sheetViews>
    <sheetView workbookViewId="0">
      <selection activeCell="I17" sqref="I17"/>
    </sheetView>
  </sheetViews>
  <sheetFormatPr defaultRowHeight="14.4" x14ac:dyDescent="0.3"/>
  <cols>
    <col min="1" max="1" width="8.88671875" customWidth="1"/>
  </cols>
  <sheetData>
    <row r="1" spans="1:18" x14ac:dyDescent="0.3">
      <c r="A1" t="s">
        <v>368</v>
      </c>
    </row>
    <row r="3" spans="1:18" x14ac:dyDescent="0.3">
      <c r="A3" t="s">
        <v>429</v>
      </c>
    </row>
    <row r="5" spans="1:18" x14ac:dyDescent="0.3">
      <c r="A5" s="39" t="s">
        <v>356</v>
      </c>
    </row>
    <row r="6" spans="1:18" x14ac:dyDescent="0.3">
      <c r="A6" s="39" t="s">
        <v>353</v>
      </c>
    </row>
    <row r="7" spans="1:18" x14ac:dyDescent="0.3">
      <c r="A7" s="39" t="s">
        <v>352</v>
      </c>
    </row>
    <row r="8" spans="1:18" x14ac:dyDescent="0.3">
      <c r="A8" s="39" t="s">
        <v>354</v>
      </c>
    </row>
    <row r="9" spans="1:18" x14ac:dyDescent="0.3">
      <c r="A9" s="39" t="s">
        <v>355</v>
      </c>
    </row>
    <row r="10" spans="1:18" x14ac:dyDescent="0.3">
      <c r="A10" s="184" t="s">
        <v>454</v>
      </c>
      <c r="B10" s="183"/>
      <c r="C10" s="183"/>
      <c r="D10" s="183"/>
      <c r="E10" s="183"/>
      <c r="F10" s="183"/>
      <c r="G10" s="183"/>
      <c r="H10" s="183"/>
      <c r="I10" s="183"/>
      <c r="J10" s="183"/>
      <c r="K10" s="183"/>
      <c r="L10" s="183"/>
      <c r="M10" s="183"/>
      <c r="N10" s="183"/>
      <c r="O10" s="183"/>
      <c r="P10" s="183"/>
      <c r="Q10" s="183"/>
      <c r="R10" s="183"/>
    </row>
    <row r="11" spans="1:18" x14ac:dyDescent="0.3">
      <c r="A11" s="184" t="s">
        <v>377</v>
      </c>
      <c r="B11" s="183"/>
      <c r="C11" s="183"/>
      <c r="D11" s="183"/>
      <c r="E11" s="183"/>
      <c r="F11" s="183"/>
      <c r="G11" s="183"/>
      <c r="H11" s="183"/>
      <c r="I11" s="183"/>
      <c r="J11" s="183"/>
      <c r="K11" s="183"/>
      <c r="L11" s="183"/>
      <c r="M11" s="183"/>
      <c r="N11" s="183"/>
      <c r="O11" s="183"/>
      <c r="P11" s="183"/>
      <c r="Q11" s="183"/>
      <c r="R11" s="183"/>
    </row>
    <row r="12" spans="1:18" x14ac:dyDescent="0.3">
      <c r="A12" t="s">
        <v>501</v>
      </c>
      <c r="D12" s="34" t="s">
        <v>502</v>
      </c>
      <c r="E12" s="34"/>
      <c r="F12" s="34"/>
    </row>
    <row r="14" spans="1:18" x14ac:dyDescent="0.3">
      <c r="A14" s="34" t="s">
        <v>367</v>
      </c>
      <c r="B14" s="34"/>
      <c r="C14" s="34"/>
      <c r="D14" s="34"/>
    </row>
    <row r="15" spans="1:18" x14ac:dyDescent="0.3">
      <c r="A15" s="33" t="s">
        <v>379</v>
      </c>
      <c r="B15" s="33"/>
      <c r="C15" s="33"/>
      <c r="D15" s="33"/>
      <c r="E15" s="33"/>
      <c r="F15" s="33"/>
      <c r="G15" s="33"/>
      <c r="H15" s="33"/>
      <c r="I15" s="33"/>
      <c r="J15" s="33"/>
      <c r="K15" s="33"/>
      <c r="L15" s="33"/>
    </row>
    <row r="16" spans="1:18" x14ac:dyDescent="0.3">
      <c r="A16" s="33"/>
      <c r="B16" s="33"/>
      <c r="C16" s="33"/>
      <c r="D16" s="33"/>
      <c r="E16" s="33"/>
      <c r="F16" s="33"/>
      <c r="G16" s="33"/>
      <c r="H16" s="33"/>
      <c r="I16" s="33"/>
      <c r="J16" s="33"/>
      <c r="K16" s="33"/>
      <c r="L16" s="33"/>
    </row>
    <row r="17" spans="1:12" x14ac:dyDescent="0.3">
      <c r="A17" s="33" t="s">
        <v>378</v>
      </c>
      <c r="B17" s="33"/>
      <c r="C17" s="33"/>
      <c r="D17" s="33"/>
      <c r="E17" s="33"/>
      <c r="F17" s="33"/>
      <c r="G17" s="33"/>
      <c r="H17" s="33"/>
      <c r="I17" s="33"/>
      <c r="J17" s="33"/>
      <c r="K17" s="33"/>
      <c r="L17" s="33"/>
    </row>
    <row r="18" spans="1:12" x14ac:dyDescent="0.3">
      <c r="A18" s="33" t="s">
        <v>358</v>
      </c>
      <c r="B18" s="33"/>
      <c r="C18" s="33"/>
      <c r="D18" s="33"/>
      <c r="E18" s="33"/>
      <c r="F18" s="33"/>
      <c r="G18" s="33"/>
      <c r="H18" s="33"/>
      <c r="I18" s="33"/>
      <c r="J18" s="33"/>
      <c r="K18" s="33"/>
      <c r="L18" s="33"/>
    </row>
    <row r="19" spans="1:12" x14ac:dyDescent="0.3">
      <c r="A19" s="33" t="s">
        <v>359</v>
      </c>
      <c r="B19" s="33"/>
      <c r="C19" s="33"/>
      <c r="D19" s="33"/>
      <c r="E19" s="33"/>
      <c r="F19" s="33"/>
      <c r="G19" s="33"/>
      <c r="H19" s="33"/>
      <c r="I19" s="33"/>
      <c r="J19" s="33"/>
      <c r="K19" s="33"/>
      <c r="L19" s="33"/>
    </row>
    <row r="20" spans="1:12" x14ac:dyDescent="0.3">
      <c r="A20" s="33" t="s">
        <v>360</v>
      </c>
      <c r="B20" s="33"/>
      <c r="C20" s="33"/>
      <c r="D20" s="33"/>
      <c r="E20" s="33"/>
      <c r="F20" s="33"/>
      <c r="G20" s="33"/>
      <c r="H20" s="33"/>
      <c r="I20" s="33"/>
      <c r="J20" s="33"/>
      <c r="K20" s="33"/>
      <c r="L20" s="33"/>
    </row>
    <row r="21" spans="1:12" x14ac:dyDescent="0.3">
      <c r="A21" s="33" t="s">
        <v>361</v>
      </c>
      <c r="B21" s="33"/>
      <c r="C21" s="33"/>
      <c r="D21" s="33"/>
      <c r="E21" s="33"/>
      <c r="F21" s="33"/>
      <c r="G21" s="33"/>
      <c r="H21" s="33"/>
      <c r="I21" s="33"/>
      <c r="J21" s="33"/>
      <c r="K21" s="33"/>
      <c r="L21" s="33"/>
    </row>
    <row r="22" spans="1:12" x14ac:dyDescent="0.3">
      <c r="A22" s="33"/>
      <c r="B22" s="33"/>
      <c r="C22" s="33"/>
      <c r="D22" s="33"/>
      <c r="E22" s="33"/>
      <c r="F22" s="33"/>
      <c r="G22" s="33"/>
      <c r="H22" s="33"/>
      <c r="I22" s="33"/>
      <c r="J22" s="33"/>
      <c r="K22" s="33"/>
      <c r="L22" s="33"/>
    </row>
    <row r="23" spans="1:12" x14ac:dyDescent="0.3">
      <c r="A23" s="33" t="s">
        <v>370</v>
      </c>
      <c r="B23" s="33"/>
      <c r="C23" s="33"/>
      <c r="D23" s="33"/>
      <c r="E23" s="33"/>
      <c r="F23" s="33"/>
      <c r="G23" s="33"/>
      <c r="H23" s="33"/>
      <c r="I23" s="33"/>
      <c r="J23" s="33"/>
      <c r="K23" s="33"/>
      <c r="L23" s="33"/>
    </row>
    <row r="24" spans="1:12" x14ac:dyDescent="0.3">
      <c r="A24" s="33"/>
      <c r="B24" s="33"/>
      <c r="C24" s="33"/>
      <c r="D24" s="33"/>
      <c r="E24" s="33"/>
      <c r="F24" s="33"/>
      <c r="G24" s="33"/>
      <c r="H24" s="33"/>
      <c r="I24" s="33"/>
      <c r="J24" s="33"/>
      <c r="K24" s="33"/>
      <c r="L24" s="33"/>
    </row>
    <row r="25" spans="1:12" x14ac:dyDescent="0.3">
      <c r="A25" s="33" t="s">
        <v>371</v>
      </c>
      <c r="B25" s="33" t="s">
        <v>372</v>
      </c>
      <c r="C25" s="33"/>
      <c r="D25" s="33"/>
      <c r="E25" s="33"/>
      <c r="F25" s="33"/>
      <c r="G25" s="33"/>
      <c r="H25" s="33"/>
      <c r="I25" s="33"/>
      <c r="J25" s="33"/>
      <c r="K25" s="33"/>
      <c r="L25" s="33"/>
    </row>
    <row r="26" spans="1:12" x14ac:dyDescent="0.3">
      <c r="A26" s="33" t="s">
        <v>373</v>
      </c>
      <c r="B26" s="33" t="s">
        <v>374</v>
      </c>
      <c r="C26" s="33"/>
      <c r="D26" s="33"/>
      <c r="E26" s="33"/>
      <c r="F26" s="33"/>
      <c r="G26" s="33"/>
      <c r="H26" s="33"/>
      <c r="I26" s="33"/>
      <c r="J26" s="33"/>
      <c r="K26" s="33"/>
      <c r="L26" s="33"/>
    </row>
    <row r="27" spans="1:12" x14ac:dyDescent="0.3">
      <c r="A27" s="33" t="s">
        <v>375</v>
      </c>
      <c r="B27" s="33"/>
      <c r="C27" s="33"/>
      <c r="D27" s="33"/>
      <c r="E27" s="33"/>
      <c r="F27" s="33"/>
      <c r="G27" s="33"/>
      <c r="H27" s="33"/>
      <c r="I27" s="33"/>
      <c r="J27" s="33"/>
      <c r="K27" s="33"/>
      <c r="L27" s="33"/>
    </row>
    <row r="28" spans="1:12" x14ac:dyDescent="0.3">
      <c r="A28" s="33"/>
      <c r="B28" s="33"/>
      <c r="C28" s="33"/>
      <c r="D28" s="33"/>
      <c r="E28" s="33"/>
      <c r="F28" s="33"/>
      <c r="G28" s="33"/>
      <c r="H28" s="33"/>
      <c r="I28" s="33"/>
      <c r="J28" s="33"/>
      <c r="K28" s="33"/>
      <c r="L28" s="33"/>
    </row>
    <row r="29" spans="1:12" x14ac:dyDescent="0.3">
      <c r="A29" s="33" t="s">
        <v>362</v>
      </c>
      <c r="B29" s="33"/>
      <c r="C29" s="33"/>
      <c r="D29" s="33"/>
      <c r="E29" s="33"/>
      <c r="F29" s="33"/>
      <c r="G29" s="33"/>
      <c r="H29" s="33"/>
      <c r="I29" s="33"/>
      <c r="J29" s="33"/>
      <c r="K29" s="33"/>
      <c r="L29" s="33"/>
    </row>
    <row r="30" spans="1:12" x14ac:dyDescent="0.3">
      <c r="A30" s="33" t="s">
        <v>363</v>
      </c>
      <c r="B30" s="33"/>
      <c r="C30" s="33"/>
      <c r="D30" s="33"/>
      <c r="E30" s="33"/>
      <c r="F30" s="33"/>
      <c r="G30" s="33"/>
      <c r="H30" s="33"/>
      <c r="I30" s="33"/>
      <c r="J30" s="33"/>
      <c r="K30" s="33"/>
      <c r="L30" s="33"/>
    </row>
    <row r="31" spans="1:12" x14ac:dyDescent="0.3">
      <c r="A31" s="33" t="s">
        <v>380</v>
      </c>
      <c r="B31" s="33"/>
      <c r="C31" s="33"/>
      <c r="D31" s="33"/>
      <c r="E31" s="33"/>
      <c r="F31" s="33"/>
      <c r="G31" s="33"/>
      <c r="H31" s="33"/>
      <c r="I31" s="33"/>
      <c r="J31" s="33"/>
      <c r="K31" s="33"/>
      <c r="L31" s="33"/>
    </row>
    <row r="32" spans="1:12" x14ac:dyDescent="0.3">
      <c r="A32" s="33"/>
      <c r="B32" s="33"/>
      <c r="C32" s="33"/>
      <c r="D32" s="33" t="s">
        <v>390</v>
      </c>
      <c r="E32" s="33"/>
      <c r="F32" s="33"/>
      <c r="G32" s="33"/>
      <c r="H32" s="33"/>
      <c r="I32" s="33"/>
      <c r="J32" s="33"/>
      <c r="K32" s="33"/>
      <c r="L32" s="33"/>
    </row>
    <row r="33" spans="1:12" x14ac:dyDescent="0.3">
      <c r="A33" s="33"/>
      <c r="B33" s="33"/>
      <c r="C33" s="33"/>
      <c r="D33" s="33"/>
      <c r="E33" s="33"/>
      <c r="F33" s="33"/>
      <c r="G33" s="33"/>
      <c r="H33" s="33"/>
      <c r="I33" s="33"/>
      <c r="J33" s="33"/>
      <c r="K33" s="33"/>
      <c r="L33" s="33"/>
    </row>
    <row r="34" spans="1:12" x14ac:dyDescent="0.3">
      <c r="A34" s="33" t="s">
        <v>363</v>
      </c>
      <c r="B34" s="33"/>
      <c r="C34" s="33"/>
      <c r="D34" s="33"/>
      <c r="E34" s="33"/>
      <c r="F34" s="33"/>
      <c r="G34" s="33"/>
      <c r="H34" s="33"/>
      <c r="I34" s="33"/>
      <c r="J34" s="33"/>
      <c r="K34" s="33"/>
      <c r="L34" s="33"/>
    </row>
    <row r="35" spans="1:12" x14ac:dyDescent="0.3">
      <c r="A35" s="33"/>
      <c r="B35" s="33"/>
      <c r="C35" s="33"/>
      <c r="D35" s="33"/>
      <c r="E35" s="33"/>
      <c r="F35" s="33"/>
      <c r="G35" s="33"/>
      <c r="H35" s="33"/>
      <c r="I35" s="33"/>
      <c r="J35" s="33"/>
      <c r="K35" s="33"/>
      <c r="L35" s="33"/>
    </row>
    <row r="36" spans="1:12" x14ac:dyDescent="0.3">
      <c r="A36" s="33" t="s">
        <v>364</v>
      </c>
      <c r="B36" s="33"/>
      <c r="C36" s="33"/>
      <c r="D36" s="33"/>
      <c r="E36" s="33"/>
      <c r="F36" s="33"/>
      <c r="G36" s="33"/>
      <c r="H36" s="33"/>
      <c r="I36" s="33"/>
      <c r="J36" s="33"/>
      <c r="K36" s="33"/>
      <c r="L36" s="33"/>
    </row>
    <row r="37" spans="1:12" x14ac:dyDescent="0.3">
      <c r="A37" s="33" t="s">
        <v>391</v>
      </c>
      <c r="B37" s="33"/>
      <c r="C37" s="33"/>
      <c r="D37" s="33"/>
      <c r="E37" s="33"/>
      <c r="F37" s="33"/>
      <c r="G37" s="33"/>
      <c r="H37" s="33"/>
      <c r="I37" s="33"/>
      <c r="J37" s="33"/>
      <c r="K37" s="33"/>
      <c r="L37" s="33"/>
    </row>
    <row r="38" spans="1:12" x14ac:dyDescent="0.3">
      <c r="A38" s="33" t="s">
        <v>365</v>
      </c>
      <c r="B38" s="33"/>
      <c r="C38" s="33"/>
      <c r="D38" s="33"/>
      <c r="E38" s="33"/>
      <c r="F38" s="33"/>
      <c r="G38" s="33"/>
      <c r="H38" s="33"/>
      <c r="I38" s="33"/>
      <c r="J38" s="33"/>
      <c r="K38" s="33"/>
      <c r="L38" s="33"/>
    </row>
    <row r="39" spans="1:12" x14ac:dyDescent="0.3">
      <c r="A39" s="33" t="s">
        <v>362</v>
      </c>
      <c r="B39" s="33"/>
      <c r="C39" s="33"/>
      <c r="D39" s="33"/>
      <c r="E39" s="33"/>
      <c r="F39" s="33"/>
      <c r="G39" s="33"/>
      <c r="H39" s="33"/>
      <c r="I39" s="33"/>
      <c r="J39" s="33"/>
      <c r="K39" s="33"/>
      <c r="L39" s="33"/>
    </row>
    <row r="40" spans="1:12" x14ac:dyDescent="0.3">
      <c r="A40" s="33" t="s">
        <v>363</v>
      </c>
      <c r="B40" s="33"/>
      <c r="C40" s="33"/>
      <c r="D40" s="33"/>
      <c r="E40" s="33"/>
      <c r="F40" s="33"/>
      <c r="G40" s="33"/>
      <c r="H40" s="33"/>
      <c r="I40" s="33"/>
      <c r="J40" s="33"/>
      <c r="K40" s="33"/>
      <c r="L40" s="33"/>
    </row>
    <row r="41" spans="1:12" x14ac:dyDescent="0.3">
      <c r="A41" s="33"/>
      <c r="B41" s="33"/>
      <c r="C41" s="33"/>
      <c r="D41" s="33"/>
      <c r="E41" s="33"/>
      <c r="F41" s="33"/>
      <c r="G41" s="33"/>
      <c r="H41" s="33"/>
      <c r="I41" s="33"/>
      <c r="J41" s="33"/>
      <c r="K41" s="33"/>
      <c r="L41" s="33"/>
    </row>
    <row r="42" spans="1:12" x14ac:dyDescent="0.3">
      <c r="A42" s="33" t="s">
        <v>381</v>
      </c>
      <c r="B42" s="33"/>
      <c r="C42" s="33"/>
      <c r="D42" s="33"/>
      <c r="E42" s="33"/>
      <c r="F42" s="33"/>
      <c r="G42" s="33"/>
      <c r="H42" s="33"/>
      <c r="I42" s="33"/>
      <c r="J42" s="33"/>
      <c r="K42" s="33"/>
      <c r="L42" s="33"/>
    </row>
    <row r="43" spans="1:12" x14ac:dyDescent="0.3">
      <c r="A43" s="33" t="s">
        <v>392</v>
      </c>
      <c r="B43" s="33"/>
      <c r="C43" s="33"/>
      <c r="D43" s="33"/>
      <c r="E43" s="33"/>
      <c r="F43" s="33"/>
      <c r="G43" s="33"/>
      <c r="H43" s="33"/>
      <c r="I43" s="33"/>
      <c r="J43" s="33"/>
      <c r="K43" s="33"/>
      <c r="L43" s="33"/>
    </row>
    <row r="44" spans="1:12" x14ac:dyDescent="0.3">
      <c r="A44" s="33" t="s">
        <v>376</v>
      </c>
      <c r="B44" s="33"/>
      <c r="C44" s="33"/>
      <c r="D44" s="33"/>
      <c r="E44" s="33"/>
      <c r="F44" s="33"/>
      <c r="G44" s="33"/>
      <c r="H44" s="33"/>
      <c r="I44" s="33"/>
      <c r="J44" s="33"/>
      <c r="K44" s="33"/>
      <c r="L44" s="33"/>
    </row>
    <row r="45" spans="1:12" x14ac:dyDescent="0.3">
      <c r="A45" s="33" t="s">
        <v>363</v>
      </c>
      <c r="B45" s="33"/>
      <c r="C45" s="33"/>
      <c r="D45" s="33"/>
      <c r="E45" s="33"/>
      <c r="F45" s="33"/>
      <c r="G45" s="33"/>
      <c r="H45" s="33"/>
      <c r="I45" s="33"/>
      <c r="J45" s="33"/>
      <c r="K45" s="33"/>
      <c r="L45" s="33"/>
    </row>
    <row r="46" spans="1:12" x14ac:dyDescent="0.3">
      <c r="A46" s="33" t="s">
        <v>366</v>
      </c>
      <c r="B46" s="33"/>
      <c r="C46" s="33"/>
      <c r="D46" s="33"/>
      <c r="E46" s="33"/>
      <c r="F46" s="33"/>
      <c r="G46" s="33"/>
      <c r="H46" s="33"/>
      <c r="I46" s="33"/>
      <c r="J46" s="33"/>
      <c r="K46" s="33"/>
      <c r="L46" s="33"/>
    </row>
    <row r="47" spans="1:12" x14ac:dyDescent="0.3">
      <c r="A47" s="33" t="s">
        <v>363</v>
      </c>
      <c r="B47" s="33"/>
      <c r="C47" s="33"/>
      <c r="D47" s="33"/>
      <c r="E47" s="33"/>
      <c r="F47" s="33"/>
      <c r="G47" s="33"/>
      <c r="H47" s="33"/>
      <c r="I47" s="33"/>
      <c r="J47" s="33"/>
      <c r="K47" s="33"/>
      <c r="L47" s="33"/>
    </row>
    <row r="48" spans="1:12" x14ac:dyDescent="0.3">
      <c r="A48" s="33" t="s">
        <v>382</v>
      </c>
      <c r="B48" s="33"/>
      <c r="C48" s="33"/>
      <c r="D48" s="33"/>
      <c r="E48" s="33"/>
      <c r="F48" s="33"/>
      <c r="G48" s="33"/>
      <c r="H48" s="33"/>
      <c r="I48" s="33"/>
      <c r="J48" s="33"/>
      <c r="K48" s="33"/>
      <c r="L48" s="33"/>
    </row>
    <row r="49" spans="1:12" x14ac:dyDescent="0.3">
      <c r="A49" s="33" t="s">
        <v>363</v>
      </c>
      <c r="B49" s="33"/>
      <c r="C49" s="33"/>
      <c r="D49" s="33"/>
      <c r="E49" s="33"/>
      <c r="F49" s="33"/>
      <c r="G49" s="33"/>
      <c r="H49" s="33"/>
      <c r="I49" s="33"/>
      <c r="J49" s="33"/>
      <c r="K49" s="33"/>
      <c r="L49" s="33"/>
    </row>
  </sheetData>
  <mergeCells count="2">
    <mergeCell ref="A10:R10"/>
    <mergeCell ref="A11:R1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38"/>
  <sheetViews>
    <sheetView topLeftCell="H1" workbookViewId="0">
      <selection activeCell="S7" sqref="S7"/>
    </sheetView>
  </sheetViews>
  <sheetFormatPr defaultRowHeight="14.4" x14ac:dyDescent="0.3"/>
  <cols>
    <col min="1" max="2" width="9" bestFit="1" customWidth="1"/>
    <col min="3" max="3" width="15.6640625" customWidth="1"/>
    <col min="4" max="4" width="12.33203125" bestFit="1" customWidth="1"/>
    <col min="5" max="6" width="14.6640625" bestFit="1" customWidth="1"/>
    <col min="7" max="7" width="15.6640625" bestFit="1" customWidth="1"/>
    <col min="8" max="8" width="13.44140625" customWidth="1"/>
    <col min="9" max="9" width="15.6640625" bestFit="1" customWidth="1"/>
    <col min="10" max="11" width="13.44140625" customWidth="1"/>
    <col min="12" max="12" width="15" customWidth="1"/>
    <col min="13" max="13" width="20.33203125" bestFit="1" customWidth="1"/>
    <col min="14" max="17" width="9" bestFit="1" customWidth="1"/>
    <col min="18" max="18" width="12" bestFit="1" customWidth="1"/>
    <col min="19" max="19" width="15.33203125" bestFit="1" customWidth="1"/>
    <col min="20" max="20" width="9" bestFit="1" customWidth="1"/>
    <col min="21" max="23" width="9" customWidth="1"/>
    <col min="24" max="24" width="11.6640625" customWidth="1"/>
    <col min="27" max="27" width="15.33203125" bestFit="1" customWidth="1"/>
    <col min="31" max="31" width="15.33203125" bestFit="1" customWidth="1"/>
  </cols>
  <sheetData>
    <row r="1" spans="1:33" x14ac:dyDescent="0.3">
      <c r="E1" t="s">
        <v>497</v>
      </c>
      <c r="S1" s="112">
        <f>AA3</f>
        <v>30340053.980640002</v>
      </c>
      <c r="AA1" s="91">
        <v>29456363.088000003</v>
      </c>
      <c r="AC1" t="s">
        <v>441</v>
      </c>
      <c r="AE1" s="3">
        <f>AA1</f>
        <v>29456363.088000003</v>
      </c>
    </row>
    <row r="2" spans="1:33" x14ac:dyDescent="0.3">
      <c r="C2">
        <v>1</v>
      </c>
      <c r="M2" s="34" t="s">
        <v>340</v>
      </c>
      <c r="S2" s="112"/>
      <c r="Z2" s="110">
        <v>0.03</v>
      </c>
      <c r="AA2" s="106">
        <f>Z2*AA1</f>
        <v>883690.89264000009</v>
      </c>
      <c r="AC2" s="123">
        <v>2.5000000000000001E-2</v>
      </c>
      <c r="AE2" s="126">
        <f>AE1*AC2</f>
        <v>736409.07720000017</v>
      </c>
    </row>
    <row r="3" spans="1:33" x14ac:dyDescent="0.3">
      <c r="C3">
        <v>1</v>
      </c>
      <c r="M3" s="34" t="s">
        <v>341</v>
      </c>
      <c r="S3" s="113">
        <f>SUM(S7:S331)</f>
        <v>30340053.98064002</v>
      </c>
      <c r="T3">
        <f>COUNTIF(T7:T331,"&gt;0")</f>
        <v>204</v>
      </c>
      <c r="AA3" s="106">
        <f>AA1+AA2</f>
        <v>30340053.980640002</v>
      </c>
      <c r="AE3" s="106">
        <f>AE1+AE2</f>
        <v>30192772.165200002</v>
      </c>
    </row>
    <row r="4" spans="1:33" x14ac:dyDescent="0.3">
      <c r="A4" t="s">
        <v>301</v>
      </c>
      <c r="M4" s="34"/>
      <c r="R4" s="34">
        <v>404.50307028041902</v>
      </c>
      <c r="S4" s="114">
        <f>S1-S3</f>
        <v>0</v>
      </c>
      <c r="AA4">
        <f>O333</f>
        <v>485438.00000000006</v>
      </c>
      <c r="AD4" s="7">
        <v>359.53721842523305</v>
      </c>
      <c r="AE4" s="114">
        <f>AE3-AE5</f>
        <v>-9221299.4841338545</v>
      </c>
      <c r="AG4">
        <f>COUNTIF(AE7:AE331,"&gt;0")</f>
        <v>239</v>
      </c>
    </row>
    <row r="5" spans="1:33" x14ac:dyDescent="0.3">
      <c r="M5" s="34"/>
      <c r="AA5" s="106">
        <v>0</v>
      </c>
      <c r="AE5" s="125">
        <f>AE333</f>
        <v>39414071.649333857</v>
      </c>
    </row>
    <row r="6" spans="1:33" x14ac:dyDescent="0.3">
      <c r="A6" s="42" t="s">
        <v>0</v>
      </c>
      <c r="B6" s="42" t="s">
        <v>1</v>
      </c>
      <c r="C6" s="42" t="s">
        <v>383</v>
      </c>
      <c r="D6" s="42" t="s">
        <v>452</v>
      </c>
      <c r="E6" s="42" t="s">
        <v>2</v>
      </c>
      <c r="F6" s="42" t="s">
        <v>348</v>
      </c>
      <c r="G6" s="42" t="s">
        <v>349</v>
      </c>
      <c r="H6" s="42" t="s">
        <v>384</v>
      </c>
      <c r="I6" s="42" t="s">
        <v>350</v>
      </c>
      <c r="J6" s="42" t="s">
        <v>4</v>
      </c>
      <c r="K6" s="9"/>
      <c r="L6" s="9" t="s">
        <v>3</v>
      </c>
      <c r="M6" s="35" t="s">
        <v>339</v>
      </c>
      <c r="N6" s="9" t="s">
        <v>4</v>
      </c>
      <c r="O6" s="9" t="s">
        <v>5</v>
      </c>
      <c r="P6" s="9" t="s">
        <v>438</v>
      </c>
      <c r="Q6" s="9" t="s">
        <v>6</v>
      </c>
      <c r="R6" s="9" t="s">
        <v>7</v>
      </c>
      <c r="S6" s="9" t="s">
        <v>8</v>
      </c>
      <c r="T6" s="9" t="s">
        <v>9</v>
      </c>
      <c r="U6" s="31"/>
      <c r="V6" s="31"/>
      <c r="W6" s="31"/>
      <c r="X6" s="31" t="s">
        <v>433</v>
      </c>
      <c r="AA6" s="106">
        <f>AA5/AA4</f>
        <v>0</v>
      </c>
      <c r="AC6" t="str">
        <f>M6</f>
        <v>Adj. Per Pupil Amount</v>
      </c>
    </row>
    <row r="7" spans="1:33" x14ac:dyDescent="0.3">
      <c r="A7" s="42">
        <v>1</v>
      </c>
      <c r="B7">
        <v>18</v>
      </c>
      <c r="C7" s="119" t="str">
        <f>VLOOKUP(B7,Hist_TransAid!C:D,2,FALSE)</f>
        <v>Adair-Casey</v>
      </c>
      <c r="D7" s="134">
        <v>309.89999999999998</v>
      </c>
      <c r="E7" s="42"/>
      <c r="F7" s="42"/>
      <c r="G7" s="42"/>
      <c r="H7" s="42"/>
      <c r="I7" s="135">
        <v>281710.28000000003</v>
      </c>
      <c r="J7" s="120"/>
      <c r="K7" s="6"/>
      <c r="L7" s="6">
        <f t="shared" ref="L7:L70" si="0">G7/D7</f>
        <v>0</v>
      </c>
      <c r="M7" s="36">
        <f>ROUND(I7/D7,2)</f>
        <v>909.04</v>
      </c>
      <c r="N7" s="5">
        <f t="shared" ref="N7:N70" si="1">J7</f>
        <v>0</v>
      </c>
      <c r="O7" s="5">
        <f t="shared" ref="O7:O70" si="2">D7</f>
        <v>309.89999999999998</v>
      </c>
      <c r="P7" s="5">
        <f t="shared" ref="P7:P70" si="3">ROUND($I$334,2)</f>
        <v>388.13</v>
      </c>
      <c r="Q7" s="5" t="str">
        <f>Q6</f>
        <v>fy</v>
      </c>
      <c r="R7" s="5">
        <f>IF(M7&gt;$R$4,M7-$R$4,0)</f>
        <v>504.53692971958094</v>
      </c>
      <c r="S7" s="5">
        <f>R7*O7</f>
        <v>156355.99452009812</v>
      </c>
      <c r="T7" s="5">
        <f t="shared" ref="T7:T70" si="4">IF(S7&gt;0,1,0)</f>
        <v>1</v>
      </c>
      <c r="U7" s="32"/>
      <c r="V7" s="32">
        <f>(I7-S7)/D7</f>
        <v>404.49914643401718</v>
      </c>
      <c r="W7" s="32"/>
      <c r="X7" s="111">
        <f>O7*$AA$6</f>
        <v>0</v>
      </c>
      <c r="Y7" s="106">
        <f>(I7-S7-X7)/D7</f>
        <v>404.49914643401718</v>
      </c>
      <c r="AC7" s="124">
        <f>M7</f>
        <v>909.04</v>
      </c>
      <c r="AD7">
        <f>IF(AC7&gt;$AD$4,AC7-$AD$4,0)</f>
        <v>549.50278157476691</v>
      </c>
      <c r="AE7" s="125">
        <f>AD7*D7</f>
        <v>170290.91201002026</v>
      </c>
    </row>
    <row r="8" spans="1:33" x14ac:dyDescent="0.3">
      <c r="A8" s="42">
        <v>2</v>
      </c>
      <c r="B8">
        <v>27</v>
      </c>
      <c r="C8" s="119" t="str">
        <f>VLOOKUP(B8,Hist_TransAid!C:D,2,FALSE)</f>
        <v>Adel-Desoto-Minburn</v>
      </c>
      <c r="D8" s="134">
        <v>2054.8000000000002</v>
      </c>
      <c r="E8" s="42"/>
      <c r="F8" s="42"/>
      <c r="G8" s="42"/>
      <c r="H8" s="42"/>
      <c r="I8" s="135">
        <v>736551</v>
      </c>
      <c r="J8" s="121"/>
      <c r="K8" s="6"/>
      <c r="L8" s="6">
        <f t="shared" si="0"/>
        <v>0</v>
      </c>
      <c r="M8" s="36">
        <f t="shared" ref="M8:M71" si="5">ROUND(I8/D8,2)</f>
        <v>358.45</v>
      </c>
      <c r="N8" s="5">
        <f t="shared" si="1"/>
        <v>0</v>
      </c>
      <c r="O8" s="5">
        <f t="shared" si="2"/>
        <v>2054.8000000000002</v>
      </c>
      <c r="P8" s="5">
        <f t="shared" si="3"/>
        <v>388.13</v>
      </c>
      <c r="Q8" s="5" t="str">
        <f>Q7</f>
        <v>fy</v>
      </c>
      <c r="R8" s="5">
        <f t="shared" ref="R8:R70" si="6">IF(M8&gt;$R$4,M8-$R$4,0)</f>
        <v>0</v>
      </c>
      <c r="S8" s="5">
        <f t="shared" ref="S8:S70" si="7">R8*O8</f>
        <v>0</v>
      </c>
      <c r="T8" s="5">
        <f t="shared" si="4"/>
        <v>0</v>
      </c>
      <c r="U8" s="32"/>
      <c r="V8" s="32">
        <f t="shared" ref="V8:V71" si="8">(I8-S8)/D8</f>
        <v>358.45386412302895</v>
      </c>
      <c r="W8" s="32"/>
      <c r="X8" s="111">
        <f t="shared" ref="X8:X71" si="9">O8*$AA$6</f>
        <v>0</v>
      </c>
      <c r="Y8" s="106">
        <f t="shared" ref="Y8:Y71" si="10">(I8-S8-X8)/D8</f>
        <v>358.45386412302895</v>
      </c>
      <c r="AC8" s="124">
        <f t="shared" ref="AC8:AC71" si="11">M8</f>
        <v>358.45</v>
      </c>
      <c r="AD8">
        <f t="shared" ref="AD8:AD71" si="12">IF(AC8&gt;$AD$4,AC8-$AD$4,0)</f>
        <v>0</v>
      </c>
      <c r="AE8" s="125">
        <f t="shared" ref="AE8:AE71" si="13">AD8*D8</f>
        <v>0</v>
      </c>
    </row>
    <row r="9" spans="1:33" x14ac:dyDescent="0.3">
      <c r="A9" s="42">
        <v>3</v>
      </c>
      <c r="B9">
        <v>9</v>
      </c>
      <c r="C9" s="119" t="str">
        <f>VLOOKUP(B9,Hist_TransAid!C:D,2,FALSE)</f>
        <v>AGWSR</v>
      </c>
      <c r="D9" s="134">
        <v>680</v>
      </c>
      <c r="E9" s="42"/>
      <c r="F9" s="42"/>
      <c r="G9" s="42"/>
      <c r="H9" s="42"/>
      <c r="I9" s="135">
        <v>492152.21</v>
      </c>
      <c r="J9" s="121"/>
      <c r="K9" s="6"/>
      <c r="L9" s="6">
        <f t="shared" si="0"/>
        <v>0</v>
      </c>
      <c r="M9" s="36">
        <f t="shared" si="5"/>
        <v>723.75</v>
      </c>
      <c r="N9" s="5">
        <f t="shared" si="1"/>
        <v>0</v>
      </c>
      <c r="O9" s="5">
        <f t="shared" si="2"/>
        <v>680</v>
      </c>
      <c r="P9" s="5">
        <f t="shared" si="3"/>
        <v>388.13</v>
      </c>
      <c r="Q9" s="5">
        <v>2020</v>
      </c>
      <c r="R9" s="5">
        <f t="shared" si="6"/>
        <v>319.24692971958098</v>
      </c>
      <c r="S9" s="5">
        <f t="shared" si="7"/>
        <v>217087.91220931505</v>
      </c>
      <c r="T9" s="5">
        <f t="shared" si="4"/>
        <v>1</v>
      </c>
      <c r="U9" s="32"/>
      <c r="V9" s="32">
        <f t="shared" si="8"/>
        <v>404.50632028041906</v>
      </c>
      <c r="W9" s="32"/>
      <c r="X9" s="111">
        <f t="shared" si="9"/>
        <v>0</v>
      </c>
      <c r="Y9" s="106">
        <f t="shared" si="10"/>
        <v>404.50632028041906</v>
      </c>
      <c r="AC9" s="124">
        <f t="shared" si="11"/>
        <v>723.75</v>
      </c>
      <c r="AD9">
        <f t="shared" si="12"/>
        <v>364.21278157476695</v>
      </c>
      <c r="AE9" s="125">
        <f t="shared" si="13"/>
        <v>247664.69147084153</v>
      </c>
    </row>
    <row r="10" spans="1:33" x14ac:dyDescent="0.3">
      <c r="A10" s="42">
        <v>4</v>
      </c>
      <c r="B10">
        <v>441</v>
      </c>
      <c r="C10" s="119" t="str">
        <f>VLOOKUP(B10,Hist_TransAid!C:D,2,FALSE)</f>
        <v>AHSTW</v>
      </c>
      <c r="D10" s="134">
        <v>765.3</v>
      </c>
      <c r="E10" s="42"/>
      <c r="F10" s="42"/>
      <c r="G10" s="42"/>
      <c r="H10" s="42"/>
      <c r="I10" s="135">
        <v>343165.72</v>
      </c>
      <c r="J10" s="121"/>
      <c r="K10" s="6"/>
      <c r="L10" s="6">
        <f t="shared" si="0"/>
        <v>0</v>
      </c>
      <c r="M10" s="36">
        <f t="shared" si="5"/>
        <v>448.41</v>
      </c>
      <c r="N10" s="5">
        <f t="shared" si="1"/>
        <v>0</v>
      </c>
      <c r="O10" s="5">
        <f t="shared" si="2"/>
        <v>765.3</v>
      </c>
      <c r="P10" s="5">
        <f t="shared" si="3"/>
        <v>388.13</v>
      </c>
      <c r="Q10" s="5">
        <f t="shared" ref="Q10:Q73" si="14">Q9</f>
        <v>2020</v>
      </c>
      <c r="R10" s="5">
        <f t="shared" si="6"/>
        <v>43.906929719581001</v>
      </c>
      <c r="S10" s="5">
        <f t="shared" si="7"/>
        <v>33601.973314395334</v>
      </c>
      <c r="T10" s="5">
        <f t="shared" si="4"/>
        <v>1</v>
      </c>
      <c r="U10" s="32"/>
      <c r="V10" s="32">
        <f t="shared" si="8"/>
        <v>404.49986500144342</v>
      </c>
      <c r="W10" s="32"/>
      <c r="X10" s="111">
        <f t="shared" si="9"/>
        <v>0</v>
      </c>
      <c r="Y10" s="106">
        <f t="shared" si="10"/>
        <v>404.49986500144342</v>
      </c>
      <c r="AC10" s="124">
        <f t="shared" si="11"/>
        <v>448.41</v>
      </c>
      <c r="AD10">
        <f t="shared" si="12"/>
        <v>88.872781574766975</v>
      </c>
      <c r="AE10" s="125">
        <f t="shared" si="13"/>
        <v>68014.339739169169</v>
      </c>
    </row>
    <row r="11" spans="1:33" x14ac:dyDescent="0.3">
      <c r="A11" s="42">
        <v>5</v>
      </c>
      <c r="B11">
        <v>63</v>
      </c>
      <c r="C11" s="119" t="str">
        <f>VLOOKUP(B11,Hist_TransAid!C:D,2,FALSE)</f>
        <v>Akron-Westfield</v>
      </c>
      <c r="D11" s="134">
        <v>556</v>
      </c>
      <c r="E11" s="42"/>
      <c r="F11" s="42"/>
      <c r="G11" s="42"/>
      <c r="H11" s="42"/>
      <c r="I11" s="135">
        <v>388667.97</v>
      </c>
      <c r="J11" s="121"/>
      <c r="K11" s="6"/>
      <c r="L11" s="6">
        <f t="shared" si="0"/>
        <v>0</v>
      </c>
      <c r="M11" s="36">
        <f t="shared" si="5"/>
        <v>699.04</v>
      </c>
      <c r="N11" s="5">
        <f t="shared" si="1"/>
        <v>0</v>
      </c>
      <c r="O11" s="5">
        <f t="shared" si="2"/>
        <v>556</v>
      </c>
      <c r="P11" s="5">
        <f t="shared" si="3"/>
        <v>388.13</v>
      </c>
      <c r="Q11" s="5">
        <f t="shared" si="14"/>
        <v>2020</v>
      </c>
      <c r="R11" s="5">
        <f t="shared" si="6"/>
        <v>294.53692971958094</v>
      </c>
      <c r="S11" s="5">
        <f t="shared" si="7"/>
        <v>163762.53292408699</v>
      </c>
      <c r="T11" s="5">
        <f t="shared" si="4"/>
        <v>1</v>
      </c>
      <c r="U11" s="32"/>
      <c r="V11" s="32">
        <f t="shared" si="8"/>
        <v>404.50618179121039</v>
      </c>
      <c r="W11" s="32"/>
      <c r="X11" s="111">
        <f t="shared" si="9"/>
        <v>0</v>
      </c>
      <c r="Y11" s="106">
        <f t="shared" si="10"/>
        <v>404.50618179121039</v>
      </c>
      <c r="AC11" s="124">
        <f t="shared" si="11"/>
        <v>699.04</v>
      </c>
      <c r="AD11">
        <f t="shared" si="12"/>
        <v>339.50278157476691</v>
      </c>
      <c r="AE11" s="125">
        <f t="shared" si="13"/>
        <v>188763.54655557041</v>
      </c>
    </row>
    <row r="12" spans="1:33" x14ac:dyDescent="0.3">
      <c r="A12" s="42">
        <v>6</v>
      </c>
      <c r="B12">
        <v>72</v>
      </c>
      <c r="C12" s="119" t="str">
        <f>VLOOKUP(B12,Hist_TransAid!C:D,2,FALSE)</f>
        <v>Albert City-Truesdale</v>
      </c>
      <c r="D12" s="134">
        <v>195.3</v>
      </c>
      <c r="E12" s="42"/>
      <c r="F12" s="42"/>
      <c r="G12" s="42"/>
      <c r="H12" s="42"/>
      <c r="I12" s="135">
        <v>202496.66</v>
      </c>
      <c r="J12" s="121"/>
      <c r="K12" s="6"/>
      <c r="L12" s="6">
        <f t="shared" si="0"/>
        <v>0</v>
      </c>
      <c r="M12" s="36">
        <f t="shared" si="5"/>
        <v>1036.8499999999999</v>
      </c>
      <c r="N12" s="5">
        <f t="shared" si="1"/>
        <v>0</v>
      </c>
      <c r="O12" s="5">
        <f t="shared" si="2"/>
        <v>195.3</v>
      </c>
      <c r="P12" s="5">
        <f t="shared" si="3"/>
        <v>388.13</v>
      </c>
      <c r="Q12" s="5">
        <f t="shared" si="14"/>
        <v>2020</v>
      </c>
      <c r="R12" s="5">
        <f t="shared" si="6"/>
        <v>632.34692971958088</v>
      </c>
      <c r="S12" s="5">
        <f t="shared" si="7"/>
        <v>123497.35537423416</v>
      </c>
      <c r="T12" s="5">
        <f t="shared" si="4"/>
        <v>1</v>
      </c>
      <c r="U12" s="32"/>
      <c r="V12" s="32">
        <f t="shared" si="8"/>
        <v>404.50232783290238</v>
      </c>
      <c r="W12" s="32"/>
      <c r="X12" s="111">
        <f t="shared" si="9"/>
        <v>0</v>
      </c>
      <c r="Y12" s="106">
        <f t="shared" si="10"/>
        <v>404.50232783290238</v>
      </c>
      <c r="AC12" s="124">
        <f t="shared" si="11"/>
        <v>1036.8499999999999</v>
      </c>
      <c r="AD12">
        <f t="shared" si="12"/>
        <v>677.31278157476686</v>
      </c>
      <c r="AE12" s="125">
        <f t="shared" si="13"/>
        <v>132279.18624155197</v>
      </c>
    </row>
    <row r="13" spans="1:33" x14ac:dyDescent="0.3">
      <c r="A13" s="42">
        <v>7</v>
      </c>
      <c r="B13">
        <v>81</v>
      </c>
      <c r="C13" s="119" t="str">
        <f>VLOOKUP(B13,Hist_TransAid!C:D,2,FALSE)</f>
        <v>Albia</v>
      </c>
      <c r="D13" s="134">
        <v>1142.7</v>
      </c>
      <c r="E13" s="42"/>
      <c r="F13" s="42"/>
      <c r="G13" s="42"/>
      <c r="H13" s="42"/>
      <c r="I13" s="135">
        <v>573181.68000000005</v>
      </c>
      <c r="J13" s="121"/>
      <c r="K13" s="6"/>
      <c r="L13" s="6">
        <f t="shared" si="0"/>
        <v>0</v>
      </c>
      <c r="M13" s="36">
        <f t="shared" si="5"/>
        <v>501.6</v>
      </c>
      <c r="N13" s="5">
        <f t="shared" si="1"/>
        <v>0</v>
      </c>
      <c r="O13" s="5">
        <f t="shared" si="2"/>
        <v>1142.7</v>
      </c>
      <c r="P13" s="5">
        <f t="shared" si="3"/>
        <v>388.13</v>
      </c>
      <c r="Q13" s="5">
        <f t="shared" si="14"/>
        <v>2020</v>
      </c>
      <c r="R13" s="5">
        <f t="shared" si="6"/>
        <v>97.096929719580999</v>
      </c>
      <c r="S13" s="5">
        <f t="shared" si="7"/>
        <v>110952.66159056521</v>
      </c>
      <c r="T13" s="5">
        <f t="shared" si="4"/>
        <v>1</v>
      </c>
      <c r="U13" s="32"/>
      <c r="V13" s="32">
        <f t="shared" si="8"/>
        <v>404.50601068472463</v>
      </c>
      <c r="W13" s="32"/>
      <c r="X13" s="111">
        <f t="shared" si="9"/>
        <v>0</v>
      </c>
      <c r="Y13" s="106">
        <f t="shared" si="10"/>
        <v>404.50601068472463</v>
      </c>
      <c r="AC13" s="124">
        <f t="shared" si="11"/>
        <v>501.6</v>
      </c>
      <c r="AD13">
        <f t="shared" si="12"/>
        <v>142.06278157476697</v>
      </c>
      <c r="AE13" s="125">
        <f t="shared" si="13"/>
        <v>162335.14050548623</v>
      </c>
    </row>
    <row r="14" spans="1:33" x14ac:dyDescent="0.3">
      <c r="A14" s="42">
        <v>8</v>
      </c>
      <c r="B14">
        <v>99</v>
      </c>
      <c r="C14" s="119" t="str">
        <f>VLOOKUP(B14,Hist_TransAid!C:D,2,FALSE)</f>
        <v>Alburnett</v>
      </c>
      <c r="D14" s="134">
        <v>518.79999999999995</v>
      </c>
      <c r="E14" s="42"/>
      <c r="F14" s="42"/>
      <c r="G14" s="42"/>
      <c r="H14" s="42"/>
      <c r="I14" s="135">
        <v>401358.7</v>
      </c>
      <c r="J14" s="121"/>
      <c r="K14" s="6"/>
      <c r="L14" s="6">
        <f t="shared" si="0"/>
        <v>0</v>
      </c>
      <c r="M14" s="36">
        <f t="shared" si="5"/>
        <v>773.63</v>
      </c>
      <c r="N14" s="5">
        <f t="shared" si="1"/>
        <v>0</v>
      </c>
      <c r="O14" s="5">
        <f t="shared" si="2"/>
        <v>518.79999999999995</v>
      </c>
      <c r="P14" s="5">
        <f t="shared" si="3"/>
        <v>388.13</v>
      </c>
      <c r="Q14" s="5">
        <f t="shared" si="14"/>
        <v>2020</v>
      </c>
      <c r="R14" s="5">
        <f t="shared" si="6"/>
        <v>369.12692971958097</v>
      </c>
      <c r="S14" s="5">
        <f t="shared" si="7"/>
        <v>191503.05113851858</v>
      </c>
      <c r="T14" s="5">
        <f t="shared" si="4"/>
        <v>1</v>
      </c>
      <c r="U14" s="32"/>
      <c r="V14" s="32">
        <f t="shared" si="8"/>
        <v>404.50202170678767</v>
      </c>
      <c r="W14" s="32"/>
      <c r="X14" s="111">
        <f t="shared" si="9"/>
        <v>0</v>
      </c>
      <c r="Y14" s="106">
        <f t="shared" si="10"/>
        <v>404.50202170678767</v>
      </c>
      <c r="AC14" s="124">
        <f t="shared" si="11"/>
        <v>773.63</v>
      </c>
      <c r="AD14">
        <f t="shared" si="12"/>
        <v>414.09278157476695</v>
      </c>
      <c r="AE14" s="125">
        <f t="shared" si="13"/>
        <v>214831.33508098908</v>
      </c>
    </row>
    <row r="15" spans="1:33" x14ac:dyDescent="0.3">
      <c r="A15" s="42">
        <v>9</v>
      </c>
      <c r="B15">
        <v>108</v>
      </c>
      <c r="C15" s="119" t="str">
        <f>VLOOKUP(B15,Hist_TransAid!C:D,2,FALSE)</f>
        <v>Alden</v>
      </c>
      <c r="D15" s="134">
        <v>280.8</v>
      </c>
      <c r="E15" s="42"/>
      <c r="F15" s="42"/>
      <c r="G15" s="42"/>
      <c r="H15" s="42"/>
      <c r="I15" s="135">
        <v>166319.57</v>
      </c>
      <c r="J15" s="121"/>
      <c r="K15" s="6"/>
      <c r="L15" s="6">
        <f t="shared" si="0"/>
        <v>0</v>
      </c>
      <c r="M15" s="36">
        <f t="shared" si="5"/>
        <v>592.30999999999995</v>
      </c>
      <c r="N15" s="5">
        <f t="shared" si="1"/>
        <v>0</v>
      </c>
      <c r="O15" s="5">
        <f t="shared" si="2"/>
        <v>280.8</v>
      </c>
      <c r="P15" s="5">
        <f t="shared" si="3"/>
        <v>388.13</v>
      </c>
      <c r="Q15" s="5">
        <f t="shared" si="14"/>
        <v>2020</v>
      </c>
      <c r="R15" s="5">
        <f t="shared" si="6"/>
        <v>187.80692971958092</v>
      </c>
      <c r="S15" s="5">
        <f t="shared" si="7"/>
        <v>52736.185865258325</v>
      </c>
      <c r="T15" s="5">
        <f t="shared" si="4"/>
        <v>1</v>
      </c>
      <c r="U15" s="32"/>
      <c r="V15" s="32">
        <f t="shared" si="8"/>
        <v>404.49923124908003</v>
      </c>
      <c r="W15" s="32"/>
      <c r="X15" s="111">
        <f t="shared" si="9"/>
        <v>0</v>
      </c>
      <c r="Y15" s="106">
        <f t="shared" si="10"/>
        <v>404.49923124908003</v>
      </c>
      <c r="AC15" s="124">
        <f t="shared" si="11"/>
        <v>592.30999999999995</v>
      </c>
      <c r="AD15">
        <f t="shared" si="12"/>
        <v>232.7727815747669</v>
      </c>
      <c r="AE15" s="125">
        <f t="shared" si="13"/>
        <v>65362.597066194547</v>
      </c>
    </row>
    <row r="16" spans="1:33" x14ac:dyDescent="0.3">
      <c r="A16" s="42">
        <v>10</v>
      </c>
      <c r="B16">
        <v>126</v>
      </c>
      <c r="C16" s="119" t="str">
        <f>VLOOKUP(B16,Hist_TransAid!C:D,2,FALSE)</f>
        <v>Algona</v>
      </c>
      <c r="D16" s="134">
        <v>1443.3</v>
      </c>
      <c r="E16" s="42"/>
      <c r="F16" s="42"/>
      <c r="G16" s="42"/>
      <c r="H16" s="42"/>
      <c r="I16" s="136">
        <v>931946.54</v>
      </c>
      <c r="J16" s="121"/>
      <c r="K16" s="6"/>
      <c r="L16" s="6">
        <f t="shared" si="0"/>
        <v>0</v>
      </c>
      <c r="M16" s="36">
        <f t="shared" si="5"/>
        <v>645.71</v>
      </c>
      <c r="N16" s="5">
        <f t="shared" si="1"/>
        <v>0</v>
      </c>
      <c r="O16" s="5">
        <f t="shared" si="2"/>
        <v>1443.3</v>
      </c>
      <c r="P16" s="5">
        <f t="shared" si="3"/>
        <v>388.13</v>
      </c>
      <c r="Q16" s="5">
        <f t="shared" si="14"/>
        <v>2020</v>
      </c>
      <c r="R16" s="5">
        <f t="shared" si="6"/>
        <v>241.20692971958101</v>
      </c>
      <c r="S16" s="5">
        <f t="shared" si="7"/>
        <v>348133.96166427125</v>
      </c>
      <c r="T16" s="5">
        <f t="shared" si="4"/>
        <v>1</v>
      </c>
      <c r="U16" s="32"/>
      <c r="V16" s="32">
        <f t="shared" si="8"/>
        <v>404.49842606230771</v>
      </c>
      <c r="W16" s="32"/>
      <c r="X16" s="111">
        <f t="shared" si="9"/>
        <v>0</v>
      </c>
      <c r="Y16" s="106">
        <f t="shared" si="10"/>
        <v>404.49842606230771</v>
      </c>
      <c r="AC16" s="124">
        <f t="shared" si="11"/>
        <v>645.71</v>
      </c>
      <c r="AD16">
        <f t="shared" si="12"/>
        <v>286.17278157476699</v>
      </c>
      <c r="AE16" s="125">
        <f t="shared" si="13"/>
        <v>413033.1756468612</v>
      </c>
    </row>
    <row r="17" spans="1:31" x14ac:dyDescent="0.3">
      <c r="A17" s="42">
        <v>11</v>
      </c>
      <c r="B17">
        <v>135</v>
      </c>
      <c r="C17" s="119" t="str">
        <f>VLOOKUP(B17,Hist_TransAid!C:D,2,FALSE)</f>
        <v>Allamakee</v>
      </c>
      <c r="D17" s="134">
        <v>1047.5</v>
      </c>
      <c r="E17" s="42"/>
      <c r="F17" s="42"/>
      <c r="G17" s="42"/>
      <c r="H17" s="42"/>
      <c r="I17" s="135">
        <v>857434.9</v>
      </c>
      <c r="J17" s="121"/>
      <c r="K17" s="6"/>
      <c r="L17" s="6">
        <f t="shared" si="0"/>
        <v>0</v>
      </c>
      <c r="M17" s="36">
        <f t="shared" si="5"/>
        <v>818.55</v>
      </c>
      <c r="N17" s="5">
        <f t="shared" si="1"/>
        <v>0</v>
      </c>
      <c r="O17" s="5">
        <f t="shared" si="2"/>
        <v>1047.5</v>
      </c>
      <c r="P17" s="5">
        <f t="shared" si="3"/>
        <v>388.13</v>
      </c>
      <c r="Q17" s="5">
        <f t="shared" si="14"/>
        <v>2020</v>
      </c>
      <c r="R17" s="5">
        <f t="shared" si="6"/>
        <v>414.04692971958093</v>
      </c>
      <c r="S17" s="5">
        <f t="shared" si="7"/>
        <v>433714.15888126101</v>
      </c>
      <c r="T17" s="5">
        <f t="shared" si="4"/>
        <v>1</v>
      </c>
      <c r="U17" s="32"/>
      <c r="V17" s="32">
        <f t="shared" si="8"/>
        <v>404.50667409903485</v>
      </c>
      <c r="W17" s="32"/>
      <c r="X17" s="111">
        <f t="shared" si="9"/>
        <v>0</v>
      </c>
      <c r="Y17" s="106">
        <f t="shared" si="10"/>
        <v>404.50667409903485</v>
      </c>
      <c r="AC17" s="124">
        <f t="shared" si="11"/>
        <v>818.55</v>
      </c>
      <c r="AD17">
        <f t="shared" si="12"/>
        <v>459.0127815747669</v>
      </c>
      <c r="AE17" s="125">
        <f t="shared" si="13"/>
        <v>480815.88869956834</v>
      </c>
    </row>
    <row r="18" spans="1:31" x14ac:dyDescent="0.3">
      <c r="A18" s="42">
        <v>12</v>
      </c>
      <c r="B18">
        <v>171</v>
      </c>
      <c r="C18" s="119" t="str">
        <f>VLOOKUP(B18,Hist_TransAid!C:D,2,FALSE)</f>
        <v>Alta-Aurelia</v>
      </c>
      <c r="D18" s="134">
        <v>856.1</v>
      </c>
      <c r="E18" s="42"/>
      <c r="F18" s="42"/>
      <c r="G18" s="42"/>
      <c r="H18" s="42"/>
      <c r="I18" s="135">
        <v>402711.51</v>
      </c>
      <c r="J18" s="121"/>
      <c r="K18" s="6"/>
      <c r="L18" s="6">
        <f t="shared" si="0"/>
        <v>0</v>
      </c>
      <c r="M18" s="36">
        <f t="shared" si="5"/>
        <v>470.4</v>
      </c>
      <c r="N18" s="5">
        <f t="shared" si="1"/>
        <v>0</v>
      </c>
      <c r="O18" s="5">
        <f t="shared" si="2"/>
        <v>856.1</v>
      </c>
      <c r="P18" s="5">
        <f t="shared" si="3"/>
        <v>388.13</v>
      </c>
      <c r="Q18" s="5">
        <f t="shared" si="14"/>
        <v>2020</v>
      </c>
      <c r="R18" s="5">
        <f t="shared" si="6"/>
        <v>65.896929719580953</v>
      </c>
      <c r="S18" s="5">
        <f t="shared" si="7"/>
        <v>56414.361532933253</v>
      </c>
      <c r="T18" s="5">
        <f t="shared" si="4"/>
        <v>1</v>
      </c>
      <c r="U18" s="32"/>
      <c r="V18" s="32">
        <f t="shared" si="8"/>
        <v>404.50548822224829</v>
      </c>
      <c r="W18" s="32"/>
      <c r="X18" s="111">
        <f t="shared" si="9"/>
        <v>0</v>
      </c>
      <c r="Y18" s="106">
        <f t="shared" si="10"/>
        <v>404.50548822224829</v>
      </c>
      <c r="AC18" s="124">
        <f t="shared" si="11"/>
        <v>470.4</v>
      </c>
      <c r="AD18">
        <f t="shared" si="12"/>
        <v>110.86278157476693</v>
      </c>
      <c r="AE18" s="125">
        <f t="shared" si="13"/>
        <v>94909.62730615797</v>
      </c>
    </row>
    <row r="19" spans="1:31" x14ac:dyDescent="0.3">
      <c r="A19" s="42">
        <v>13</v>
      </c>
      <c r="B19">
        <v>225</v>
      </c>
      <c r="C19" s="119" t="str">
        <f>VLOOKUP(B19,Hist_TransAid!C:D,2,FALSE)</f>
        <v>Ames</v>
      </c>
      <c r="D19" s="134">
        <v>4484.3999999999996</v>
      </c>
      <c r="E19" s="42"/>
      <c r="F19" s="42"/>
      <c r="G19" s="42"/>
      <c r="H19" s="42"/>
      <c r="I19" s="135">
        <v>3202230.03</v>
      </c>
      <c r="J19" s="121"/>
      <c r="K19" s="6"/>
      <c r="L19" s="6">
        <f t="shared" si="0"/>
        <v>0</v>
      </c>
      <c r="M19" s="36">
        <f t="shared" si="5"/>
        <v>714.08</v>
      </c>
      <c r="N19" s="5">
        <f t="shared" si="1"/>
        <v>0</v>
      </c>
      <c r="O19" s="5">
        <f t="shared" si="2"/>
        <v>4484.3999999999996</v>
      </c>
      <c r="P19" s="5">
        <f t="shared" si="3"/>
        <v>388.13</v>
      </c>
      <c r="Q19" s="5">
        <f t="shared" si="14"/>
        <v>2020</v>
      </c>
      <c r="R19" s="5">
        <f t="shared" si="6"/>
        <v>309.57692971958102</v>
      </c>
      <c r="S19" s="5">
        <f t="shared" si="7"/>
        <v>1388266.7836344889</v>
      </c>
      <c r="T19" s="5">
        <f t="shared" si="4"/>
        <v>1</v>
      </c>
      <c r="U19" s="32"/>
      <c r="V19" s="32">
        <f t="shared" si="8"/>
        <v>404.50522842866627</v>
      </c>
      <c r="W19" s="32"/>
      <c r="X19" s="111">
        <f t="shared" si="9"/>
        <v>0</v>
      </c>
      <c r="Y19" s="106">
        <f t="shared" si="10"/>
        <v>404.50522842866627</v>
      </c>
      <c r="AC19" s="124">
        <f t="shared" si="11"/>
        <v>714.08</v>
      </c>
      <c r="AD19">
        <f t="shared" si="12"/>
        <v>354.54278157476699</v>
      </c>
      <c r="AE19" s="125">
        <f t="shared" si="13"/>
        <v>1589911.6496938849</v>
      </c>
    </row>
    <row r="20" spans="1:31" x14ac:dyDescent="0.3">
      <c r="A20" s="42">
        <v>14</v>
      </c>
      <c r="B20">
        <v>234</v>
      </c>
      <c r="C20" s="119" t="str">
        <f>VLOOKUP(B20,Hist_TransAid!C:D,2,FALSE)</f>
        <v>Anamosa</v>
      </c>
      <c r="D20" s="134">
        <v>1268.4000000000001</v>
      </c>
      <c r="E20" s="42"/>
      <c r="F20" s="42"/>
      <c r="G20" s="42"/>
      <c r="H20" s="42"/>
      <c r="I20" s="135">
        <v>474871.53</v>
      </c>
      <c r="J20" s="121"/>
      <c r="K20" s="6"/>
      <c r="L20" s="6">
        <f t="shared" si="0"/>
        <v>0</v>
      </c>
      <c r="M20" s="36">
        <f t="shared" si="5"/>
        <v>374.39</v>
      </c>
      <c r="N20" s="5">
        <f t="shared" si="1"/>
        <v>0</v>
      </c>
      <c r="O20" s="5">
        <f t="shared" si="2"/>
        <v>1268.4000000000001</v>
      </c>
      <c r="P20" s="5">
        <f t="shared" si="3"/>
        <v>388.13</v>
      </c>
      <c r="Q20" s="5">
        <f t="shared" si="14"/>
        <v>2020</v>
      </c>
      <c r="R20" s="5">
        <f t="shared" si="6"/>
        <v>0</v>
      </c>
      <c r="S20" s="5">
        <f t="shared" si="7"/>
        <v>0</v>
      </c>
      <c r="T20" s="5">
        <f t="shared" si="4"/>
        <v>0</v>
      </c>
      <c r="U20" s="32"/>
      <c r="V20" s="32">
        <f t="shared" si="8"/>
        <v>374.3862582781457</v>
      </c>
      <c r="W20" s="32"/>
      <c r="X20" s="111">
        <f t="shared" si="9"/>
        <v>0</v>
      </c>
      <c r="Y20" s="106">
        <f t="shared" si="10"/>
        <v>374.3862582781457</v>
      </c>
      <c r="AC20" s="124">
        <f t="shared" si="11"/>
        <v>374.39</v>
      </c>
      <c r="AD20">
        <f t="shared" si="12"/>
        <v>14.852781574766937</v>
      </c>
      <c r="AE20" s="125">
        <f t="shared" si="13"/>
        <v>18839.268149434385</v>
      </c>
    </row>
    <row r="21" spans="1:31" x14ac:dyDescent="0.3">
      <c r="A21" s="42">
        <v>15</v>
      </c>
      <c r="B21">
        <v>243</v>
      </c>
      <c r="C21" s="119" t="str">
        <f>VLOOKUP(B21,Hist_TransAid!C:D,2,FALSE)</f>
        <v>Andrew</v>
      </c>
      <c r="D21" s="134">
        <v>223</v>
      </c>
      <c r="E21" s="42"/>
      <c r="F21" s="42"/>
      <c r="G21" s="42"/>
      <c r="H21" s="42"/>
      <c r="I21" s="135">
        <v>162598.79</v>
      </c>
      <c r="J21" s="121"/>
      <c r="K21" s="6"/>
      <c r="L21" s="6">
        <f t="shared" si="0"/>
        <v>0</v>
      </c>
      <c r="M21" s="36">
        <f t="shared" si="5"/>
        <v>729.14</v>
      </c>
      <c r="N21" s="5">
        <f t="shared" si="1"/>
        <v>0</v>
      </c>
      <c r="O21" s="5">
        <f t="shared" si="2"/>
        <v>223</v>
      </c>
      <c r="P21" s="5">
        <f t="shared" si="3"/>
        <v>388.13</v>
      </c>
      <c r="Q21" s="5">
        <f t="shared" si="14"/>
        <v>2020</v>
      </c>
      <c r="R21" s="5">
        <f t="shared" si="6"/>
        <v>324.63692971958096</v>
      </c>
      <c r="S21" s="5">
        <f t="shared" si="7"/>
        <v>72394.035327466554</v>
      </c>
      <c r="T21" s="5">
        <f t="shared" si="4"/>
        <v>1</v>
      </c>
      <c r="U21" s="32"/>
      <c r="V21" s="32">
        <f t="shared" si="8"/>
        <v>404.50562633423073</v>
      </c>
      <c r="W21" s="32"/>
      <c r="X21" s="111">
        <f t="shared" si="9"/>
        <v>0</v>
      </c>
      <c r="Y21" s="106">
        <f t="shared" si="10"/>
        <v>404.50562633423073</v>
      </c>
      <c r="AC21" s="124">
        <f t="shared" si="11"/>
        <v>729.14</v>
      </c>
      <c r="AD21">
        <f t="shared" si="12"/>
        <v>369.60278157476694</v>
      </c>
      <c r="AE21" s="125">
        <f t="shared" si="13"/>
        <v>82421.420291173024</v>
      </c>
    </row>
    <row r="22" spans="1:31" x14ac:dyDescent="0.3">
      <c r="A22" s="42">
        <v>16</v>
      </c>
      <c r="B22">
        <v>261</v>
      </c>
      <c r="C22" s="119" t="str">
        <f>VLOOKUP(B22,Hist_TransAid!C:D,2,FALSE)</f>
        <v>Ankeny</v>
      </c>
      <c r="D22" s="134">
        <v>12509.5</v>
      </c>
      <c r="E22" s="42"/>
      <c r="F22" s="42"/>
      <c r="G22" s="42"/>
      <c r="H22" s="42"/>
      <c r="I22" s="135">
        <v>3987928.45</v>
      </c>
      <c r="J22" s="121"/>
      <c r="K22" s="6"/>
      <c r="L22" s="6">
        <f t="shared" si="0"/>
        <v>0</v>
      </c>
      <c r="M22" s="36">
        <f t="shared" si="5"/>
        <v>318.79000000000002</v>
      </c>
      <c r="N22" s="5">
        <f t="shared" si="1"/>
        <v>0</v>
      </c>
      <c r="O22" s="5">
        <f t="shared" si="2"/>
        <v>12509.5</v>
      </c>
      <c r="P22" s="5">
        <f t="shared" si="3"/>
        <v>388.13</v>
      </c>
      <c r="Q22" s="5">
        <f t="shared" si="14"/>
        <v>2020</v>
      </c>
      <c r="R22" s="5">
        <f t="shared" si="6"/>
        <v>0</v>
      </c>
      <c r="S22" s="5">
        <f t="shared" si="7"/>
        <v>0</v>
      </c>
      <c r="T22" s="5">
        <f t="shared" si="4"/>
        <v>0</v>
      </c>
      <c r="U22" s="32"/>
      <c r="V22" s="32">
        <f t="shared" si="8"/>
        <v>318.7919940844958</v>
      </c>
      <c r="W22" s="32"/>
      <c r="X22" s="111">
        <f t="shared" si="9"/>
        <v>0</v>
      </c>
      <c r="Y22" s="106">
        <f t="shared" si="10"/>
        <v>318.7919940844958</v>
      </c>
      <c r="AC22" s="124">
        <f t="shared" si="11"/>
        <v>318.79000000000002</v>
      </c>
      <c r="AD22">
        <f t="shared" si="12"/>
        <v>0</v>
      </c>
      <c r="AE22" s="125">
        <f t="shared" si="13"/>
        <v>0</v>
      </c>
    </row>
    <row r="23" spans="1:31" x14ac:dyDescent="0.3">
      <c r="A23" s="42">
        <v>17</v>
      </c>
      <c r="B23">
        <v>279</v>
      </c>
      <c r="C23" s="119" t="str">
        <f>VLOOKUP(B23,Hist_TransAid!C:D,2,FALSE)</f>
        <v>Aplington-Parkersburg</v>
      </c>
      <c r="D23" s="134">
        <v>814.8</v>
      </c>
      <c r="E23" s="42"/>
      <c r="F23" s="42"/>
      <c r="G23" s="42"/>
      <c r="H23" s="42"/>
      <c r="I23" s="135">
        <v>331706.86</v>
      </c>
      <c r="J23" s="121"/>
      <c r="K23" s="6"/>
      <c r="L23" s="6">
        <f t="shared" si="0"/>
        <v>0</v>
      </c>
      <c r="M23" s="36">
        <f t="shared" si="5"/>
        <v>407.1</v>
      </c>
      <c r="N23" s="5">
        <f t="shared" si="1"/>
        <v>0</v>
      </c>
      <c r="O23" s="5">
        <f t="shared" si="2"/>
        <v>814.8</v>
      </c>
      <c r="P23" s="5">
        <f t="shared" si="3"/>
        <v>388.13</v>
      </c>
      <c r="Q23" s="5">
        <f t="shared" si="14"/>
        <v>2020</v>
      </c>
      <c r="R23" s="5">
        <f t="shared" si="6"/>
        <v>2.5969297195809986</v>
      </c>
      <c r="S23" s="5">
        <f t="shared" si="7"/>
        <v>2115.9783355145973</v>
      </c>
      <c r="T23" s="5">
        <f t="shared" si="4"/>
        <v>1</v>
      </c>
      <c r="U23" s="32"/>
      <c r="V23" s="32">
        <f t="shared" si="8"/>
        <v>404.50525486559326</v>
      </c>
      <c r="W23" s="32"/>
      <c r="X23" s="111">
        <f t="shared" si="9"/>
        <v>0</v>
      </c>
      <c r="Y23" s="106">
        <f t="shared" si="10"/>
        <v>404.50525486559326</v>
      </c>
      <c r="AC23" s="124">
        <f t="shared" si="11"/>
        <v>407.1</v>
      </c>
      <c r="AD23">
        <f t="shared" si="12"/>
        <v>47.562781574766973</v>
      </c>
      <c r="AE23" s="125">
        <f t="shared" si="13"/>
        <v>38754.154427120127</v>
      </c>
    </row>
    <row r="24" spans="1:31" x14ac:dyDescent="0.3">
      <c r="A24" s="42">
        <v>18</v>
      </c>
      <c r="B24">
        <v>355</v>
      </c>
      <c r="C24" s="119" t="str">
        <f>VLOOKUP(B24,Hist_TransAid!C:D,2,FALSE)</f>
        <v>Ar-We-Va</v>
      </c>
      <c r="D24" s="134">
        <v>279.2</v>
      </c>
      <c r="E24" s="42"/>
      <c r="F24" s="42"/>
      <c r="G24" s="42"/>
      <c r="H24" s="42"/>
      <c r="I24" s="135">
        <v>235148.08</v>
      </c>
      <c r="J24" s="121"/>
      <c r="K24" s="6"/>
      <c r="L24" s="6">
        <f t="shared" si="0"/>
        <v>0</v>
      </c>
      <c r="M24" s="36">
        <f t="shared" si="5"/>
        <v>842.22</v>
      </c>
      <c r="N24" s="5">
        <f t="shared" si="1"/>
        <v>0</v>
      </c>
      <c r="O24" s="5">
        <f t="shared" si="2"/>
        <v>279.2</v>
      </c>
      <c r="P24" s="5">
        <f t="shared" si="3"/>
        <v>388.13</v>
      </c>
      <c r="Q24" s="5">
        <f t="shared" si="14"/>
        <v>2020</v>
      </c>
      <c r="R24" s="5">
        <f t="shared" si="6"/>
        <v>437.716929719581</v>
      </c>
      <c r="S24" s="5">
        <f t="shared" si="7"/>
        <v>122210.566777707</v>
      </c>
      <c r="T24" s="5">
        <f t="shared" si="4"/>
        <v>1</v>
      </c>
      <c r="U24" s="32"/>
      <c r="V24" s="32">
        <f t="shared" si="8"/>
        <v>404.50398718586314</v>
      </c>
      <c r="W24" s="32"/>
      <c r="X24" s="111">
        <f t="shared" si="9"/>
        <v>0</v>
      </c>
      <c r="Y24" s="106">
        <f t="shared" si="10"/>
        <v>404.50398718586314</v>
      </c>
      <c r="AC24" s="124">
        <f t="shared" si="11"/>
        <v>842.22</v>
      </c>
      <c r="AD24">
        <f t="shared" si="12"/>
        <v>482.68278157476698</v>
      </c>
      <c r="AE24" s="125">
        <f t="shared" si="13"/>
        <v>134765.03261567492</v>
      </c>
    </row>
    <row r="25" spans="1:31" x14ac:dyDescent="0.3">
      <c r="A25" s="42">
        <v>19</v>
      </c>
      <c r="B25">
        <v>387</v>
      </c>
      <c r="C25" s="119" t="str">
        <f>VLOOKUP(B25,Hist_TransAid!C:D,2,FALSE)</f>
        <v>Atlantic</v>
      </c>
      <c r="D25" s="134">
        <v>1375.2</v>
      </c>
      <c r="E25" s="42"/>
      <c r="F25" s="42"/>
      <c r="G25" s="42"/>
      <c r="H25" s="42"/>
      <c r="I25" s="135">
        <v>371098.25</v>
      </c>
      <c r="J25" s="121"/>
      <c r="K25" s="6"/>
      <c r="L25" s="6">
        <f t="shared" si="0"/>
        <v>0</v>
      </c>
      <c r="M25" s="36">
        <f t="shared" si="5"/>
        <v>269.85000000000002</v>
      </c>
      <c r="N25" s="5">
        <f t="shared" si="1"/>
        <v>0</v>
      </c>
      <c r="O25" s="5">
        <f t="shared" si="2"/>
        <v>1375.2</v>
      </c>
      <c r="P25" s="5">
        <f t="shared" si="3"/>
        <v>388.13</v>
      </c>
      <c r="Q25" s="5">
        <f t="shared" si="14"/>
        <v>2020</v>
      </c>
      <c r="R25" s="5">
        <f t="shared" si="6"/>
        <v>0</v>
      </c>
      <c r="S25" s="5">
        <f t="shared" si="7"/>
        <v>0</v>
      </c>
      <c r="T25" s="5">
        <f t="shared" si="4"/>
        <v>0</v>
      </c>
      <c r="U25" s="32"/>
      <c r="V25" s="32">
        <f t="shared" si="8"/>
        <v>269.8503853984875</v>
      </c>
      <c r="W25" s="32"/>
      <c r="X25" s="111">
        <f t="shared" si="9"/>
        <v>0</v>
      </c>
      <c r="Y25" s="106">
        <f t="shared" si="10"/>
        <v>269.8503853984875</v>
      </c>
      <c r="AC25" s="124">
        <f t="shared" si="11"/>
        <v>269.85000000000002</v>
      </c>
      <c r="AD25">
        <f t="shared" si="12"/>
        <v>0</v>
      </c>
      <c r="AE25" s="125">
        <f t="shared" si="13"/>
        <v>0</v>
      </c>
    </row>
    <row r="26" spans="1:31" x14ac:dyDescent="0.3">
      <c r="A26" s="42">
        <v>20</v>
      </c>
      <c r="B26">
        <v>414</v>
      </c>
      <c r="C26" s="119" t="str">
        <f>VLOOKUP(B26,Hist_TransAid!C:D,2,FALSE)</f>
        <v>Audubon</v>
      </c>
      <c r="D26" s="134">
        <v>523.79999999999995</v>
      </c>
      <c r="E26" s="42"/>
      <c r="F26" s="42"/>
      <c r="G26" s="42"/>
      <c r="H26" s="42"/>
      <c r="I26" s="135">
        <v>223818.35</v>
      </c>
      <c r="J26" s="121"/>
      <c r="K26" s="6"/>
      <c r="L26" s="6">
        <f t="shared" si="0"/>
        <v>0</v>
      </c>
      <c r="M26" s="36">
        <f t="shared" si="5"/>
        <v>427.3</v>
      </c>
      <c r="N26" s="5">
        <f t="shared" si="1"/>
        <v>0</v>
      </c>
      <c r="O26" s="5">
        <f t="shared" si="2"/>
        <v>523.79999999999995</v>
      </c>
      <c r="P26" s="5">
        <f t="shared" si="3"/>
        <v>388.13</v>
      </c>
      <c r="Q26" s="5">
        <f t="shared" si="14"/>
        <v>2020</v>
      </c>
      <c r="R26" s="5">
        <f t="shared" si="6"/>
        <v>22.796929719580987</v>
      </c>
      <c r="S26" s="5">
        <f t="shared" si="7"/>
        <v>11941.031787116521</v>
      </c>
      <c r="T26" s="5">
        <f t="shared" si="4"/>
        <v>1</v>
      </c>
      <c r="U26" s="32"/>
      <c r="V26" s="32">
        <f t="shared" si="8"/>
        <v>404.5004165958066</v>
      </c>
      <c r="W26" s="32"/>
      <c r="X26" s="111">
        <f t="shared" si="9"/>
        <v>0</v>
      </c>
      <c r="Y26" s="106">
        <f t="shared" si="10"/>
        <v>404.5004165958066</v>
      </c>
      <c r="AC26" s="124">
        <f t="shared" si="11"/>
        <v>427.3</v>
      </c>
      <c r="AD26">
        <f t="shared" si="12"/>
        <v>67.762781574766962</v>
      </c>
      <c r="AE26" s="125">
        <f t="shared" si="13"/>
        <v>35494.144988862929</v>
      </c>
    </row>
    <row r="27" spans="1:31" x14ac:dyDescent="0.3">
      <c r="A27" s="42">
        <v>21</v>
      </c>
      <c r="B27">
        <v>472</v>
      </c>
      <c r="C27" s="119" t="str">
        <f>VLOOKUP(B27,Hist_TransAid!C:D,2,FALSE)</f>
        <v>Ballard</v>
      </c>
      <c r="D27" s="134">
        <v>1700</v>
      </c>
      <c r="E27" s="42"/>
      <c r="F27" s="42"/>
      <c r="G27" s="42"/>
      <c r="H27" s="42"/>
      <c r="I27" s="135">
        <v>679140.9</v>
      </c>
      <c r="J27" s="121"/>
      <c r="K27" s="6"/>
      <c r="L27" s="6">
        <f t="shared" si="0"/>
        <v>0</v>
      </c>
      <c r="M27" s="36">
        <f t="shared" si="5"/>
        <v>399.49</v>
      </c>
      <c r="N27" s="5">
        <f t="shared" si="1"/>
        <v>0</v>
      </c>
      <c r="O27" s="5">
        <f t="shared" si="2"/>
        <v>1700</v>
      </c>
      <c r="P27" s="5">
        <f t="shared" si="3"/>
        <v>388.13</v>
      </c>
      <c r="Q27" s="5">
        <f t="shared" si="14"/>
        <v>2020</v>
      </c>
      <c r="R27" s="5">
        <f t="shared" si="6"/>
        <v>0</v>
      </c>
      <c r="S27" s="5">
        <f t="shared" si="7"/>
        <v>0</v>
      </c>
      <c r="T27" s="5">
        <f t="shared" si="4"/>
        <v>0</v>
      </c>
      <c r="U27" s="32"/>
      <c r="V27" s="32">
        <f t="shared" si="8"/>
        <v>399.49464705882355</v>
      </c>
      <c r="W27" s="32"/>
      <c r="X27" s="111">
        <f t="shared" si="9"/>
        <v>0</v>
      </c>
      <c r="Y27" s="106">
        <f t="shared" si="10"/>
        <v>399.49464705882355</v>
      </c>
      <c r="AC27" s="124">
        <f t="shared" si="11"/>
        <v>399.49</v>
      </c>
      <c r="AD27">
        <f t="shared" si="12"/>
        <v>39.952781574766959</v>
      </c>
      <c r="AE27" s="125">
        <f t="shared" si="13"/>
        <v>67919.728677103834</v>
      </c>
    </row>
    <row r="28" spans="1:31" x14ac:dyDescent="0.3">
      <c r="A28" s="42">
        <v>22</v>
      </c>
      <c r="B28">
        <v>513</v>
      </c>
      <c r="C28" s="119" t="str">
        <f>VLOOKUP(B28,Hist_TransAid!C:D,2,FALSE)</f>
        <v>Baxter</v>
      </c>
      <c r="D28" s="134">
        <v>359.2</v>
      </c>
      <c r="E28" s="42"/>
      <c r="F28" s="42"/>
      <c r="G28" s="42"/>
      <c r="H28" s="42"/>
      <c r="I28" s="135">
        <v>148953.84</v>
      </c>
      <c r="J28" s="121"/>
      <c r="K28" s="6"/>
      <c r="L28" s="6">
        <f t="shared" si="0"/>
        <v>0</v>
      </c>
      <c r="M28" s="36">
        <f t="shared" si="5"/>
        <v>414.68</v>
      </c>
      <c r="N28" s="5">
        <f t="shared" si="1"/>
        <v>0</v>
      </c>
      <c r="O28" s="5">
        <f t="shared" si="2"/>
        <v>359.2</v>
      </c>
      <c r="P28" s="5">
        <f t="shared" si="3"/>
        <v>388.13</v>
      </c>
      <c r="Q28" s="5">
        <f t="shared" si="14"/>
        <v>2020</v>
      </c>
      <c r="R28" s="5">
        <f t="shared" si="6"/>
        <v>10.176929719580983</v>
      </c>
      <c r="S28" s="5">
        <f t="shared" si="7"/>
        <v>3655.5531552734888</v>
      </c>
      <c r="T28" s="5">
        <f t="shared" si="4"/>
        <v>1</v>
      </c>
      <c r="U28" s="32"/>
      <c r="V28" s="32">
        <f t="shared" si="8"/>
        <v>404.5052529084814</v>
      </c>
      <c r="W28" s="32"/>
      <c r="X28" s="111">
        <f t="shared" si="9"/>
        <v>0</v>
      </c>
      <c r="Y28" s="106">
        <f t="shared" si="10"/>
        <v>404.5052529084814</v>
      </c>
      <c r="AC28" s="124">
        <f t="shared" si="11"/>
        <v>414.68</v>
      </c>
      <c r="AD28">
        <f t="shared" si="12"/>
        <v>55.142781574766957</v>
      </c>
      <c r="AE28" s="125">
        <f t="shared" si="13"/>
        <v>19807.287141656292</v>
      </c>
    </row>
    <row r="29" spans="1:31" x14ac:dyDescent="0.3">
      <c r="A29" s="42">
        <v>23</v>
      </c>
      <c r="B29">
        <v>540</v>
      </c>
      <c r="C29" s="119" t="str">
        <f>VLOOKUP(B29,Hist_TransAid!C:D,2,FALSE)</f>
        <v>BCLUW</v>
      </c>
      <c r="D29" s="134">
        <v>486.9</v>
      </c>
      <c r="E29" s="42"/>
      <c r="F29" s="42"/>
      <c r="G29" s="42"/>
      <c r="H29" s="42"/>
      <c r="I29" s="135">
        <v>423502.45</v>
      </c>
      <c r="J29" s="121"/>
      <c r="K29" s="6"/>
      <c r="L29" s="6">
        <f t="shared" si="0"/>
        <v>0</v>
      </c>
      <c r="M29" s="36">
        <f t="shared" si="5"/>
        <v>869.79</v>
      </c>
      <c r="N29" s="5">
        <f t="shared" si="1"/>
        <v>0</v>
      </c>
      <c r="O29" s="5">
        <f t="shared" si="2"/>
        <v>486.9</v>
      </c>
      <c r="P29" s="5">
        <f t="shared" si="3"/>
        <v>388.13</v>
      </c>
      <c r="Q29" s="5">
        <f t="shared" si="14"/>
        <v>2020</v>
      </c>
      <c r="R29" s="5">
        <f t="shared" si="6"/>
        <v>465.28692971958094</v>
      </c>
      <c r="S29" s="5">
        <f t="shared" si="7"/>
        <v>226548.20608046395</v>
      </c>
      <c r="T29" s="5">
        <f t="shared" si="4"/>
        <v>1</v>
      </c>
      <c r="U29" s="32"/>
      <c r="V29" s="32">
        <f t="shared" si="8"/>
        <v>404.50655970329859</v>
      </c>
      <c r="W29" s="32"/>
      <c r="X29" s="111">
        <f t="shared" si="9"/>
        <v>0</v>
      </c>
      <c r="Y29" s="106">
        <f t="shared" si="10"/>
        <v>404.50655970329859</v>
      </c>
      <c r="AC29" s="124">
        <f t="shared" si="11"/>
        <v>869.79</v>
      </c>
      <c r="AD29">
        <f t="shared" si="12"/>
        <v>510.25278157476691</v>
      </c>
      <c r="AE29" s="125">
        <f t="shared" si="13"/>
        <v>248442.07934875399</v>
      </c>
    </row>
    <row r="30" spans="1:31" x14ac:dyDescent="0.3">
      <c r="A30" s="42">
        <v>24</v>
      </c>
      <c r="B30">
        <v>549</v>
      </c>
      <c r="C30" s="119" t="str">
        <f>VLOOKUP(B30,Hist_TransAid!C:D,2,FALSE)</f>
        <v>Bedford</v>
      </c>
      <c r="D30" s="134">
        <v>486.7</v>
      </c>
      <c r="E30" s="42"/>
      <c r="F30" s="42"/>
      <c r="G30" s="42"/>
      <c r="H30" s="42"/>
      <c r="I30" s="135">
        <v>243066.7</v>
      </c>
      <c r="J30" s="121"/>
      <c r="K30" s="6"/>
      <c r="L30" s="6">
        <f t="shared" si="0"/>
        <v>0</v>
      </c>
      <c r="M30" s="36">
        <f t="shared" si="5"/>
        <v>499.42</v>
      </c>
      <c r="N30" s="5">
        <f t="shared" si="1"/>
        <v>0</v>
      </c>
      <c r="O30" s="5">
        <f t="shared" si="2"/>
        <v>486.7</v>
      </c>
      <c r="P30" s="5">
        <f t="shared" si="3"/>
        <v>388.13</v>
      </c>
      <c r="Q30" s="5">
        <f t="shared" si="14"/>
        <v>2020</v>
      </c>
      <c r="R30" s="5">
        <f t="shared" si="6"/>
        <v>94.916929719580992</v>
      </c>
      <c r="S30" s="5">
        <f t="shared" si="7"/>
        <v>46196.069694520069</v>
      </c>
      <c r="T30" s="5">
        <f t="shared" si="4"/>
        <v>1</v>
      </c>
      <c r="U30" s="32"/>
      <c r="V30" s="32">
        <f t="shared" si="8"/>
        <v>404.50098686147516</v>
      </c>
      <c r="W30" s="32"/>
      <c r="X30" s="111">
        <f t="shared" si="9"/>
        <v>0</v>
      </c>
      <c r="Y30" s="106">
        <f t="shared" si="10"/>
        <v>404.50098686147516</v>
      </c>
      <c r="AC30" s="124">
        <f t="shared" si="11"/>
        <v>499.42</v>
      </c>
      <c r="AD30">
        <f t="shared" si="12"/>
        <v>139.88278157476697</v>
      </c>
      <c r="AE30" s="125">
        <f t="shared" si="13"/>
        <v>68080.949792439074</v>
      </c>
    </row>
    <row r="31" spans="1:31" x14ac:dyDescent="0.3">
      <c r="A31" s="42">
        <v>25</v>
      </c>
      <c r="B31">
        <v>576</v>
      </c>
      <c r="C31" s="119" t="str">
        <f>VLOOKUP(B31,Hist_TransAid!C:D,2,FALSE)</f>
        <v>Belle Plaine</v>
      </c>
      <c r="D31" s="134">
        <v>471.3</v>
      </c>
      <c r="E31" s="42"/>
      <c r="F31" s="42"/>
      <c r="G31" s="42"/>
      <c r="H31" s="42"/>
      <c r="I31" s="135">
        <v>202680.69</v>
      </c>
      <c r="J31" s="121"/>
      <c r="K31" s="6"/>
      <c r="L31" s="6">
        <f t="shared" si="0"/>
        <v>0</v>
      </c>
      <c r="M31" s="36">
        <f t="shared" si="5"/>
        <v>430.05</v>
      </c>
      <c r="N31" s="5">
        <f t="shared" si="1"/>
        <v>0</v>
      </c>
      <c r="O31" s="5">
        <f t="shared" si="2"/>
        <v>471.3</v>
      </c>
      <c r="P31" s="5">
        <f t="shared" si="3"/>
        <v>388.13</v>
      </c>
      <c r="Q31" s="5">
        <f t="shared" si="14"/>
        <v>2020</v>
      </c>
      <c r="R31" s="5">
        <f t="shared" si="6"/>
        <v>25.546929719580987</v>
      </c>
      <c r="S31" s="5">
        <f t="shared" si="7"/>
        <v>12040.267976838519</v>
      </c>
      <c r="T31" s="5">
        <f t="shared" si="4"/>
        <v>1</v>
      </c>
      <c r="U31" s="32"/>
      <c r="V31" s="32">
        <f t="shared" si="8"/>
        <v>404.49909192268507</v>
      </c>
      <c r="W31" s="32"/>
      <c r="X31" s="111">
        <f t="shared" si="9"/>
        <v>0</v>
      </c>
      <c r="Y31" s="106">
        <f t="shared" si="10"/>
        <v>404.49909192268507</v>
      </c>
      <c r="AC31" s="124">
        <f t="shared" si="11"/>
        <v>430.05</v>
      </c>
      <c r="AD31">
        <f t="shared" si="12"/>
        <v>70.512781574766962</v>
      </c>
      <c r="AE31" s="125">
        <f t="shared" si="13"/>
        <v>33232.673956187667</v>
      </c>
    </row>
    <row r="32" spans="1:31" x14ac:dyDescent="0.3">
      <c r="A32" s="42">
        <v>26</v>
      </c>
      <c r="B32">
        <v>585</v>
      </c>
      <c r="C32" s="119" t="str">
        <f>VLOOKUP(B32,Hist_TransAid!C:D,2,FALSE)</f>
        <v>Bellevue</v>
      </c>
      <c r="D32" s="134">
        <v>623.1</v>
      </c>
      <c r="E32" s="42"/>
      <c r="F32" s="42"/>
      <c r="G32" s="42"/>
      <c r="H32" s="42"/>
      <c r="I32" s="135">
        <v>254213.32</v>
      </c>
      <c r="J32" s="121"/>
      <c r="K32" s="6"/>
      <c r="L32" s="6">
        <f t="shared" si="0"/>
        <v>0</v>
      </c>
      <c r="M32" s="36">
        <f t="shared" si="5"/>
        <v>407.98</v>
      </c>
      <c r="N32" s="5">
        <f t="shared" si="1"/>
        <v>0</v>
      </c>
      <c r="O32" s="5">
        <f t="shared" si="2"/>
        <v>623.1</v>
      </c>
      <c r="P32" s="5">
        <f t="shared" si="3"/>
        <v>388.13</v>
      </c>
      <c r="Q32" s="5">
        <f t="shared" si="14"/>
        <v>2020</v>
      </c>
      <c r="R32" s="5">
        <f t="shared" si="6"/>
        <v>3.4769297195809941</v>
      </c>
      <c r="S32" s="5">
        <f t="shared" si="7"/>
        <v>2166.4749082709177</v>
      </c>
      <c r="T32" s="5">
        <f t="shared" si="4"/>
        <v>1</v>
      </c>
      <c r="U32" s="32"/>
      <c r="V32" s="32">
        <f t="shared" si="8"/>
        <v>404.50464627143168</v>
      </c>
      <c r="W32" s="32"/>
      <c r="X32" s="111">
        <f t="shared" si="9"/>
        <v>0</v>
      </c>
      <c r="Y32" s="106">
        <f t="shared" si="10"/>
        <v>404.50464627143168</v>
      </c>
      <c r="AC32" s="124">
        <f t="shared" si="11"/>
        <v>407.98</v>
      </c>
      <c r="AD32">
        <f t="shared" si="12"/>
        <v>48.442781574766968</v>
      </c>
      <c r="AE32" s="125">
        <f t="shared" si="13"/>
        <v>30184.6971992373</v>
      </c>
    </row>
    <row r="33" spans="1:31" x14ac:dyDescent="0.3">
      <c r="A33" s="42">
        <v>27</v>
      </c>
      <c r="B33">
        <v>594</v>
      </c>
      <c r="C33" s="119" t="str">
        <f>VLOOKUP(B33,Hist_TransAid!C:D,2,FALSE)</f>
        <v>Belmond-Klemme</v>
      </c>
      <c r="D33" s="134">
        <v>756</v>
      </c>
      <c r="E33" s="42"/>
      <c r="F33" s="42"/>
      <c r="G33" s="42"/>
      <c r="H33" s="42"/>
      <c r="I33" s="135">
        <v>250695.9</v>
      </c>
      <c r="J33" s="121"/>
      <c r="K33" s="6"/>
      <c r="L33" s="6">
        <f t="shared" si="0"/>
        <v>0</v>
      </c>
      <c r="M33" s="36">
        <f t="shared" si="5"/>
        <v>331.61</v>
      </c>
      <c r="N33" s="5">
        <f t="shared" si="1"/>
        <v>0</v>
      </c>
      <c r="O33" s="5">
        <f t="shared" si="2"/>
        <v>756</v>
      </c>
      <c r="P33" s="5">
        <f t="shared" si="3"/>
        <v>388.13</v>
      </c>
      <c r="Q33" s="5">
        <f t="shared" si="14"/>
        <v>2020</v>
      </c>
      <c r="R33" s="5">
        <f t="shared" si="6"/>
        <v>0</v>
      </c>
      <c r="S33" s="5">
        <f t="shared" si="7"/>
        <v>0</v>
      </c>
      <c r="T33" s="5">
        <f t="shared" si="4"/>
        <v>0</v>
      </c>
      <c r="U33" s="32"/>
      <c r="V33" s="32">
        <f t="shared" si="8"/>
        <v>331.60833333333335</v>
      </c>
      <c r="W33" s="32"/>
      <c r="X33" s="111">
        <f t="shared" si="9"/>
        <v>0</v>
      </c>
      <c r="Y33" s="106">
        <f t="shared" si="10"/>
        <v>331.60833333333335</v>
      </c>
      <c r="AC33" s="124">
        <f t="shared" si="11"/>
        <v>331.61</v>
      </c>
      <c r="AD33">
        <f t="shared" si="12"/>
        <v>0</v>
      </c>
      <c r="AE33" s="125">
        <f t="shared" si="13"/>
        <v>0</v>
      </c>
    </row>
    <row r="34" spans="1:31" x14ac:dyDescent="0.3">
      <c r="A34" s="42">
        <v>28</v>
      </c>
      <c r="B34">
        <v>603</v>
      </c>
      <c r="C34" s="119" t="str">
        <f>VLOOKUP(B34,Hist_TransAid!C:D,2,FALSE)</f>
        <v>Bennett</v>
      </c>
      <c r="D34" s="134">
        <v>185.1</v>
      </c>
      <c r="E34" s="42"/>
      <c r="F34" s="42"/>
      <c r="G34" s="42"/>
      <c r="H34" s="42"/>
      <c r="I34" s="135">
        <v>79207.5</v>
      </c>
      <c r="J34" s="121"/>
      <c r="K34" s="6"/>
      <c r="L34" s="6">
        <f t="shared" si="0"/>
        <v>0</v>
      </c>
      <c r="M34" s="36">
        <f t="shared" si="5"/>
        <v>427.92</v>
      </c>
      <c r="N34" s="5">
        <f t="shared" si="1"/>
        <v>0</v>
      </c>
      <c r="O34" s="5">
        <f t="shared" si="2"/>
        <v>185.1</v>
      </c>
      <c r="P34" s="5">
        <f t="shared" si="3"/>
        <v>388.13</v>
      </c>
      <c r="Q34" s="5">
        <f t="shared" si="14"/>
        <v>2020</v>
      </c>
      <c r="R34" s="5">
        <f t="shared" si="6"/>
        <v>23.416929719580992</v>
      </c>
      <c r="S34" s="5">
        <f t="shared" si="7"/>
        <v>4334.4736910944412</v>
      </c>
      <c r="T34" s="5">
        <f t="shared" si="4"/>
        <v>1</v>
      </c>
      <c r="U34" s="32"/>
      <c r="V34" s="32">
        <f t="shared" si="8"/>
        <v>404.50041225772861</v>
      </c>
      <c r="W34" s="32"/>
      <c r="X34" s="111">
        <f t="shared" si="9"/>
        <v>0</v>
      </c>
      <c r="Y34" s="106">
        <f t="shared" si="10"/>
        <v>404.50041225772861</v>
      </c>
      <c r="AC34" s="124">
        <f t="shared" si="11"/>
        <v>427.92</v>
      </c>
      <c r="AD34">
        <f t="shared" si="12"/>
        <v>68.382781574766966</v>
      </c>
      <c r="AE34" s="125">
        <f t="shared" si="13"/>
        <v>12657.652869489366</v>
      </c>
    </row>
    <row r="35" spans="1:31" x14ac:dyDescent="0.3">
      <c r="A35" s="42">
        <v>29</v>
      </c>
      <c r="B35">
        <v>609</v>
      </c>
      <c r="C35" s="119" t="str">
        <f>VLOOKUP(B35,Hist_TransAid!C:D,2,FALSE)</f>
        <v>Benton</v>
      </c>
      <c r="D35" s="134">
        <v>1510.7</v>
      </c>
      <c r="E35" s="42"/>
      <c r="F35" s="42"/>
      <c r="G35" s="42"/>
      <c r="H35" s="42"/>
      <c r="I35" s="135">
        <v>1121135.3700000001</v>
      </c>
      <c r="J35" s="121"/>
      <c r="K35" s="6"/>
      <c r="L35" s="6">
        <f t="shared" si="0"/>
        <v>0</v>
      </c>
      <c r="M35" s="36">
        <f t="shared" si="5"/>
        <v>742.13</v>
      </c>
      <c r="N35" s="5">
        <f t="shared" si="1"/>
        <v>0</v>
      </c>
      <c r="O35" s="5">
        <f t="shared" si="2"/>
        <v>1510.7</v>
      </c>
      <c r="P35" s="5">
        <f t="shared" si="3"/>
        <v>388.13</v>
      </c>
      <c r="Q35" s="5">
        <f t="shared" si="14"/>
        <v>2020</v>
      </c>
      <c r="R35" s="5">
        <f t="shared" si="6"/>
        <v>337.62692971958097</v>
      </c>
      <c r="S35" s="5">
        <f t="shared" si="7"/>
        <v>510053.002727371</v>
      </c>
      <c r="T35" s="5">
        <f t="shared" si="4"/>
        <v>1</v>
      </c>
      <c r="U35" s="32"/>
      <c r="V35" s="32">
        <f t="shared" si="8"/>
        <v>404.50279160166093</v>
      </c>
      <c r="W35" s="32"/>
      <c r="X35" s="111">
        <f t="shared" si="9"/>
        <v>0</v>
      </c>
      <c r="Y35" s="106">
        <f t="shared" si="10"/>
        <v>404.50279160166093</v>
      </c>
      <c r="AC35" s="124">
        <f t="shared" si="11"/>
        <v>742.13</v>
      </c>
      <c r="AD35">
        <f t="shared" si="12"/>
        <v>382.59278157476695</v>
      </c>
      <c r="AE35" s="125">
        <f t="shared" si="13"/>
        <v>577982.91512500041</v>
      </c>
    </row>
    <row r="36" spans="1:31" x14ac:dyDescent="0.3">
      <c r="A36" s="42">
        <v>30</v>
      </c>
      <c r="B36">
        <v>621</v>
      </c>
      <c r="C36" s="119" t="str">
        <f>VLOOKUP(B36,Hist_TransAid!C:D,2,FALSE)</f>
        <v>Bettendorf</v>
      </c>
      <c r="D36" s="134">
        <v>4044.3</v>
      </c>
      <c r="E36" s="42"/>
      <c r="F36" s="42"/>
      <c r="G36" s="42"/>
      <c r="H36" s="42"/>
      <c r="I36" s="135">
        <v>522203.64</v>
      </c>
      <c r="J36" s="121"/>
      <c r="K36" s="6"/>
      <c r="L36" s="6">
        <f t="shared" si="0"/>
        <v>0</v>
      </c>
      <c r="M36" s="36">
        <f t="shared" si="5"/>
        <v>129.12</v>
      </c>
      <c r="N36" s="5">
        <f t="shared" si="1"/>
        <v>0</v>
      </c>
      <c r="O36" s="5">
        <f t="shared" si="2"/>
        <v>4044.3</v>
      </c>
      <c r="P36" s="5">
        <f t="shared" si="3"/>
        <v>388.13</v>
      </c>
      <c r="Q36" s="5">
        <f t="shared" si="14"/>
        <v>2020</v>
      </c>
      <c r="R36" s="5">
        <f t="shared" si="6"/>
        <v>0</v>
      </c>
      <c r="S36" s="5">
        <f t="shared" si="7"/>
        <v>0</v>
      </c>
      <c r="T36" s="5">
        <f t="shared" si="4"/>
        <v>0</v>
      </c>
      <c r="U36" s="32"/>
      <c r="V36" s="32">
        <f t="shared" si="8"/>
        <v>129.12089607595877</v>
      </c>
      <c r="W36" s="32"/>
      <c r="X36" s="111">
        <f t="shared" si="9"/>
        <v>0</v>
      </c>
      <c r="Y36" s="106">
        <f t="shared" si="10"/>
        <v>129.12089607595877</v>
      </c>
      <c r="AC36" s="124">
        <f t="shared" si="11"/>
        <v>129.12</v>
      </c>
      <c r="AD36">
        <f t="shared" si="12"/>
        <v>0</v>
      </c>
      <c r="AE36" s="125">
        <f t="shared" si="13"/>
        <v>0</v>
      </c>
    </row>
    <row r="37" spans="1:31" x14ac:dyDescent="0.3">
      <c r="A37" s="42">
        <v>31</v>
      </c>
      <c r="B37">
        <v>720</v>
      </c>
      <c r="C37" s="119" t="str">
        <f>VLOOKUP(B37,Hist_TransAid!C:D,2,FALSE)</f>
        <v>Bondurant-Farrar</v>
      </c>
      <c r="D37" s="134">
        <v>2423.6999999999998</v>
      </c>
      <c r="E37" s="42"/>
      <c r="F37" s="42"/>
      <c r="G37" s="42"/>
      <c r="H37" s="42"/>
      <c r="I37" s="135">
        <v>510623.83</v>
      </c>
      <c r="J37" s="121"/>
      <c r="K37" s="6"/>
      <c r="L37" s="6">
        <f t="shared" si="0"/>
        <v>0</v>
      </c>
      <c r="M37" s="36">
        <f t="shared" si="5"/>
        <v>210.68</v>
      </c>
      <c r="N37" s="5">
        <f t="shared" si="1"/>
        <v>0</v>
      </c>
      <c r="O37" s="5">
        <f t="shared" si="2"/>
        <v>2423.6999999999998</v>
      </c>
      <c r="P37" s="5">
        <f t="shared" si="3"/>
        <v>388.13</v>
      </c>
      <c r="Q37" s="5">
        <f t="shared" si="14"/>
        <v>2020</v>
      </c>
      <c r="R37" s="5">
        <f t="shared" si="6"/>
        <v>0</v>
      </c>
      <c r="S37" s="5">
        <f t="shared" si="7"/>
        <v>0</v>
      </c>
      <c r="T37" s="5">
        <f t="shared" si="4"/>
        <v>0</v>
      </c>
      <c r="U37" s="32"/>
      <c r="V37" s="32">
        <f t="shared" si="8"/>
        <v>210.67946940627968</v>
      </c>
      <c r="W37" s="32"/>
      <c r="X37" s="111">
        <f t="shared" si="9"/>
        <v>0</v>
      </c>
      <c r="Y37" s="106">
        <f t="shared" si="10"/>
        <v>210.67946940627968</v>
      </c>
      <c r="AC37" s="124">
        <f t="shared" si="11"/>
        <v>210.68</v>
      </c>
      <c r="AD37">
        <f t="shared" si="12"/>
        <v>0</v>
      </c>
      <c r="AE37" s="125">
        <f t="shared" si="13"/>
        <v>0</v>
      </c>
    </row>
    <row r="38" spans="1:31" x14ac:dyDescent="0.3">
      <c r="A38" s="42">
        <v>32</v>
      </c>
      <c r="B38">
        <v>729</v>
      </c>
      <c r="C38" s="119" t="str">
        <f>VLOOKUP(B38,Hist_TransAid!C:D,2,FALSE)</f>
        <v>Boone</v>
      </c>
      <c r="D38" s="134">
        <v>2017.2</v>
      </c>
      <c r="E38" s="42"/>
      <c r="F38" s="42"/>
      <c r="G38" s="42"/>
      <c r="H38" s="42"/>
      <c r="I38" s="135">
        <v>372953.46</v>
      </c>
      <c r="J38" s="121"/>
      <c r="K38" s="6"/>
      <c r="L38" s="6">
        <f t="shared" si="0"/>
        <v>0</v>
      </c>
      <c r="M38" s="36">
        <f t="shared" si="5"/>
        <v>184.89</v>
      </c>
      <c r="N38" s="5">
        <f t="shared" si="1"/>
        <v>0</v>
      </c>
      <c r="O38" s="5">
        <f t="shared" si="2"/>
        <v>2017.2</v>
      </c>
      <c r="P38" s="5">
        <f t="shared" si="3"/>
        <v>388.13</v>
      </c>
      <c r="Q38" s="5">
        <f t="shared" si="14"/>
        <v>2020</v>
      </c>
      <c r="R38" s="5">
        <f t="shared" si="6"/>
        <v>0</v>
      </c>
      <c r="S38" s="5">
        <f t="shared" si="7"/>
        <v>0</v>
      </c>
      <c r="T38" s="5">
        <f t="shared" si="4"/>
        <v>0</v>
      </c>
      <c r="U38" s="32"/>
      <c r="V38" s="32">
        <f t="shared" si="8"/>
        <v>184.88670434265319</v>
      </c>
      <c r="W38" s="32"/>
      <c r="X38" s="111">
        <f t="shared" si="9"/>
        <v>0</v>
      </c>
      <c r="Y38" s="106">
        <f t="shared" si="10"/>
        <v>184.88670434265319</v>
      </c>
      <c r="AC38" s="124">
        <f t="shared" si="11"/>
        <v>184.89</v>
      </c>
      <c r="AD38">
        <f t="shared" si="12"/>
        <v>0</v>
      </c>
      <c r="AE38" s="125">
        <f t="shared" si="13"/>
        <v>0</v>
      </c>
    </row>
    <row r="39" spans="1:31" x14ac:dyDescent="0.3">
      <c r="A39" s="42">
        <v>33</v>
      </c>
      <c r="B39">
        <v>747</v>
      </c>
      <c r="C39" s="119" t="str">
        <f>VLOOKUP(B39,Hist_TransAid!C:D,2,FALSE)</f>
        <v>Boyden-Hull</v>
      </c>
      <c r="D39" s="134">
        <v>568.6</v>
      </c>
      <c r="E39" s="42"/>
      <c r="F39" s="42"/>
      <c r="G39" s="42"/>
      <c r="H39" s="42"/>
      <c r="I39" s="135">
        <v>255367.58</v>
      </c>
      <c r="J39" s="121"/>
      <c r="K39" s="6"/>
      <c r="L39" s="6">
        <f t="shared" si="0"/>
        <v>0</v>
      </c>
      <c r="M39" s="36">
        <f t="shared" si="5"/>
        <v>449.12</v>
      </c>
      <c r="N39" s="5">
        <f t="shared" si="1"/>
        <v>0</v>
      </c>
      <c r="O39" s="5">
        <f t="shared" si="2"/>
        <v>568.6</v>
      </c>
      <c r="P39" s="5">
        <f t="shared" si="3"/>
        <v>388.13</v>
      </c>
      <c r="Q39" s="5">
        <f t="shared" si="14"/>
        <v>2020</v>
      </c>
      <c r="R39" s="5">
        <f t="shared" si="6"/>
        <v>44.61692971958098</v>
      </c>
      <c r="S39" s="5">
        <f t="shared" si="7"/>
        <v>25369.186238553746</v>
      </c>
      <c r="T39" s="5">
        <f t="shared" si="4"/>
        <v>1</v>
      </c>
      <c r="U39" s="32"/>
      <c r="V39" s="32">
        <f t="shared" si="8"/>
        <v>404.49946141654277</v>
      </c>
      <c r="W39" s="32"/>
      <c r="X39" s="111">
        <f t="shared" si="9"/>
        <v>0</v>
      </c>
      <c r="Y39" s="106">
        <f t="shared" si="10"/>
        <v>404.49946141654277</v>
      </c>
      <c r="AC39" s="124">
        <f t="shared" si="11"/>
        <v>449.12</v>
      </c>
      <c r="AD39">
        <f t="shared" si="12"/>
        <v>89.582781574766955</v>
      </c>
      <c r="AE39" s="125">
        <f t="shared" si="13"/>
        <v>50936.769603412489</v>
      </c>
    </row>
    <row r="40" spans="1:31" x14ac:dyDescent="0.3">
      <c r="A40" s="42">
        <v>34</v>
      </c>
      <c r="B40">
        <v>1917</v>
      </c>
      <c r="C40" s="119" t="str">
        <f>VLOOKUP(B40,Hist_TransAid!C:D,2,FALSE)</f>
        <v>Boyer Valley</v>
      </c>
      <c r="D40" s="134">
        <v>396.7</v>
      </c>
      <c r="E40" s="42"/>
      <c r="F40" s="42"/>
      <c r="G40" s="42"/>
      <c r="H40" s="42"/>
      <c r="I40" s="135">
        <v>226112.83</v>
      </c>
      <c r="J40" s="121"/>
      <c r="K40" s="6"/>
      <c r="L40" s="6">
        <f t="shared" si="0"/>
        <v>0</v>
      </c>
      <c r="M40" s="36">
        <f t="shared" si="5"/>
        <v>569.98</v>
      </c>
      <c r="N40" s="5">
        <f t="shared" si="1"/>
        <v>0</v>
      </c>
      <c r="O40" s="5">
        <f t="shared" si="2"/>
        <v>396.7</v>
      </c>
      <c r="P40" s="5">
        <f t="shared" si="3"/>
        <v>388.13</v>
      </c>
      <c r="Q40" s="5">
        <f t="shared" si="14"/>
        <v>2020</v>
      </c>
      <c r="R40" s="5">
        <f t="shared" si="6"/>
        <v>165.47692971958099</v>
      </c>
      <c r="S40" s="5">
        <f t="shared" si="7"/>
        <v>65644.69801975778</v>
      </c>
      <c r="T40" s="5">
        <f t="shared" si="4"/>
        <v>1</v>
      </c>
      <c r="U40" s="32"/>
      <c r="V40" s="32">
        <f t="shared" si="8"/>
        <v>404.50751696557148</v>
      </c>
      <c r="W40" s="32"/>
      <c r="X40" s="111">
        <f t="shared" si="9"/>
        <v>0</v>
      </c>
      <c r="Y40" s="106">
        <f t="shared" si="10"/>
        <v>404.50751696557148</v>
      </c>
      <c r="AC40" s="124">
        <f t="shared" si="11"/>
        <v>569.98</v>
      </c>
      <c r="AD40">
        <f t="shared" si="12"/>
        <v>210.44278157476697</v>
      </c>
      <c r="AE40" s="125">
        <f t="shared" si="13"/>
        <v>83482.651450710051</v>
      </c>
    </row>
    <row r="41" spans="1:31" x14ac:dyDescent="0.3">
      <c r="A41" s="42">
        <v>35</v>
      </c>
      <c r="B41">
        <v>846</v>
      </c>
      <c r="C41" s="119" t="str">
        <f>VLOOKUP(B41,Hist_TransAid!C:D,2,FALSE)</f>
        <v>Brooklyn-Guernsey-Malcom</v>
      </c>
      <c r="D41" s="134">
        <v>531.79999999999995</v>
      </c>
      <c r="E41" s="42"/>
      <c r="F41" s="42"/>
      <c r="G41" s="42"/>
      <c r="H41" s="42"/>
      <c r="I41" s="135">
        <v>291752.31</v>
      </c>
      <c r="J41" s="121"/>
      <c r="K41" s="6"/>
      <c r="L41" s="6">
        <f t="shared" si="0"/>
        <v>0</v>
      </c>
      <c r="M41" s="36">
        <f t="shared" si="5"/>
        <v>548.61</v>
      </c>
      <c r="N41" s="5">
        <f t="shared" si="1"/>
        <v>0</v>
      </c>
      <c r="O41" s="5">
        <f t="shared" si="2"/>
        <v>531.79999999999995</v>
      </c>
      <c r="P41" s="5">
        <f t="shared" si="3"/>
        <v>388.13</v>
      </c>
      <c r="Q41" s="5">
        <f t="shared" si="14"/>
        <v>2020</v>
      </c>
      <c r="R41" s="5">
        <f t="shared" si="6"/>
        <v>144.10692971958099</v>
      </c>
      <c r="S41" s="5">
        <f t="shared" si="7"/>
        <v>76636.065224873164</v>
      </c>
      <c r="T41" s="5">
        <f t="shared" si="4"/>
        <v>1</v>
      </c>
      <c r="U41" s="32"/>
      <c r="V41" s="32">
        <f t="shared" si="8"/>
        <v>404.50591345454467</v>
      </c>
      <c r="W41" s="32"/>
      <c r="X41" s="111">
        <f t="shared" si="9"/>
        <v>0</v>
      </c>
      <c r="Y41" s="106">
        <f t="shared" si="10"/>
        <v>404.50591345454467</v>
      </c>
      <c r="AC41" s="124">
        <f t="shared" si="11"/>
        <v>548.61</v>
      </c>
      <c r="AD41">
        <f t="shared" si="12"/>
        <v>189.07278157476696</v>
      </c>
      <c r="AE41" s="125">
        <f t="shared" si="13"/>
        <v>100548.90524146106</v>
      </c>
    </row>
    <row r="42" spans="1:31" x14ac:dyDescent="0.3">
      <c r="A42" s="42">
        <v>36</v>
      </c>
      <c r="B42">
        <v>882</v>
      </c>
      <c r="C42" s="119" t="str">
        <f>VLOOKUP(B42,Hist_TransAid!C:D,2,FALSE)</f>
        <v>Burlington</v>
      </c>
      <c r="D42" s="134">
        <v>3914.9</v>
      </c>
      <c r="E42" s="42"/>
      <c r="F42" s="42"/>
      <c r="G42" s="42"/>
      <c r="H42" s="42"/>
      <c r="I42" s="135">
        <v>1145910.78</v>
      </c>
      <c r="J42" s="121"/>
      <c r="K42" s="6"/>
      <c r="L42" s="6">
        <f t="shared" si="0"/>
        <v>0</v>
      </c>
      <c r="M42" s="36">
        <f t="shared" si="5"/>
        <v>292.7</v>
      </c>
      <c r="N42" s="5">
        <f t="shared" si="1"/>
        <v>0</v>
      </c>
      <c r="O42" s="5">
        <f t="shared" si="2"/>
        <v>3914.9</v>
      </c>
      <c r="P42" s="5">
        <f t="shared" si="3"/>
        <v>388.13</v>
      </c>
      <c r="Q42" s="5">
        <f t="shared" si="14"/>
        <v>2020</v>
      </c>
      <c r="R42" s="5">
        <f t="shared" si="6"/>
        <v>0</v>
      </c>
      <c r="S42" s="5">
        <f t="shared" si="7"/>
        <v>0</v>
      </c>
      <c r="T42" s="5">
        <f t="shared" si="4"/>
        <v>0</v>
      </c>
      <c r="U42" s="32"/>
      <c r="V42" s="32">
        <f t="shared" si="8"/>
        <v>292.704993741858</v>
      </c>
      <c r="W42" s="32"/>
      <c r="X42" s="111">
        <f t="shared" si="9"/>
        <v>0</v>
      </c>
      <c r="Y42" s="106">
        <f t="shared" si="10"/>
        <v>292.704993741858</v>
      </c>
      <c r="AC42" s="124">
        <f t="shared" si="11"/>
        <v>292.7</v>
      </c>
      <c r="AD42">
        <f t="shared" si="12"/>
        <v>0</v>
      </c>
      <c r="AE42" s="125">
        <f t="shared" si="13"/>
        <v>0</v>
      </c>
    </row>
    <row r="43" spans="1:31" x14ac:dyDescent="0.3">
      <c r="A43" s="42">
        <v>37</v>
      </c>
      <c r="B43">
        <v>916</v>
      </c>
      <c r="C43" s="119" t="str">
        <f>VLOOKUP(B43,Hist_TransAid!C:D,2,FALSE)</f>
        <v>CAL</v>
      </c>
      <c r="D43" s="134">
        <v>269.3</v>
      </c>
      <c r="E43" s="42"/>
      <c r="F43" s="42"/>
      <c r="G43" s="42"/>
      <c r="H43" s="42"/>
      <c r="I43" s="135">
        <v>156231.03</v>
      </c>
      <c r="J43" s="121"/>
      <c r="K43" s="6"/>
      <c r="L43" s="6">
        <f t="shared" si="0"/>
        <v>0</v>
      </c>
      <c r="M43" s="36">
        <f t="shared" si="5"/>
        <v>580.14</v>
      </c>
      <c r="N43" s="5">
        <f t="shared" si="1"/>
        <v>0</v>
      </c>
      <c r="O43" s="5">
        <f t="shared" si="2"/>
        <v>269.3</v>
      </c>
      <c r="P43" s="5">
        <f t="shared" si="3"/>
        <v>388.13</v>
      </c>
      <c r="Q43" s="5">
        <f t="shared" si="14"/>
        <v>2020</v>
      </c>
      <c r="R43" s="5">
        <f t="shared" si="6"/>
        <v>175.63692971958096</v>
      </c>
      <c r="S43" s="5">
        <f t="shared" si="7"/>
        <v>47299.025173483155</v>
      </c>
      <c r="T43" s="5">
        <f t="shared" si="4"/>
        <v>1</v>
      </c>
      <c r="U43" s="32"/>
      <c r="V43" s="32">
        <f t="shared" si="8"/>
        <v>404.50057492208259</v>
      </c>
      <c r="W43" s="32"/>
      <c r="X43" s="111">
        <f t="shared" si="9"/>
        <v>0</v>
      </c>
      <c r="Y43" s="106">
        <f t="shared" si="10"/>
        <v>404.50057492208259</v>
      </c>
      <c r="AC43" s="124">
        <f t="shared" si="11"/>
        <v>580.14</v>
      </c>
      <c r="AD43">
        <f t="shared" si="12"/>
        <v>220.60278157476694</v>
      </c>
      <c r="AE43" s="125">
        <f t="shared" si="13"/>
        <v>59408.329078084738</v>
      </c>
    </row>
    <row r="44" spans="1:31" x14ac:dyDescent="0.3">
      <c r="A44" s="42">
        <v>38</v>
      </c>
      <c r="B44">
        <v>918</v>
      </c>
      <c r="C44" s="119" t="str">
        <f>VLOOKUP(B44,Hist_TransAid!C:D,2,FALSE)</f>
        <v>Calamus-Wheatland</v>
      </c>
      <c r="D44" s="134">
        <v>384.3</v>
      </c>
      <c r="E44" s="42"/>
      <c r="F44" s="42"/>
      <c r="G44" s="42"/>
      <c r="H44" s="42"/>
      <c r="I44" s="135">
        <v>293089.2</v>
      </c>
      <c r="J44" s="121"/>
      <c r="K44" s="6"/>
      <c r="L44" s="6">
        <f t="shared" si="0"/>
        <v>0</v>
      </c>
      <c r="M44" s="36">
        <f t="shared" si="5"/>
        <v>762.66</v>
      </c>
      <c r="N44" s="5">
        <f t="shared" si="1"/>
        <v>0</v>
      </c>
      <c r="O44" s="5">
        <f t="shared" si="2"/>
        <v>384.3</v>
      </c>
      <c r="P44" s="5">
        <f t="shared" si="3"/>
        <v>388.13</v>
      </c>
      <c r="Q44" s="5">
        <f t="shared" si="14"/>
        <v>2020</v>
      </c>
      <c r="R44" s="5">
        <f t="shared" si="6"/>
        <v>358.15692971958094</v>
      </c>
      <c r="S44" s="5">
        <f t="shared" si="7"/>
        <v>137639.70809123496</v>
      </c>
      <c r="T44" s="5">
        <f t="shared" si="4"/>
        <v>1</v>
      </c>
      <c r="U44" s="32"/>
      <c r="V44" s="32">
        <f t="shared" si="8"/>
        <v>404.50036926558687</v>
      </c>
      <c r="W44" s="32"/>
      <c r="X44" s="111">
        <f t="shared" si="9"/>
        <v>0</v>
      </c>
      <c r="Y44" s="106">
        <f t="shared" si="10"/>
        <v>404.50036926558687</v>
      </c>
      <c r="AC44" s="124">
        <f t="shared" si="11"/>
        <v>762.66</v>
      </c>
      <c r="AD44">
        <f t="shared" si="12"/>
        <v>403.12278157476692</v>
      </c>
      <c r="AE44" s="125">
        <f t="shared" si="13"/>
        <v>154920.08495918292</v>
      </c>
    </row>
    <row r="45" spans="1:31" x14ac:dyDescent="0.3">
      <c r="A45" s="42">
        <v>39</v>
      </c>
      <c r="B45">
        <v>914</v>
      </c>
      <c r="C45" s="119" t="str">
        <f>VLOOKUP(B45,Hist_TransAid!C:D,2,FALSE)</f>
        <v>CAM</v>
      </c>
      <c r="D45" s="134">
        <v>466.3</v>
      </c>
      <c r="E45" s="42"/>
      <c r="F45" s="42"/>
      <c r="G45" s="42"/>
      <c r="H45" s="42"/>
      <c r="I45" s="135">
        <v>312685.98</v>
      </c>
      <c r="J45" s="121"/>
      <c r="K45" s="6"/>
      <c r="L45" s="6">
        <f t="shared" si="0"/>
        <v>0</v>
      </c>
      <c r="M45" s="36">
        <f t="shared" si="5"/>
        <v>670.57</v>
      </c>
      <c r="N45" s="5">
        <f t="shared" si="1"/>
        <v>0</v>
      </c>
      <c r="O45" s="5">
        <f t="shared" si="2"/>
        <v>466.3</v>
      </c>
      <c r="P45" s="5">
        <f t="shared" si="3"/>
        <v>388.13</v>
      </c>
      <c r="Q45" s="5">
        <f t="shared" si="14"/>
        <v>2020</v>
      </c>
      <c r="R45" s="5">
        <f t="shared" si="6"/>
        <v>266.06692971958103</v>
      </c>
      <c r="S45" s="5">
        <f t="shared" si="7"/>
        <v>124067.00932824063</v>
      </c>
      <c r="T45" s="5">
        <f t="shared" si="4"/>
        <v>1</v>
      </c>
      <c r="U45" s="32"/>
      <c r="V45" s="32">
        <f t="shared" si="8"/>
        <v>404.50133105674314</v>
      </c>
      <c r="W45" s="32"/>
      <c r="X45" s="111">
        <f t="shared" si="9"/>
        <v>0</v>
      </c>
      <c r="Y45" s="106">
        <f t="shared" si="10"/>
        <v>404.50133105674314</v>
      </c>
      <c r="AC45" s="124">
        <f t="shared" si="11"/>
        <v>670.57</v>
      </c>
      <c r="AD45">
        <f t="shared" si="12"/>
        <v>311.032781574767</v>
      </c>
      <c r="AE45" s="125">
        <f t="shared" si="13"/>
        <v>145034.58604831385</v>
      </c>
    </row>
    <row r="46" spans="1:31" x14ac:dyDescent="0.3">
      <c r="A46" s="42">
        <v>40</v>
      </c>
      <c r="B46">
        <v>936</v>
      </c>
      <c r="C46" s="119" t="str">
        <f>VLOOKUP(B46,Hist_TransAid!C:D,2,FALSE)</f>
        <v>Camanche</v>
      </c>
      <c r="D46" s="134">
        <v>845.1</v>
      </c>
      <c r="E46" s="42"/>
      <c r="F46" s="42"/>
      <c r="G46" s="42"/>
      <c r="H46" s="42"/>
      <c r="I46" s="135">
        <v>170946.78</v>
      </c>
      <c r="J46" s="121"/>
      <c r="K46" s="6"/>
      <c r="L46" s="6">
        <f t="shared" si="0"/>
        <v>0</v>
      </c>
      <c r="M46" s="36">
        <f t="shared" si="5"/>
        <v>202.28</v>
      </c>
      <c r="N46" s="5">
        <f t="shared" si="1"/>
        <v>0</v>
      </c>
      <c r="O46" s="5">
        <f t="shared" si="2"/>
        <v>845.1</v>
      </c>
      <c r="P46" s="5">
        <f t="shared" si="3"/>
        <v>388.13</v>
      </c>
      <c r="Q46" s="5">
        <f t="shared" si="14"/>
        <v>2020</v>
      </c>
      <c r="R46" s="5">
        <f t="shared" si="6"/>
        <v>0</v>
      </c>
      <c r="S46" s="5">
        <f t="shared" si="7"/>
        <v>0</v>
      </c>
      <c r="T46" s="5">
        <f t="shared" si="4"/>
        <v>0</v>
      </c>
      <c r="U46" s="32"/>
      <c r="V46" s="32">
        <f t="shared" si="8"/>
        <v>202.27994320198792</v>
      </c>
      <c r="W46" s="32"/>
      <c r="X46" s="111">
        <f t="shared" si="9"/>
        <v>0</v>
      </c>
      <c r="Y46" s="106">
        <f t="shared" si="10"/>
        <v>202.27994320198792</v>
      </c>
      <c r="AC46" s="124">
        <f t="shared" si="11"/>
        <v>202.28</v>
      </c>
      <c r="AD46">
        <f t="shared" si="12"/>
        <v>0</v>
      </c>
      <c r="AE46" s="125">
        <f t="shared" si="13"/>
        <v>0</v>
      </c>
    </row>
    <row r="47" spans="1:31" x14ac:dyDescent="0.3">
      <c r="A47" s="42">
        <v>41</v>
      </c>
      <c r="B47">
        <v>977</v>
      </c>
      <c r="C47" s="119" t="str">
        <f>VLOOKUP(B47,Hist_TransAid!C:D,2,FALSE)</f>
        <v>Cardinal</v>
      </c>
      <c r="D47" s="134">
        <v>581.1</v>
      </c>
      <c r="E47" s="42"/>
      <c r="F47" s="42"/>
      <c r="G47" s="42"/>
      <c r="H47" s="42"/>
      <c r="I47" s="135">
        <v>626173.73</v>
      </c>
      <c r="J47" s="121"/>
      <c r="K47" s="6"/>
      <c r="L47" s="6">
        <f t="shared" si="0"/>
        <v>0</v>
      </c>
      <c r="M47" s="36">
        <f t="shared" si="5"/>
        <v>1077.57</v>
      </c>
      <c r="N47" s="5">
        <f t="shared" si="1"/>
        <v>0</v>
      </c>
      <c r="O47" s="5">
        <f t="shared" si="2"/>
        <v>581.1</v>
      </c>
      <c r="P47" s="5">
        <f t="shared" si="3"/>
        <v>388.13</v>
      </c>
      <c r="Q47" s="5">
        <f t="shared" si="14"/>
        <v>2020</v>
      </c>
      <c r="R47" s="5">
        <f t="shared" si="6"/>
        <v>673.06692971958091</v>
      </c>
      <c r="S47" s="5">
        <f t="shared" si="7"/>
        <v>391119.1928600485</v>
      </c>
      <c r="T47" s="5">
        <f t="shared" si="4"/>
        <v>1</v>
      </c>
      <c r="U47" s="32"/>
      <c r="V47" s="32">
        <f t="shared" si="8"/>
        <v>404.49928951979257</v>
      </c>
      <c r="W47" s="32"/>
      <c r="X47" s="111">
        <f t="shared" si="9"/>
        <v>0</v>
      </c>
      <c r="Y47" s="106">
        <f t="shared" si="10"/>
        <v>404.49928951979257</v>
      </c>
      <c r="AC47" s="124">
        <f t="shared" si="11"/>
        <v>1077.57</v>
      </c>
      <c r="AD47">
        <f t="shared" si="12"/>
        <v>718.03278157476689</v>
      </c>
      <c r="AE47" s="125">
        <f t="shared" si="13"/>
        <v>417248.84937309707</v>
      </c>
    </row>
    <row r="48" spans="1:31" x14ac:dyDescent="0.3">
      <c r="A48" s="42">
        <v>42</v>
      </c>
      <c r="B48">
        <v>981</v>
      </c>
      <c r="C48" s="119" t="str">
        <f>VLOOKUP(B48,Hist_TransAid!C:D,2,FALSE)</f>
        <v>Carlisle</v>
      </c>
      <c r="D48" s="134">
        <v>1978.2</v>
      </c>
      <c r="E48" s="42"/>
      <c r="F48" s="42"/>
      <c r="G48" s="42"/>
      <c r="H48" s="42"/>
      <c r="I48" s="135">
        <v>830705.02</v>
      </c>
      <c r="J48" s="121"/>
      <c r="K48" s="6"/>
      <c r="L48" s="6">
        <f t="shared" si="0"/>
        <v>0</v>
      </c>
      <c r="M48" s="36">
        <f t="shared" si="5"/>
        <v>419.93</v>
      </c>
      <c r="N48" s="5">
        <f t="shared" si="1"/>
        <v>0</v>
      </c>
      <c r="O48" s="5">
        <f t="shared" si="2"/>
        <v>1978.2</v>
      </c>
      <c r="P48" s="5">
        <f t="shared" si="3"/>
        <v>388.13</v>
      </c>
      <c r="Q48" s="5">
        <f t="shared" si="14"/>
        <v>2020</v>
      </c>
      <c r="R48" s="5">
        <f t="shared" si="6"/>
        <v>15.426929719580983</v>
      </c>
      <c r="S48" s="5">
        <f t="shared" si="7"/>
        <v>30517.552371275102</v>
      </c>
      <c r="T48" s="5">
        <f t="shared" si="4"/>
        <v>1</v>
      </c>
      <c r="U48" s="32"/>
      <c r="V48" s="32">
        <f t="shared" si="8"/>
        <v>404.50281449232881</v>
      </c>
      <c r="W48" s="32"/>
      <c r="X48" s="111">
        <f t="shared" si="9"/>
        <v>0</v>
      </c>
      <c r="Y48" s="106">
        <f t="shared" si="10"/>
        <v>404.50281449232881</v>
      </c>
      <c r="AC48" s="124">
        <f t="shared" si="11"/>
        <v>419.93</v>
      </c>
      <c r="AD48">
        <f t="shared" si="12"/>
        <v>60.392781574766957</v>
      </c>
      <c r="AE48" s="125">
        <f t="shared" si="13"/>
        <v>119469.00051120399</v>
      </c>
    </row>
    <row r="49" spans="1:31" x14ac:dyDescent="0.3">
      <c r="A49" s="42">
        <v>43</v>
      </c>
      <c r="B49">
        <v>999</v>
      </c>
      <c r="C49" s="119" t="str">
        <f>VLOOKUP(B49,Hist_TransAid!C:D,2,FALSE)</f>
        <v>Carroll</v>
      </c>
      <c r="D49" s="134">
        <v>1648.3</v>
      </c>
      <c r="E49" s="42"/>
      <c r="F49" s="42"/>
      <c r="G49" s="42"/>
      <c r="H49" s="42"/>
      <c r="I49" s="135">
        <v>783458.92</v>
      </c>
      <c r="J49" s="121"/>
      <c r="K49" s="6"/>
      <c r="L49" s="6">
        <f t="shared" si="0"/>
        <v>0</v>
      </c>
      <c r="M49" s="36">
        <f t="shared" si="5"/>
        <v>475.31</v>
      </c>
      <c r="N49" s="5">
        <f t="shared" si="1"/>
        <v>0</v>
      </c>
      <c r="O49" s="5">
        <f t="shared" si="2"/>
        <v>1648.3</v>
      </c>
      <c r="P49" s="5">
        <f t="shared" si="3"/>
        <v>388.13</v>
      </c>
      <c r="Q49" s="5">
        <f t="shared" si="14"/>
        <v>2020</v>
      </c>
      <c r="R49" s="5">
        <f t="shared" si="6"/>
        <v>70.806929719580978</v>
      </c>
      <c r="S49" s="5">
        <f t="shared" si="7"/>
        <v>116711.06225678533</v>
      </c>
      <c r="T49" s="5">
        <f t="shared" si="4"/>
        <v>1</v>
      </c>
      <c r="U49" s="32"/>
      <c r="V49" s="32">
        <f t="shared" si="8"/>
        <v>404.50637489729706</v>
      </c>
      <c r="W49" s="32"/>
      <c r="X49" s="111">
        <f t="shared" si="9"/>
        <v>0</v>
      </c>
      <c r="Y49" s="106">
        <f t="shared" si="10"/>
        <v>404.50637489729706</v>
      </c>
      <c r="AC49" s="124">
        <f t="shared" si="11"/>
        <v>475.31</v>
      </c>
      <c r="AD49">
        <f t="shared" si="12"/>
        <v>115.77278157476695</v>
      </c>
      <c r="AE49" s="125">
        <f t="shared" si="13"/>
        <v>190828.27586968837</v>
      </c>
    </row>
    <row r="50" spans="1:31" x14ac:dyDescent="0.3">
      <c r="A50" s="42">
        <v>44</v>
      </c>
      <c r="B50">
        <v>1044</v>
      </c>
      <c r="C50" s="119" t="str">
        <f>VLOOKUP(B50,Hist_TransAid!C:D,2,FALSE)</f>
        <v>Cedar Falls</v>
      </c>
      <c r="D50" s="134">
        <v>5563.3</v>
      </c>
      <c r="E50" s="42"/>
      <c r="F50" s="42"/>
      <c r="G50" s="42"/>
      <c r="H50" s="42"/>
      <c r="I50" s="135">
        <v>1690313.56</v>
      </c>
      <c r="J50" s="121"/>
      <c r="K50" s="6"/>
      <c r="L50" s="6">
        <f t="shared" si="0"/>
        <v>0</v>
      </c>
      <c r="M50" s="36">
        <f t="shared" si="5"/>
        <v>303.83</v>
      </c>
      <c r="N50" s="5">
        <f t="shared" si="1"/>
        <v>0</v>
      </c>
      <c r="O50" s="5">
        <f t="shared" si="2"/>
        <v>5563.3</v>
      </c>
      <c r="P50" s="5">
        <f t="shared" si="3"/>
        <v>388.13</v>
      </c>
      <c r="Q50" s="5">
        <f t="shared" si="14"/>
        <v>2020</v>
      </c>
      <c r="R50" s="5">
        <f t="shared" si="6"/>
        <v>0</v>
      </c>
      <c r="S50" s="5">
        <f t="shared" si="7"/>
        <v>0</v>
      </c>
      <c r="T50" s="5">
        <f t="shared" si="4"/>
        <v>0</v>
      </c>
      <c r="U50" s="32"/>
      <c r="V50" s="32">
        <f t="shared" si="8"/>
        <v>303.8328977405497</v>
      </c>
      <c r="W50" s="32"/>
      <c r="X50" s="111">
        <f t="shared" si="9"/>
        <v>0</v>
      </c>
      <c r="Y50" s="106">
        <f t="shared" si="10"/>
        <v>303.8328977405497</v>
      </c>
      <c r="AC50" s="124">
        <f t="shared" si="11"/>
        <v>303.83</v>
      </c>
      <c r="AD50">
        <f t="shared" si="12"/>
        <v>0</v>
      </c>
      <c r="AE50" s="125">
        <f t="shared" si="13"/>
        <v>0</v>
      </c>
    </row>
    <row r="51" spans="1:31" x14ac:dyDescent="0.3">
      <c r="A51" s="42">
        <v>45</v>
      </c>
      <c r="B51">
        <v>1053</v>
      </c>
      <c r="C51" s="119" t="str">
        <f>VLOOKUP(B51,Hist_TransAid!C:D,2,FALSE)</f>
        <v>Cedar Rapids</v>
      </c>
      <c r="D51" s="134">
        <v>16078.300000000001</v>
      </c>
      <c r="E51" s="42"/>
      <c r="F51" s="42"/>
      <c r="G51" s="42"/>
      <c r="H51" s="42"/>
      <c r="I51" s="135">
        <v>5577289.0700000003</v>
      </c>
      <c r="J51" s="121"/>
      <c r="K51" s="6"/>
      <c r="L51" s="6">
        <f t="shared" si="0"/>
        <v>0</v>
      </c>
      <c r="M51" s="36">
        <f t="shared" si="5"/>
        <v>346.88</v>
      </c>
      <c r="N51" s="5">
        <f t="shared" si="1"/>
        <v>0</v>
      </c>
      <c r="O51" s="5">
        <f t="shared" si="2"/>
        <v>16078.300000000001</v>
      </c>
      <c r="P51" s="5">
        <f t="shared" si="3"/>
        <v>388.13</v>
      </c>
      <c r="Q51" s="5">
        <f t="shared" si="14"/>
        <v>2020</v>
      </c>
      <c r="R51" s="5">
        <f t="shared" si="6"/>
        <v>0</v>
      </c>
      <c r="S51" s="5">
        <f t="shared" si="7"/>
        <v>0</v>
      </c>
      <c r="T51" s="5">
        <f t="shared" si="4"/>
        <v>0</v>
      </c>
      <c r="U51" s="32"/>
      <c r="V51" s="32">
        <f t="shared" si="8"/>
        <v>346.88300815384713</v>
      </c>
      <c r="W51" s="32"/>
      <c r="X51" s="111">
        <f t="shared" si="9"/>
        <v>0</v>
      </c>
      <c r="Y51" s="106">
        <f t="shared" si="10"/>
        <v>346.88300815384713</v>
      </c>
      <c r="AC51" s="124">
        <f t="shared" si="11"/>
        <v>346.88</v>
      </c>
      <c r="AD51">
        <f t="shared" si="12"/>
        <v>0</v>
      </c>
      <c r="AE51" s="125">
        <f t="shared" si="13"/>
        <v>0</v>
      </c>
    </row>
    <row r="52" spans="1:31" x14ac:dyDescent="0.3">
      <c r="A52" s="42">
        <v>46</v>
      </c>
      <c r="B52">
        <v>1062</v>
      </c>
      <c r="C52" s="119" t="str">
        <f>VLOOKUP(B52,Hist_TransAid!C:D,2,FALSE)</f>
        <v>Center Point-Urbana</v>
      </c>
      <c r="D52" s="134">
        <v>1254.9000000000001</v>
      </c>
      <c r="E52" s="42"/>
      <c r="F52" s="42"/>
      <c r="G52" s="42"/>
      <c r="H52" s="42"/>
      <c r="I52" s="135">
        <v>389522.8</v>
      </c>
      <c r="J52" s="121"/>
      <c r="K52" s="6"/>
      <c r="L52" s="6">
        <f t="shared" si="0"/>
        <v>0</v>
      </c>
      <c r="M52" s="36">
        <f t="shared" si="5"/>
        <v>310.39999999999998</v>
      </c>
      <c r="N52" s="5">
        <f t="shared" si="1"/>
        <v>0</v>
      </c>
      <c r="O52" s="5">
        <f t="shared" si="2"/>
        <v>1254.9000000000001</v>
      </c>
      <c r="P52" s="5">
        <f t="shared" si="3"/>
        <v>388.13</v>
      </c>
      <c r="Q52" s="5">
        <f t="shared" si="14"/>
        <v>2020</v>
      </c>
      <c r="R52" s="5">
        <f t="shared" si="6"/>
        <v>0</v>
      </c>
      <c r="S52" s="5">
        <f t="shared" si="7"/>
        <v>0</v>
      </c>
      <c r="T52" s="5">
        <f t="shared" si="4"/>
        <v>0</v>
      </c>
      <c r="U52" s="32"/>
      <c r="V52" s="32">
        <f t="shared" si="8"/>
        <v>310.40146625229102</v>
      </c>
      <c r="W52" s="32"/>
      <c r="X52" s="111">
        <f t="shared" si="9"/>
        <v>0</v>
      </c>
      <c r="Y52" s="106">
        <f t="shared" si="10"/>
        <v>310.40146625229102</v>
      </c>
      <c r="AC52" s="124">
        <f t="shared" si="11"/>
        <v>310.39999999999998</v>
      </c>
      <c r="AD52">
        <f t="shared" si="12"/>
        <v>0</v>
      </c>
      <c r="AE52" s="125">
        <f t="shared" si="13"/>
        <v>0</v>
      </c>
    </row>
    <row r="53" spans="1:31" x14ac:dyDescent="0.3">
      <c r="A53" s="42">
        <v>47</v>
      </c>
      <c r="B53">
        <v>1071</v>
      </c>
      <c r="C53" s="119" t="str">
        <f>VLOOKUP(B53,Hist_TransAid!C:D,2,FALSE)</f>
        <v>Centerville</v>
      </c>
      <c r="D53" s="134">
        <v>1325.4</v>
      </c>
      <c r="E53" s="42"/>
      <c r="F53" s="42"/>
      <c r="G53" s="42"/>
      <c r="H53" s="42"/>
      <c r="I53" s="135">
        <v>418644.62</v>
      </c>
      <c r="J53" s="121"/>
      <c r="K53" s="6"/>
      <c r="L53" s="6">
        <f t="shared" si="0"/>
        <v>0</v>
      </c>
      <c r="M53" s="36">
        <f t="shared" si="5"/>
        <v>315.86</v>
      </c>
      <c r="N53" s="5">
        <f t="shared" si="1"/>
        <v>0</v>
      </c>
      <c r="O53" s="5">
        <f t="shared" si="2"/>
        <v>1325.4</v>
      </c>
      <c r="P53" s="5">
        <f t="shared" si="3"/>
        <v>388.13</v>
      </c>
      <c r="Q53" s="5">
        <f t="shared" si="14"/>
        <v>2020</v>
      </c>
      <c r="R53" s="5">
        <f t="shared" si="6"/>
        <v>0</v>
      </c>
      <c r="S53" s="5">
        <f t="shared" si="7"/>
        <v>0</v>
      </c>
      <c r="T53" s="5">
        <f t="shared" si="4"/>
        <v>0</v>
      </c>
      <c r="U53" s="32"/>
      <c r="V53" s="32">
        <f t="shared" si="8"/>
        <v>315.86284895125999</v>
      </c>
      <c r="W53" s="32"/>
      <c r="X53" s="111">
        <f t="shared" si="9"/>
        <v>0</v>
      </c>
      <c r="Y53" s="106">
        <f t="shared" si="10"/>
        <v>315.86284895125999</v>
      </c>
      <c r="AC53" s="124">
        <f t="shared" si="11"/>
        <v>315.86</v>
      </c>
      <c r="AD53">
        <f t="shared" si="12"/>
        <v>0</v>
      </c>
      <c r="AE53" s="125">
        <f t="shared" si="13"/>
        <v>0</v>
      </c>
    </row>
    <row r="54" spans="1:31" x14ac:dyDescent="0.3">
      <c r="A54" s="42">
        <v>48</v>
      </c>
      <c r="B54">
        <v>1089</v>
      </c>
      <c r="C54" s="119" t="str">
        <f>VLOOKUP(B54,Hist_TransAid!C:D,2,FALSE)</f>
        <v>Central City</v>
      </c>
      <c r="D54" s="134">
        <v>464.6</v>
      </c>
      <c r="E54" s="42"/>
      <c r="F54" s="42"/>
      <c r="G54" s="42"/>
      <c r="H54" s="42"/>
      <c r="I54" s="135">
        <v>199220.11</v>
      </c>
      <c r="J54" s="121"/>
      <c r="K54" s="6"/>
      <c r="L54" s="6">
        <f t="shared" si="0"/>
        <v>0</v>
      </c>
      <c r="M54" s="36">
        <f t="shared" si="5"/>
        <v>428.8</v>
      </c>
      <c r="N54" s="5">
        <f t="shared" si="1"/>
        <v>0</v>
      </c>
      <c r="O54" s="5">
        <f t="shared" si="2"/>
        <v>464.6</v>
      </c>
      <c r="P54" s="5">
        <f t="shared" si="3"/>
        <v>388.13</v>
      </c>
      <c r="Q54" s="5">
        <f t="shared" si="14"/>
        <v>2020</v>
      </c>
      <c r="R54" s="5">
        <f t="shared" si="6"/>
        <v>24.296929719580987</v>
      </c>
      <c r="S54" s="5">
        <f t="shared" si="7"/>
        <v>11288.353547717326</v>
      </c>
      <c r="T54" s="5">
        <f t="shared" si="4"/>
        <v>1</v>
      </c>
      <c r="U54" s="32"/>
      <c r="V54" s="32">
        <f t="shared" si="8"/>
        <v>404.50227389643271</v>
      </c>
      <c r="W54" s="32"/>
      <c r="X54" s="111">
        <f t="shared" si="9"/>
        <v>0</v>
      </c>
      <c r="Y54" s="106">
        <f t="shared" si="10"/>
        <v>404.50227389643271</v>
      </c>
      <c r="AC54" s="124">
        <f t="shared" si="11"/>
        <v>428.8</v>
      </c>
      <c r="AD54">
        <f t="shared" si="12"/>
        <v>69.262781574766962</v>
      </c>
      <c r="AE54" s="125">
        <f t="shared" si="13"/>
        <v>32179.488319636734</v>
      </c>
    </row>
    <row r="55" spans="1:31" x14ac:dyDescent="0.3">
      <c r="A55" s="42">
        <v>49</v>
      </c>
      <c r="B55">
        <v>1080</v>
      </c>
      <c r="C55" s="119" t="str">
        <f>VLOOKUP(B55,Hist_TransAid!C:D,2,FALSE)</f>
        <v>Central Clayton</v>
      </c>
      <c r="D55" s="134">
        <v>437.3</v>
      </c>
      <c r="E55" s="42"/>
      <c r="F55" s="42"/>
      <c r="G55" s="42"/>
      <c r="H55" s="42"/>
      <c r="I55" s="135">
        <v>391366.39</v>
      </c>
      <c r="J55" s="121"/>
      <c r="K55" s="6"/>
      <c r="L55" s="6">
        <f t="shared" si="0"/>
        <v>0</v>
      </c>
      <c r="M55" s="36">
        <f t="shared" si="5"/>
        <v>894.96</v>
      </c>
      <c r="N55" s="5">
        <f t="shared" si="1"/>
        <v>0</v>
      </c>
      <c r="O55" s="5">
        <f t="shared" si="2"/>
        <v>437.3</v>
      </c>
      <c r="P55" s="5">
        <f t="shared" si="3"/>
        <v>388.13</v>
      </c>
      <c r="Q55" s="5">
        <f t="shared" si="14"/>
        <v>2020</v>
      </c>
      <c r="R55" s="5">
        <f t="shared" si="6"/>
        <v>490.45692971958101</v>
      </c>
      <c r="S55" s="5">
        <f t="shared" si="7"/>
        <v>214476.81536637279</v>
      </c>
      <c r="T55" s="5">
        <f t="shared" si="4"/>
        <v>1</v>
      </c>
      <c r="U55" s="32"/>
      <c r="V55" s="32">
        <f t="shared" si="8"/>
        <v>404.5039438226097</v>
      </c>
      <c r="W55" s="32"/>
      <c r="X55" s="111">
        <f t="shared" si="9"/>
        <v>0</v>
      </c>
      <c r="Y55" s="106">
        <f t="shared" si="10"/>
        <v>404.5039438226097</v>
      </c>
      <c r="AC55" s="124">
        <f t="shared" si="11"/>
        <v>894.96</v>
      </c>
      <c r="AD55">
        <f t="shared" si="12"/>
        <v>535.42278157476699</v>
      </c>
      <c r="AE55" s="125">
        <f t="shared" si="13"/>
        <v>234140.38238264562</v>
      </c>
    </row>
    <row r="56" spans="1:31" x14ac:dyDescent="0.3">
      <c r="A56" s="42">
        <v>50</v>
      </c>
      <c r="B56">
        <v>1093</v>
      </c>
      <c r="C56" s="119" t="str">
        <f>VLOOKUP(B56,Hist_TransAid!C:D,2,FALSE)</f>
        <v>Central Decatur</v>
      </c>
      <c r="D56" s="134">
        <v>643.79999999999995</v>
      </c>
      <c r="E56" s="42"/>
      <c r="F56" s="42"/>
      <c r="G56" s="42"/>
      <c r="H56" s="42"/>
      <c r="I56" s="135">
        <v>702419.96</v>
      </c>
      <c r="J56" s="121"/>
      <c r="K56" s="6"/>
      <c r="L56" s="6">
        <f t="shared" si="0"/>
        <v>0</v>
      </c>
      <c r="M56" s="36">
        <f t="shared" si="5"/>
        <v>1091.05</v>
      </c>
      <c r="N56" s="5">
        <f t="shared" si="1"/>
        <v>0</v>
      </c>
      <c r="O56" s="5">
        <f t="shared" si="2"/>
        <v>643.79999999999995</v>
      </c>
      <c r="P56" s="5">
        <f t="shared" si="3"/>
        <v>388.13</v>
      </c>
      <c r="Q56" s="5">
        <f t="shared" si="14"/>
        <v>2020</v>
      </c>
      <c r="R56" s="5">
        <f t="shared" si="6"/>
        <v>686.54692971958093</v>
      </c>
      <c r="S56" s="5">
        <f t="shared" si="7"/>
        <v>441998.9133534662</v>
      </c>
      <c r="T56" s="5">
        <f t="shared" si="4"/>
        <v>1</v>
      </c>
      <c r="U56" s="32"/>
      <c r="V56" s="32">
        <f t="shared" si="8"/>
        <v>404.50613023692728</v>
      </c>
      <c r="W56" s="32"/>
      <c r="X56" s="111">
        <f t="shared" si="9"/>
        <v>0</v>
      </c>
      <c r="Y56" s="106">
        <f t="shared" si="10"/>
        <v>404.50613023692728</v>
      </c>
      <c r="AC56" s="124">
        <f t="shared" si="11"/>
        <v>1091.05</v>
      </c>
      <c r="AD56">
        <f t="shared" si="12"/>
        <v>731.5127815747669</v>
      </c>
      <c r="AE56" s="125">
        <f t="shared" si="13"/>
        <v>470947.92877783492</v>
      </c>
    </row>
    <row r="57" spans="1:31" x14ac:dyDescent="0.3">
      <c r="A57" s="42">
        <v>51</v>
      </c>
      <c r="B57">
        <v>1082</v>
      </c>
      <c r="C57" s="119" t="str">
        <f>VLOOKUP(B57,Hist_TransAid!C:D,2,FALSE)</f>
        <v>Central De Witt</v>
      </c>
      <c r="D57" s="134">
        <v>1460.6</v>
      </c>
      <c r="E57" s="42"/>
      <c r="F57" s="42"/>
      <c r="G57" s="42"/>
      <c r="H57" s="42"/>
      <c r="I57" s="135">
        <v>645581.77</v>
      </c>
      <c r="J57" s="121"/>
      <c r="K57" s="6"/>
      <c r="L57" s="6">
        <f t="shared" si="0"/>
        <v>0</v>
      </c>
      <c r="M57" s="36">
        <f t="shared" si="5"/>
        <v>442</v>
      </c>
      <c r="N57" s="5">
        <f t="shared" si="1"/>
        <v>0</v>
      </c>
      <c r="O57" s="5">
        <f t="shared" si="2"/>
        <v>1460.6</v>
      </c>
      <c r="P57" s="5">
        <f t="shared" si="3"/>
        <v>388.13</v>
      </c>
      <c r="Q57" s="5">
        <f t="shared" si="14"/>
        <v>2020</v>
      </c>
      <c r="R57" s="5">
        <f t="shared" si="6"/>
        <v>37.496929719580976</v>
      </c>
      <c r="S57" s="5">
        <f t="shared" si="7"/>
        <v>54768.015548419971</v>
      </c>
      <c r="T57" s="5">
        <f t="shared" si="4"/>
        <v>1</v>
      </c>
      <c r="U57" s="32"/>
      <c r="V57" s="32">
        <f t="shared" si="8"/>
        <v>404.50072193042587</v>
      </c>
      <c r="W57" s="32"/>
      <c r="X57" s="111">
        <f t="shared" si="9"/>
        <v>0</v>
      </c>
      <c r="Y57" s="106">
        <f t="shared" si="10"/>
        <v>404.50072193042587</v>
      </c>
      <c r="AC57" s="124">
        <f t="shared" si="11"/>
        <v>442</v>
      </c>
      <c r="AD57">
        <f t="shared" si="12"/>
        <v>82.46278157476695</v>
      </c>
      <c r="AE57" s="125">
        <f t="shared" si="13"/>
        <v>120445.1387681046</v>
      </c>
    </row>
    <row r="58" spans="1:31" x14ac:dyDescent="0.3">
      <c r="A58" s="42">
        <v>52</v>
      </c>
      <c r="B58">
        <v>1079</v>
      </c>
      <c r="C58" s="119" t="str">
        <f>VLOOKUP(B58,Hist_TransAid!C:D,2,FALSE)</f>
        <v>Central Lee</v>
      </c>
      <c r="D58" s="134">
        <v>777.9</v>
      </c>
      <c r="E58" s="42"/>
      <c r="F58" s="42"/>
      <c r="G58" s="42"/>
      <c r="H58" s="42"/>
      <c r="I58" s="135">
        <v>611040.29</v>
      </c>
      <c r="J58" s="121"/>
      <c r="K58" s="6"/>
      <c r="L58" s="6">
        <f t="shared" si="0"/>
        <v>0</v>
      </c>
      <c r="M58" s="36">
        <f t="shared" si="5"/>
        <v>785.5</v>
      </c>
      <c r="N58" s="5">
        <f t="shared" si="1"/>
        <v>0</v>
      </c>
      <c r="O58" s="5">
        <f t="shared" si="2"/>
        <v>777.9</v>
      </c>
      <c r="P58" s="5">
        <f t="shared" si="3"/>
        <v>388.13</v>
      </c>
      <c r="Q58" s="5">
        <f t="shared" si="14"/>
        <v>2020</v>
      </c>
      <c r="R58" s="5">
        <f t="shared" si="6"/>
        <v>380.99692971958098</v>
      </c>
      <c r="S58" s="5">
        <f t="shared" si="7"/>
        <v>296377.511628862</v>
      </c>
      <c r="T58" s="5">
        <f t="shared" si="4"/>
        <v>1</v>
      </c>
      <c r="U58" s="32"/>
      <c r="V58" s="32">
        <f t="shared" si="8"/>
        <v>404.50286459845489</v>
      </c>
      <c r="W58" s="32"/>
      <c r="X58" s="111">
        <f t="shared" si="9"/>
        <v>0</v>
      </c>
      <c r="Y58" s="106">
        <f t="shared" si="10"/>
        <v>404.50286459845489</v>
      </c>
      <c r="AC58" s="124">
        <f t="shared" si="11"/>
        <v>785.5</v>
      </c>
      <c r="AD58">
        <f t="shared" si="12"/>
        <v>425.96278157476695</v>
      </c>
      <c r="AE58" s="125">
        <f t="shared" si="13"/>
        <v>331356.44778701122</v>
      </c>
    </row>
    <row r="59" spans="1:31" x14ac:dyDescent="0.3">
      <c r="A59" s="42">
        <v>53</v>
      </c>
      <c r="B59">
        <v>1095</v>
      </c>
      <c r="C59" s="119" t="str">
        <f>VLOOKUP(B59,Hist_TransAid!C:D,2,FALSE)</f>
        <v>Central Lyon</v>
      </c>
      <c r="D59" s="134">
        <v>759.6</v>
      </c>
      <c r="E59" s="42"/>
      <c r="F59" s="42"/>
      <c r="G59" s="42"/>
      <c r="H59" s="42"/>
      <c r="I59" s="135">
        <v>187113.03</v>
      </c>
      <c r="J59" s="121"/>
      <c r="K59" s="6"/>
      <c r="L59" s="6">
        <f t="shared" si="0"/>
        <v>0</v>
      </c>
      <c r="M59" s="36">
        <f t="shared" si="5"/>
        <v>246.33</v>
      </c>
      <c r="N59" s="5">
        <f t="shared" si="1"/>
        <v>0</v>
      </c>
      <c r="O59" s="5">
        <f t="shared" si="2"/>
        <v>759.6</v>
      </c>
      <c r="P59" s="5">
        <f t="shared" si="3"/>
        <v>388.13</v>
      </c>
      <c r="Q59" s="5">
        <f t="shared" si="14"/>
        <v>2020</v>
      </c>
      <c r="R59" s="5">
        <f t="shared" si="6"/>
        <v>0</v>
      </c>
      <c r="S59" s="5">
        <f t="shared" si="7"/>
        <v>0</v>
      </c>
      <c r="T59" s="5">
        <f t="shared" si="4"/>
        <v>0</v>
      </c>
      <c r="U59" s="32"/>
      <c r="V59" s="32">
        <f t="shared" si="8"/>
        <v>246.33100315955764</v>
      </c>
      <c r="W59" s="32"/>
      <c r="X59" s="111">
        <f t="shared" si="9"/>
        <v>0</v>
      </c>
      <c r="Y59" s="106">
        <f t="shared" si="10"/>
        <v>246.33100315955764</v>
      </c>
      <c r="AC59" s="124">
        <f t="shared" si="11"/>
        <v>246.33</v>
      </c>
      <c r="AD59">
        <f t="shared" si="12"/>
        <v>0</v>
      </c>
      <c r="AE59" s="125">
        <f t="shared" si="13"/>
        <v>0</v>
      </c>
    </row>
    <row r="60" spans="1:31" x14ac:dyDescent="0.3">
      <c r="A60" s="42">
        <v>54</v>
      </c>
      <c r="B60">
        <v>4772</v>
      </c>
      <c r="C60" s="119" t="str">
        <f>VLOOKUP(B60,Hist_TransAid!C:D,2,FALSE)</f>
        <v>Central Springs</v>
      </c>
      <c r="D60" s="134">
        <v>797.8</v>
      </c>
      <c r="E60" s="42"/>
      <c r="F60" s="42"/>
      <c r="G60" s="42"/>
      <c r="H60" s="42"/>
      <c r="I60" s="135">
        <v>520447.56</v>
      </c>
      <c r="J60" s="121"/>
      <c r="K60" s="6"/>
      <c r="L60" s="6">
        <f t="shared" si="0"/>
        <v>0</v>
      </c>
      <c r="M60" s="36">
        <f t="shared" si="5"/>
        <v>652.35</v>
      </c>
      <c r="N60" s="5">
        <f t="shared" si="1"/>
        <v>0</v>
      </c>
      <c r="O60" s="5">
        <f t="shared" si="2"/>
        <v>797.8</v>
      </c>
      <c r="P60" s="5">
        <f t="shared" si="3"/>
        <v>388.13</v>
      </c>
      <c r="Q60" s="5">
        <f t="shared" si="14"/>
        <v>2020</v>
      </c>
      <c r="R60" s="5">
        <f t="shared" si="6"/>
        <v>247.846929719581</v>
      </c>
      <c r="S60" s="5">
        <f t="shared" si="7"/>
        <v>197732.28053028171</v>
      </c>
      <c r="T60" s="5">
        <f t="shared" si="4"/>
        <v>1</v>
      </c>
      <c r="U60" s="32"/>
      <c r="V60" s="32">
        <f t="shared" si="8"/>
        <v>404.50649219067225</v>
      </c>
      <c r="W60" s="32"/>
      <c r="X60" s="111">
        <f t="shared" si="9"/>
        <v>0</v>
      </c>
      <c r="Y60" s="106">
        <f t="shared" si="10"/>
        <v>404.50649219067225</v>
      </c>
      <c r="AC60" s="124">
        <f t="shared" si="11"/>
        <v>652.35</v>
      </c>
      <c r="AD60">
        <f t="shared" si="12"/>
        <v>292.81278157476697</v>
      </c>
      <c r="AE60" s="125">
        <f t="shared" si="13"/>
        <v>233606.03714034907</v>
      </c>
    </row>
    <row r="61" spans="1:31" x14ac:dyDescent="0.3">
      <c r="A61" s="42">
        <v>55</v>
      </c>
      <c r="B61">
        <v>1107</v>
      </c>
      <c r="C61" s="119" t="str">
        <f>VLOOKUP(B61,Hist_TransAid!C:D,2,FALSE)</f>
        <v>Chariton</v>
      </c>
      <c r="D61" s="134">
        <v>1252.3</v>
      </c>
      <c r="E61" s="42"/>
      <c r="F61" s="42"/>
      <c r="G61" s="42"/>
      <c r="H61" s="42"/>
      <c r="I61" s="135">
        <v>490342.36</v>
      </c>
      <c r="J61" s="121"/>
      <c r="K61" s="6"/>
      <c r="L61" s="6">
        <f t="shared" si="0"/>
        <v>0</v>
      </c>
      <c r="M61" s="36">
        <f t="shared" si="5"/>
        <v>391.55</v>
      </c>
      <c r="N61" s="5">
        <f t="shared" si="1"/>
        <v>0</v>
      </c>
      <c r="O61" s="5">
        <f t="shared" si="2"/>
        <v>1252.3</v>
      </c>
      <c r="P61" s="5">
        <f t="shared" si="3"/>
        <v>388.13</v>
      </c>
      <c r="Q61" s="5">
        <f t="shared" si="14"/>
        <v>2020</v>
      </c>
      <c r="R61" s="5">
        <f t="shared" si="6"/>
        <v>0</v>
      </c>
      <c r="S61" s="5">
        <f t="shared" si="7"/>
        <v>0</v>
      </c>
      <c r="T61" s="5">
        <f t="shared" si="4"/>
        <v>0</v>
      </c>
      <c r="U61" s="32"/>
      <c r="V61" s="32">
        <f t="shared" si="8"/>
        <v>391.55342968937157</v>
      </c>
      <c r="W61" s="32"/>
      <c r="X61" s="111">
        <f t="shared" si="9"/>
        <v>0</v>
      </c>
      <c r="Y61" s="106">
        <f t="shared" si="10"/>
        <v>391.55342968937157</v>
      </c>
      <c r="AC61" s="124">
        <f t="shared" si="11"/>
        <v>391.55</v>
      </c>
      <c r="AD61">
        <f t="shared" si="12"/>
        <v>32.012781574766962</v>
      </c>
      <c r="AE61" s="125">
        <f t="shared" si="13"/>
        <v>40089.606366080661</v>
      </c>
    </row>
    <row r="62" spans="1:31" x14ac:dyDescent="0.3">
      <c r="A62" s="42">
        <v>56</v>
      </c>
      <c r="B62">
        <v>1116</v>
      </c>
      <c r="C62" s="119" t="str">
        <f>VLOOKUP(B62,Hist_TransAid!C:D,2,FALSE)</f>
        <v>Charles City</v>
      </c>
      <c r="D62" s="134">
        <v>1548.7</v>
      </c>
      <c r="E62" s="42"/>
      <c r="F62" s="42"/>
      <c r="G62" s="42"/>
      <c r="H62" s="42"/>
      <c r="I62" s="135">
        <v>362233</v>
      </c>
      <c r="J62" s="121"/>
      <c r="K62" s="6"/>
      <c r="L62" s="6">
        <f t="shared" si="0"/>
        <v>0</v>
      </c>
      <c r="M62" s="36">
        <f t="shared" si="5"/>
        <v>233.89</v>
      </c>
      <c r="N62" s="5">
        <f t="shared" si="1"/>
        <v>0</v>
      </c>
      <c r="O62" s="5">
        <f t="shared" si="2"/>
        <v>1548.7</v>
      </c>
      <c r="P62" s="5">
        <f t="shared" si="3"/>
        <v>388.13</v>
      </c>
      <c r="Q62" s="5">
        <f t="shared" si="14"/>
        <v>2020</v>
      </c>
      <c r="R62" s="5">
        <f t="shared" si="6"/>
        <v>0</v>
      </c>
      <c r="S62" s="5">
        <f t="shared" si="7"/>
        <v>0</v>
      </c>
      <c r="T62" s="5">
        <f t="shared" si="4"/>
        <v>0</v>
      </c>
      <c r="U62" s="32"/>
      <c r="V62" s="32">
        <f t="shared" si="8"/>
        <v>233.89487957641893</v>
      </c>
      <c r="W62" s="32"/>
      <c r="X62" s="111">
        <f t="shared" si="9"/>
        <v>0</v>
      </c>
      <c r="Y62" s="106">
        <f t="shared" si="10"/>
        <v>233.89487957641893</v>
      </c>
      <c r="AC62" s="124">
        <f t="shared" si="11"/>
        <v>233.89</v>
      </c>
      <c r="AD62">
        <f t="shared" si="12"/>
        <v>0</v>
      </c>
      <c r="AE62" s="125">
        <f t="shared" si="13"/>
        <v>0</v>
      </c>
    </row>
    <row r="63" spans="1:31" x14ac:dyDescent="0.3">
      <c r="A63" s="42">
        <v>57</v>
      </c>
      <c r="B63">
        <v>1134</v>
      </c>
      <c r="C63" s="119" t="str">
        <f>VLOOKUP(B63,Hist_TransAid!C:D,2,FALSE)</f>
        <v>Charter Oak-Ute</v>
      </c>
      <c r="D63" s="134">
        <v>275.8</v>
      </c>
      <c r="E63" s="42"/>
      <c r="F63" s="42"/>
      <c r="G63" s="42"/>
      <c r="H63" s="42"/>
      <c r="I63" s="135">
        <v>229380.45</v>
      </c>
      <c r="J63" s="121"/>
      <c r="K63" s="6"/>
      <c r="L63" s="6">
        <f t="shared" si="0"/>
        <v>0</v>
      </c>
      <c r="M63" s="36">
        <f t="shared" si="5"/>
        <v>831.69</v>
      </c>
      <c r="N63" s="5">
        <f t="shared" si="1"/>
        <v>0</v>
      </c>
      <c r="O63" s="5">
        <f t="shared" si="2"/>
        <v>275.8</v>
      </c>
      <c r="P63" s="5">
        <f t="shared" si="3"/>
        <v>388.13</v>
      </c>
      <c r="Q63" s="5">
        <f t="shared" si="14"/>
        <v>2020</v>
      </c>
      <c r="R63" s="5">
        <f t="shared" si="6"/>
        <v>427.18692971958103</v>
      </c>
      <c r="S63" s="5">
        <f t="shared" si="7"/>
        <v>117818.15521666045</v>
      </c>
      <c r="T63" s="5">
        <f t="shared" si="4"/>
        <v>1</v>
      </c>
      <c r="U63" s="32"/>
      <c r="V63" s="32">
        <f t="shared" si="8"/>
        <v>404.50433206432035</v>
      </c>
      <c r="W63" s="32"/>
      <c r="X63" s="111">
        <f t="shared" si="9"/>
        <v>0</v>
      </c>
      <c r="Y63" s="106">
        <f t="shared" si="10"/>
        <v>404.50433206432035</v>
      </c>
      <c r="AC63" s="124">
        <f t="shared" si="11"/>
        <v>831.69</v>
      </c>
      <c r="AD63">
        <f t="shared" si="12"/>
        <v>472.152781574767</v>
      </c>
      <c r="AE63" s="125">
        <f t="shared" si="13"/>
        <v>130219.73715832074</v>
      </c>
    </row>
    <row r="64" spans="1:31" x14ac:dyDescent="0.3">
      <c r="A64" s="42">
        <v>58</v>
      </c>
      <c r="B64">
        <v>1152</v>
      </c>
      <c r="C64" s="119" t="str">
        <f>VLOOKUP(B64,Hist_TransAid!C:D,2,FALSE)</f>
        <v>Cherokee</v>
      </c>
      <c r="D64" s="134">
        <v>1037.0999999999999</v>
      </c>
      <c r="E64" s="42"/>
      <c r="F64" s="42"/>
      <c r="G64" s="42"/>
      <c r="H64" s="42"/>
      <c r="I64" s="135">
        <v>318600.96000000002</v>
      </c>
      <c r="J64" s="121"/>
      <c r="K64" s="6"/>
      <c r="L64" s="6">
        <f t="shared" si="0"/>
        <v>0</v>
      </c>
      <c r="M64" s="36">
        <f t="shared" si="5"/>
        <v>307.2</v>
      </c>
      <c r="N64" s="5">
        <f t="shared" si="1"/>
        <v>0</v>
      </c>
      <c r="O64" s="5">
        <f t="shared" si="2"/>
        <v>1037.0999999999999</v>
      </c>
      <c r="P64" s="5">
        <f t="shared" si="3"/>
        <v>388.13</v>
      </c>
      <c r="Q64" s="5">
        <f t="shared" si="14"/>
        <v>2020</v>
      </c>
      <c r="R64" s="5">
        <f t="shared" si="6"/>
        <v>0</v>
      </c>
      <c r="S64" s="5">
        <f t="shared" si="7"/>
        <v>0</v>
      </c>
      <c r="T64" s="5">
        <f t="shared" si="4"/>
        <v>0</v>
      </c>
      <c r="U64" s="32"/>
      <c r="V64" s="32">
        <f t="shared" si="8"/>
        <v>307.20370263234025</v>
      </c>
      <c r="W64" s="32"/>
      <c r="X64" s="111">
        <f t="shared" si="9"/>
        <v>0</v>
      </c>
      <c r="Y64" s="106">
        <f t="shared" si="10"/>
        <v>307.20370263234025</v>
      </c>
      <c r="AC64" s="124">
        <f t="shared" si="11"/>
        <v>307.2</v>
      </c>
      <c r="AD64">
        <f t="shared" si="12"/>
        <v>0</v>
      </c>
      <c r="AE64" s="125">
        <f t="shared" si="13"/>
        <v>0</v>
      </c>
    </row>
    <row r="65" spans="1:31" x14ac:dyDescent="0.3">
      <c r="A65" s="42">
        <v>59</v>
      </c>
      <c r="B65">
        <v>1197</v>
      </c>
      <c r="C65" s="119" t="str">
        <f>VLOOKUP(B65,Hist_TransAid!C:D,2,FALSE)</f>
        <v>Clarinda</v>
      </c>
      <c r="D65" s="134">
        <v>967.30000000000007</v>
      </c>
      <c r="E65" s="42"/>
      <c r="F65" s="42"/>
      <c r="G65" s="42"/>
      <c r="H65" s="42"/>
      <c r="I65" s="135">
        <v>287652.2</v>
      </c>
      <c r="J65" s="121"/>
      <c r="K65" s="6"/>
      <c r="L65" s="6">
        <f t="shared" si="0"/>
        <v>0</v>
      </c>
      <c r="M65" s="36">
        <f t="shared" si="5"/>
        <v>297.38</v>
      </c>
      <c r="N65" s="5">
        <f t="shared" si="1"/>
        <v>0</v>
      </c>
      <c r="O65" s="5">
        <f t="shared" si="2"/>
        <v>967.30000000000007</v>
      </c>
      <c r="P65" s="5">
        <f t="shared" si="3"/>
        <v>388.13</v>
      </c>
      <c r="Q65" s="5">
        <f t="shared" si="14"/>
        <v>2020</v>
      </c>
      <c r="R65" s="5">
        <f t="shared" si="6"/>
        <v>0</v>
      </c>
      <c r="S65" s="5">
        <f t="shared" si="7"/>
        <v>0</v>
      </c>
      <c r="T65" s="5">
        <f t="shared" si="4"/>
        <v>0</v>
      </c>
      <c r="U65" s="32"/>
      <c r="V65" s="32">
        <f t="shared" si="8"/>
        <v>297.37640855990901</v>
      </c>
      <c r="W65" s="32"/>
      <c r="X65" s="111">
        <f t="shared" si="9"/>
        <v>0</v>
      </c>
      <c r="Y65" s="106">
        <f t="shared" si="10"/>
        <v>297.37640855990901</v>
      </c>
      <c r="AC65" s="124">
        <f t="shared" si="11"/>
        <v>297.38</v>
      </c>
      <c r="AD65">
        <f t="shared" si="12"/>
        <v>0</v>
      </c>
      <c r="AE65" s="125">
        <f t="shared" si="13"/>
        <v>0</v>
      </c>
    </row>
    <row r="66" spans="1:31" x14ac:dyDescent="0.3">
      <c r="A66" s="42">
        <v>60</v>
      </c>
      <c r="B66">
        <v>1206</v>
      </c>
      <c r="C66" s="119" t="str">
        <f>VLOOKUP(B66,Hist_TransAid!C:D,2,FALSE)</f>
        <v>Clarion-Goldfield-Dows</v>
      </c>
      <c r="D66" s="134">
        <v>985</v>
      </c>
      <c r="E66" s="42"/>
      <c r="F66" s="42"/>
      <c r="G66" s="42"/>
      <c r="H66" s="42"/>
      <c r="I66" s="135">
        <v>616641.87</v>
      </c>
      <c r="J66" s="121"/>
      <c r="K66" s="6"/>
      <c r="L66" s="6">
        <f t="shared" si="0"/>
        <v>0</v>
      </c>
      <c r="M66" s="36">
        <f t="shared" si="5"/>
        <v>626.03</v>
      </c>
      <c r="N66" s="5">
        <f t="shared" si="1"/>
        <v>0</v>
      </c>
      <c r="O66" s="5">
        <f t="shared" si="2"/>
        <v>985</v>
      </c>
      <c r="P66" s="5">
        <f t="shared" si="3"/>
        <v>388.13</v>
      </c>
      <c r="Q66" s="5">
        <f t="shared" si="14"/>
        <v>2020</v>
      </c>
      <c r="R66" s="5">
        <f t="shared" si="6"/>
        <v>221.52692971958095</v>
      </c>
      <c r="S66" s="5">
        <f t="shared" si="7"/>
        <v>218204.02577378723</v>
      </c>
      <c r="T66" s="5">
        <f t="shared" si="4"/>
        <v>1</v>
      </c>
      <c r="U66" s="32"/>
      <c r="V66" s="32">
        <f t="shared" si="8"/>
        <v>404.50542561036826</v>
      </c>
      <c r="W66" s="32"/>
      <c r="X66" s="111">
        <f t="shared" si="9"/>
        <v>0</v>
      </c>
      <c r="Y66" s="106">
        <f t="shared" si="10"/>
        <v>404.50542561036826</v>
      </c>
      <c r="AC66" s="124">
        <f t="shared" si="11"/>
        <v>626.03</v>
      </c>
      <c r="AD66">
        <f t="shared" si="12"/>
        <v>266.49278157476692</v>
      </c>
      <c r="AE66" s="125">
        <f t="shared" si="13"/>
        <v>262495.38985114545</v>
      </c>
    </row>
    <row r="67" spans="1:31" x14ac:dyDescent="0.3">
      <c r="A67" s="42">
        <v>61</v>
      </c>
      <c r="B67">
        <v>1211</v>
      </c>
      <c r="C67" s="119" t="str">
        <f>VLOOKUP(B67,Hist_TransAid!C:D,2,FALSE)</f>
        <v>Clarke</v>
      </c>
      <c r="D67" s="134">
        <v>1407.5</v>
      </c>
      <c r="E67" s="42"/>
      <c r="F67" s="42"/>
      <c r="G67" s="42"/>
      <c r="H67" s="42"/>
      <c r="I67" s="135">
        <v>629180.13</v>
      </c>
      <c r="J67" s="121"/>
      <c r="K67" s="6"/>
      <c r="L67" s="6">
        <f t="shared" si="0"/>
        <v>0</v>
      </c>
      <c r="M67" s="36">
        <f t="shared" si="5"/>
        <v>447.02</v>
      </c>
      <c r="N67" s="5">
        <f t="shared" si="1"/>
        <v>0</v>
      </c>
      <c r="O67" s="5">
        <f t="shared" si="2"/>
        <v>1407.5</v>
      </c>
      <c r="P67" s="5">
        <f t="shared" si="3"/>
        <v>388.13</v>
      </c>
      <c r="Q67" s="5">
        <f t="shared" si="14"/>
        <v>2020</v>
      </c>
      <c r="R67" s="5">
        <f t="shared" si="6"/>
        <v>42.516929719580958</v>
      </c>
      <c r="S67" s="5">
        <f t="shared" si="7"/>
        <v>59842.578580310197</v>
      </c>
      <c r="T67" s="5">
        <f t="shared" si="4"/>
        <v>1</v>
      </c>
      <c r="U67" s="32"/>
      <c r="V67" s="32">
        <f t="shared" si="8"/>
        <v>404.50270083104073</v>
      </c>
      <c r="W67" s="32"/>
      <c r="X67" s="111">
        <f t="shared" si="9"/>
        <v>0</v>
      </c>
      <c r="Y67" s="106">
        <f t="shared" si="10"/>
        <v>404.50270083104073</v>
      </c>
      <c r="AC67" s="124">
        <f t="shared" si="11"/>
        <v>447.02</v>
      </c>
      <c r="AD67">
        <f t="shared" si="12"/>
        <v>87.482781574766932</v>
      </c>
      <c r="AE67" s="125">
        <f t="shared" si="13"/>
        <v>123132.01506648446</v>
      </c>
    </row>
    <row r="68" spans="1:31" x14ac:dyDescent="0.3">
      <c r="A68" s="42">
        <v>62</v>
      </c>
      <c r="B68">
        <v>1215</v>
      </c>
      <c r="C68" s="119" t="str">
        <f>VLOOKUP(B68,Hist_TransAid!C:D,2,FALSE)</f>
        <v>Clarksville</v>
      </c>
      <c r="D68" s="134">
        <v>286.2</v>
      </c>
      <c r="E68" s="42"/>
      <c r="F68" s="42"/>
      <c r="G68" s="42"/>
      <c r="H68" s="42"/>
      <c r="I68" s="135">
        <v>94765.2</v>
      </c>
      <c r="J68" s="121"/>
      <c r="K68" s="6"/>
      <c r="L68" s="6">
        <f t="shared" si="0"/>
        <v>0</v>
      </c>
      <c r="M68" s="36">
        <f t="shared" si="5"/>
        <v>331.12</v>
      </c>
      <c r="N68" s="5">
        <f t="shared" si="1"/>
        <v>0</v>
      </c>
      <c r="O68" s="5">
        <f t="shared" si="2"/>
        <v>286.2</v>
      </c>
      <c r="P68" s="5">
        <f t="shared" si="3"/>
        <v>388.13</v>
      </c>
      <c r="Q68" s="5">
        <f t="shared" si="14"/>
        <v>2020</v>
      </c>
      <c r="R68" s="5">
        <f t="shared" si="6"/>
        <v>0</v>
      </c>
      <c r="S68" s="5">
        <f t="shared" si="7"/>
        <v>0</v>
      </c>
      <c r="T68" s="5">
        <f t="shared" si="4"/>
        <v>0</v>
      </c>
      <c r="U68" s="32"/>
      <c r="V68" s="32">
        <f t="shared" si="8"/>
        <v>331.1153039832285</v>
      </c>
      <c r="W68" s="32"/>
      <c r="X68" s="111">
        <f t="shared" si="9"/>
        <v>0</v>
      </c>
      <c r="Y68" s="106">
        <f t="shared" si="10"/>
        <v>331.1153039832285</v>
      </c>
      <c r="AC68" s="124">
        <f t="shared" si="11"/>
        <v>331.12</v>
      </c>
      <c r="AD68">
        <f t="shared" si="12"/>
        <v>0</v>
      </c>
      <c r="AE68" s="125">
        <f t="shared" si="13"/>
        <v>0</v>
      </c>
    </row>
    <row r="69" spans="1:31" x14ac:dyDescent="0.3">
      <c r="A69" s="42">
        <v>63</v>
      </c>
      <c r="B69">
        <v>1218</v>
      </c>
      <c r="C69" s="119" t="str">
        <f>VLOOKUP(B69,Hist_TransAid!C:D,2,FALSE)</f>
        <v>Clay Central-Everly</v>
      </c>
      <c r="D69" s="134">
        <v>294</v>
      </c>
      <c r="E69" s="42"/>
      <c r="F69" s="42"/>
      <c r="G69" s="42"/>
      <c r="H69" s="42"/>
      <c r="I69" s="135">
        <v>176310.58</v>
      </c>
      <c r="J69" s="121"/>
      <c r="K69" s="6"/>
      <c r="L69" s="6">
        <f t="shared" si="0"/>
        <v>0</v>
      </c>
      <c r="M69" s="36">
        <f t="shared" si="5"/>
        <v>599.70000000000005</v>
      </c>
      <c r="N69" s="5">
        <f t="shared" si="1"/>
        <v>0</v>
      </c>
      <c r="O69" s="5">
        <f t="shared" si="2"/>
        <v>294</v>
      </c>
      <c r="P69" s="5">
        <f t="shared" si="3"/>
        <v>388.13</v>
      </c>
      <c r="Q69" s="5">
        <f t="shared" si="14"/>
        <v>2020</v>
      </c>
      <c r="R69" s="5">
        <f t="shared" si="6"/>
        <v>195.19692971958102</v>
      </c>
      <c r="S69" s="5">
        <f t="shared" si="7"/>
        <v>57387.897337556817</v>
      </c>
      <c r="T69" s="5">
        <f t="shared" si="4"/>
        <v>1</v>
      </c>
      <c r="U69" s="32"/>
      <c r="V69" s="32">
        <f t="shared" si="8"/>
        <v>404.498920620555</v>
      </c>
      <c r="W69" s="32"/>
      <c r="X69" s="111">
        <f t="shared" si="9"/>
        <v>0</v>
      </c>
      <c r="Y69" s="106">
        <f t="shared" si="10"/>
        <v>404.498920620555</v>
      </c>
      <c r="AC69" s="124">
        <f t="shared" si="11"/>
        <v>599.70000000000005</v>
      </c>
      <c r="AD69">
        <f t="shared" si="12"/>
        <v>240.162781574767</v>
      </c>
      <c r="AE69" s="125">
        <f t="shared" si="13"/>
        <v>70607.857782981504</v>
      </c>
    </row>
    <row r="70" spans="1:31" x14ac:dyDescent="0.3">
      <c r="A70" s="42">
        <v>64</v>
      </c>
      <c r="B70">
        <v>2763</v>
      </c>
      <c r="C70" s="119" t="str">
        <f>VLOOKUP(B70,Hist_TransAid!C:D,2,FALSE)</f>
        <v>Clayton Ridge</v>
      </c>
      <c r="D70" s="134">
        <v>598.79999999999995</v>
      </c>
      <c r="E70" s="42"/>
      <c r="F70" s="42"/>
      <c r="G70" s="42"/>
      <c r="H70" s="42"/>
      <c r="I70" s="135">
        <v>410416.58</v>
      </c>
      <c r="J70" s="121"/>
      <c r="K70" s="6"/>
      <c r="L70" s="6">
        <f t="shared" si="0"/>
        <v>0</v>
      </c>
      <c r="M70" s="36">
        <f t="shared" si="5"/>
        <v>685.4</v>
      </c>
      <c r="N70" s="5">
        <f t="shared" si="1"/>
        <v>0</v>
      </c>
      <c r="O70" s="5">
        <f t="shared" si="2"/>
        <v>598.79999999999995</v>
      </c>
      <c r="P70" s="5">
        <f t="shared" si="3"/>
        <v>388.13</v>
      </c>
      <c r="Q70" s="5">
        <f t="shared" si="14"/>
        <v>2020</v>
      </c>
      <c r="R70" s="5">
        <f t="shared" si="6"/>
        <v>280.89692971958095</v>
      </c>
      <c r="S70" s="5">
        <f t="shared" si="7"/>
        <v>168201.08151608508</v>
      </c>
      <c r="T70" s="5">
        <f t="shared" si="4"/>
        <v>1</v>
      </c>
      <c r="U70" s="32"/>
      <c r="V70" s="32">
        <f t="shared" si="8"/>
        <v>404.5015004741399</v>
      </c>
      <c r="W70" s="32"/>
      <c r="X70" s="111">
        <f t="shared" si="9"/>
        <v>0</v>
      </c>
      <c r="Y70" s="106">
        <f t="shared" si="10"/>
        <v>404.5015004741399</v>
      </c>
      <c r="AC70" s="124">
        <f t="shared" si="11"/>
        <v>685.4</v>
      </c>
      <c r="AD70">
        <f t="shared" si="12"/>
        <v>325.86278157476693</v>
      </c>
      <c r="AE70" s="125">
        <f t="shared" si="13"/>
        <v>195126.63360697043</v>
      </c>
    </row>
    <row r="71" spans="1:31" x14ac:dyDescent="0.3">
      <c r="A71" s="42">
        <v>65</v>
      </c>
      <c r="B71">
        <v>1221</v>
      </c>
      <c r="C71" s="119" t="str">
        <f>VLOOKUP(B71,Hist_TransAid!C:D,2,FALSE)</f>
        <v>Clear Creek-Amana</v>
      </c>
      <c r="D71" s="134">
        <v>2797.8</v>
      </c>
      <c r="E71" s="42"/>
      <c r="F71" s="42"/>
      <c r="G71" s="42"/>
      <c r="H71" s="42"/>
      <c r="I71" s="135">
        <v>1540550.24</v>
      </c>
      <c r="J71" s="121"/>
      <c r="K71" s="6"/>
      <c r="L71" s="6">
        <f t="shared" ref="L71:L134" si="15">G71/D71</f>
        <v>0</v>
      </c>
      <c r="M71" s="36">
        <f t="shared" si="5"/>
        <v>550.63</v>
      </c>
      <c r="N71" s="5">
        <f t="shared" ref="N71:N134" si="16">J71</f>
        <v>0</v>
      </c>
      <c r="O71" s="5">
        <f t="shared" ref="O71:O134" si="17">D71</f>
        <v>2797.8</v>
      </c>
      <c r="P71" s="5">
        <f t="shared" ref="P71:P134" si="18">ROUND($I$334,2)</f>
        <v>388.13</v>
      </c>
      <c r="Q71" s="5">
        <f t="shared" si="14"/>
        <v>2020</v>
      </c>
      <c r="R71" s="5">
        <f t="shared" ref="R71:R134" si="19">IF(M71&gt;$R$4,M71-$R$4,0)</f>
        <v>146.12692971958097</v>
      </c>
      <c r="S71" s="5">
        <f t="shared" ref="S71:S134" si="20">R71*O71</f>
        <v>408833.92396944365</v>
      </c>
      <c r="T71" s="5">
        <f t="shared" ref="T71:T134" si="21">IF(S71&gt;0,1,0)</f>
        <v>1</v>
      </c>
      <c r="U71" s="32"/>
      <c r="V71" s="32">
        <f t="shared" si="8"/>
        <v>404.50222175657882</v>
      </c>
      <c r="W71" s="32"/>
      <c r="X71" s="111">
        <f t="shared" si="9"/>
        <v>0</v>
      </c>
      <c r="Y71" s="106">
        <f t="shared" si="10"/>
        <v>404.50222175657882</v>
      </c>
      <c r="AC71" s="124">
        <f t="shared" si="11"/>
        <v>550.63</v>
      </c>
      <c r="AD71">
        <f t="shared" si="12"/>
        <v>191.09278157476695</v>
      </c>
      <c r="AE71" s="125">
        <f t="shared" si="13"/>
        <v>534639.38428988296</v>
      </c>
    </row>
    <row r="72" spans="1:31" x14ac:dyDescent="0.3">
      <c r="A72" s="42">
        <v>66</v>
      </c>
      <c r="B72">
        <v>1233</v>
      </c>
      <c r="C72" s="119" t="str">
        <f>VLOOKUP(B72,Hist_TransAid!C:D,2,FALSE)</f>
        <v>Clear Lake</v>
      </c>
      <c r="D72" s="134">
        <v>1187.0999999999999</v>
      </c>
      <c r="E72" s="42"/>
      <c r="F72" s="42"/>
      <c r="G72" s="42"/>
      <c r="H72" s="42"/>
      <c r="I72" s="135">
        <v>338672.16</v>
      </c>
      <c r="J72" s="121"/>
      <c r="K72" s="6"/>
      <c r="L72" s="6">
        <f t="shared" si="15"/>
        <v>0</v>
      </c>
      <c r="M72" s="36">
        <f t="shared" ref="M72:M135" si="22">ROUND(I72/D72,2)</f>
        <v>285.29000000000002</v>
      </c>
      <c r="N72" s="5">
        <f t="shared" si="16"/>
        <v>0</v>
      </c>
      <c r="O72" s="5">
        <f t="shared" si="17"/>
        <v>1187.0999999999999</v>
      </c>
      <c r="P72" s="5">
        <f t="shared" si="18"/>
        <v>388.13</v>
      </c>
      <c r="Q72" s="5">
        <f t="shared" si="14"/>
        <v>2020</v>
      </c>
      <c r="R72" s="5">
        <f t="shared" si="19"/>
        <v>0</v>
      </c>
      <c r="S72" s="5">
        <f t="shared" si="20"/>
        <v>0</v>
      </c>
      <c r="T72" s="5">
        <f t="shared" si="21"/>
        <v>0</v>
      </c>
      <c r="U72" s="32"/>
      <c r="V72" s="32">
        <f t="shared" ref="V72:V135" si="23">(I72-S72)/D72</f>
        <v>285.2937073540561</v>
      </c>
      <c r="W72" s="32"/>
      <c r="X72" s="111">
        <f t="shared" ref="X72:X135" si="24">O72*$AA$6</f>
        <v>0</v>
      </c>
      <c r="Y72" s="106">
        <f t="shared" ref="Y72:Y135" si="25">(I72-S72-X72)/D72</f>
        <v>285.2937073540561</v>
      </c>
      <c r="AC72" s="124">
        <f t="shared" ref="AC72:AC135" si="26">M72</f>
        <v>285.29000000000002</v>
      </c>
      <c r="AD72">
        <f t="shared" ref="AD72:AD135" si="27">IF(AC72&gt;$AD$4,AC72-$AD$4,0)</f>
        <v>0</v>
      </c>
      <c r="AE72" s="125">
        <f t="shared" ref="AE72:AE135" si="28">AD72*D72</f>
        <v>0</v>
      </c>
    </row>
    <row r="73" spans="1:31" x14ac:dyDescent="0.3">
      <c r="A73" s="42">
        <v>67</v>
      </c>
      <c r="B73">
        <v>1278</v>
      </c>
      <c r="C73" s="119" t="str">
        <f>VLOOKUP(B73,Hist_TransAid!C:D,2,FALSE)</f>
        <v>Clinton</v>
      </c>
      <c r="D73" s="134">
        <v>3612.4</v>
      </c>
      <c r="E73" s="42"/>
      <c r="F73" s="42"/>
      <c r="G73" s="42"/>
      <c r="H73" s="42"/>
      <c r="I73" s="135">
        <v>878669.67</v>
      </c>
      <c r="J73" s="121"/>
      <c r="K73" s="6"/>
      <c r="L73" s="6">
        <f t="shared" si="15"/>
        <v>0</v>
      </c>
      <c r="M73" s="36">
        <f t="shared" si="22"/>
        <v>243.24</v>
      </c>
      <c r="N73" s="5">
        <f t="shared" si="16"/>
        <v>0</v>
      </c>
      <c r="O73" s="5">
        <f t="shared" si="17"/>
        <v>3612.4</v>
      </c>
      <c r="P73" s="5">
        <f t="shared" si="18"/>
        <v>388.13</v>
      </c>
      <c r="Q73" s="5">
        <f t="shared" si="14"/>
        <v>2020</v>
      </c>
      <c r="R73" s="5">
        <f t="shared" si="19"/>
        <v>0</v>
      </c>
      <c r="S73" s="5">
        <f t="shared" si="20"/>
        <v>0</v>
      </c>
      <c r="T73" s="5">
        <f t="shared" si="21"/>
        <v>0</v>
      </c>
      <c r="U73" s="32"/>
      <c r="V73" s="32">
        <f t="shared" si="23"/>
        <v>243.23709168419887</v>
      </c>
      <c r="W73" s="32"/>
      <c r="X73" s="111">
        <f t="shared" si="24"/>
        <v>0</v>
      </c>
      <c r="Y73" s="106">
        <f t="shared" si="25"/>
        <v>243.23709168419887</v>
      </c>
      <c r="AC73" s="124">
        <f t="shared" si="26"/>
        <v>243.24</v>
      </c>
      <c r="AD73">
        <f t="shared" si="27"/>
        <v>0</v>
      </c>
      <c r="AE73" s="125">
        <f t="shared" si="28"/>
        <v>0</v>
      </c>
    </row>
    <row r="74" spans="1:31" x14ac:dyDescent="0.3">
      <c r="A74" s="42">
        <v>68</v>
      </c>
      <c r="B74">
        <v>1332</v>
      </c>
      <c r="C74" s="119" t="str">
        <f>VLOOKUP(B74,Hist_TransAid!C:D,2,FALSE)</f>
        <v>Colfax-Mingo</v>
      </c>
      <c r="D74" s="134">
        <v>726.5</v>
      </c>
      <c r="E74" s="42"/>
      <c r="F74" s="42"/>
      <c r="G74" s="42"/>
      <c r="H74" s="42"/>
      <c r="I74" s="135">
        <v>382070.27</v>
      </c>
      <c r="J74" s="121"/>
      <c r="K74" s="6"/>
      <c r="L74" s="6">
        <f t="shared" si="15"/>
        <v>0</v>
      </c>
      <c r="M74" s="36">
        <f t="shared" si="22"/>
        <v>525.91</v>
      </c>
      <c r="N74" s="5">
        <f t="shared" si="16"/>
        <v>0</v>
      </c>
      <c r="O74" s="5">
        <f t="shared" si="17"/>
        <v>726.5</v>
      </c>
      <c r="P74" s="5">
        <f t="shared" si="18"/>
        <v>388.13</v>
      </c>
      <c r="Q74" s="5">
        <f t="shared" ref="Q74:Q137" si="29">Q73</f>
        <v>2020</v>
      </c>
      <c r="R74" s="5">
        <f t="shared" si="19"/>
        <v>121.40692971958094</v>
      </c>
      <c r="S74" s="5">
        <f t="shared" si="20"/>
        <v>88202.134441275557</v>
      </c>
      <c r="T74" s="5">
        <f t="shared" si="21"/>
        <v>1</v>
      </c>
      <c r="U74" s="32"/>
      <c r="V74" s="32">
        <f t="shared" si="23"/>
        <v>404.49846601338538</v>
      </c>
      <c r="W74" s="32"/>
      <c r="X74" s="111">
        <f t="shared" si="24"/>
        <v>0</v>
      </c>
      <c r="Y74" s="106">
        <f t="shared" si="25"/>
        <v>404.49846601338538</v>
      </c>
      <c r="AC74" s="124">
        <f t="shared" si="26"/>
        <v>525.91</v>
      </c>
      <c r="AD74">
        <f t="shared" si="27"/>
        <v>166.37278157476692</v>
      </c>
      <c r="AE74" s="125">
        <f t="shared" si="28"/>
        <v>120869.82581406817</v>
      </c>
    </row>
    <row r="75" spans="1:31" x14ac:dyDescent="0.3">
      <c r="A75" s="42">
        <v>69</v>
      </c>
      <c r="B75">
        <v>1337</v>
      </c>
      <c r="C75" s="119" t="str">
        <f>VLOOKUP(B75,Hist_TransAid!C:D,2,FALSE)</f>
        <v>College Community</v>
      </c>
      <c r="D75" s="134">
        <v>5130.8999999999996</v>
      </c>
      <c r="E75" s="42"/>
      <c r="F75" s="42"/>
      <c r="G75" s="42"/>
      <c r="H75" s="42"/>
      <c r="I75" s="135">
        <v>2530188.4900000002</v>
      </c>
      <c r="J75" s="121"/>
      <c r="K75" s="6"/>
      <c r="L75" s="6">
        <f t="shared" si="15"/>
        <v>0</v>
      </c>
      <c r="M75" s="36">
        <f t="shared" si="22"/>
        <v>493.13</v>
      </c>
      <c r="N75" s="5">
        <f t="shared" si="16"/>
        <v>0</v>
      </c>
      <c r="O75" s="5">
        <f t="shared" si="17"/>
        <v>5130.8999999999996</v>
      </c>
      <c r="P75" s="5">
        <f t="shared" si="18"/>
        <v>388.13</v>
      </c>
      <c r="Q75" s="5">
        <f t="shared" si="29"/>
        <v>2020</v>
      </c>
      <c r="R75" s="5">
        <f t="shared" si="19"/>
        <v>88.626929719580971</v>
      </c>
      <c r="S75" s="5">
        <f t="shared" si="20"/>
        <v>454735.91369819798</v>
      </c>
      <c r="T75" s="5">
        <f t="shared" si="21"/>
        <v>1</v>
      </c>
      <c r="U75" s="32"/>
      <c r="V75" s="32">
        <f t="shared" si="23"/>
        <v>404.50068726769229</v>
      </c>
      <c r="W75" s="32"/>
      <c r="X75" s="111">
        <f t="shared" si="24"/>
        <v>0</v>
      </c>
      <c r="Y75" s="106">
        <f t="shared" si="25"/>
        <v>404.50068726769229</v>
      </c>
      <c r="AC75" s="124">
        <f t="shared" si="26"/>
        <v>493.13</v>
      </c>
      <c r="AD75">
        <f t="shared" si="27"/>
        <v>133.59278157476695</v>
      </c>
      <c r="AE75" s="125">
        <f t="shared" si="28"/>
        <v>685451.20298197167</v>
      </c>
    </row>
    <row r="76" spans="1:31" x14ac:dyDescent="0.3">
      <c r="A76" s="42">
        <v>70</v>
      </c>
      <c r="B76">
        <v>1350</v>
      </c>
      <c r="C76" s="119" t="str">
        <f>VLOOKUP(B76,Hist_TransAid!C:D,2,FALSE)</f>
        <v>Collins-Maxwell</v>
      </c>
      <c r="D76" s="134">
        <v>466</v>
      </c>
      <c r="E76" s="42"/>
      <c r="F76" s="42"/>
      <c r="G76" s="42"/>
      <c r="H76" s="42"/>
      <c r="I76" s="135">
        <v>162423.18</v>
      </c>
      <c r="J76" s="121"/>
      <c r="K76" s="6"/>
      <c r="L76" s="6">
        <f t="shared" si="15"/>
        <v>0</v>
      </c>
      <c r="M76" s="36">
        <f t="shared" si="22"/>
        <v>348.55</v>
      </c>
      <c r="N76" s="5">
        <f t="shared" si="16"/>
        <v>0</v>
      </c>
      <c r="O76" s="5">
        <f t="shared" si="17"/>
        <v>466</v>
      </c>
      <c r="P76" s="5">
        <f t="shared" si="18"/>
        <v>388.13</v>
      </c>
      <c r="Q76" s="5">
        <f t="shared" si="29"/>
        <v>2020</v>
      </c>
      <c r="R76" s="5">
        <f t="shared" si="19"/>
        <v>0</v>
      </c>
      <c r="S76" s="5">
        <f t="shared" si="20"/>
        <v>0</v>
      </c>
      <c r="T76" s="5">
        <f t="shared" si="21"/>
        <v>0</v>
      </c>
      <c r="U76" s="32"/>
      <c r="V76" s="32">
        <f t="shared" si="23"/>
        <v>348.54759656652357</v>
      </c>
      <c r="W76" s="32"/>
      <c r="X76" s="111">
        <f t="shared" si="24"/>
        <v>0</v>
      </c>
      <c r="Y76" s="106">
        <f t="shared" si="25"/>
        <v>348.54759656652357</v>
      </c>
      <c r="AC76" s="124">
        <f t="shared" si="26"/>
        <v>348.55</v>
      </c>
      <c r="AD76">
        <f t="shared" si="27"/>
        <v>0</v>
      </c>
      <c r="AE76" s="125">
        <f t="shared" si="28"/>
        <v>0</v>
      </c>
    </row>
    <row r="77" spans="1:31" x14ac:dyDescent="0.3">
      <c r="A77" s="42">
        <v>71</v>
      </c>
      <c r="B77">
        <v>1359</v>
      </c>
      <c r="C77" s="119" t="str">
        <f>VLOOKUP(B77,Hist_TransAid!C:D,2,FALSE)</f>
        <v>Colo-Nesco</v>
      </c>
      <c r="D77" s="134">
        <v>482</v>
      </c>
      <c r="E77" s="42"/>
      <c r="F77" s="42"/>
      <c r="G77" s="42"/>
      <c r="H77" s="42"/>
      <c r="I77" s="135">
        <v>299118.37</v>
      </c>
      <c r="J77" s="121"/>
      <c r="K77" s="6"/>
      <c r="L77" s="6">
        <f t="shared" si="15"/>
        <v>0</v>
      </c>
      <c r="M77" s="36">
        <f t="shared" si="22"/>
        <v>620.58000000000004</v>
      </c>
      <c r="N77" s="5">
        <f t="shared" si="16"/>
        <v>0</v>
      </c>
      <c r="O77" s="5">
        <f t="shared" si="17"/>
        <v>482</v>
      </c>
      <c r="P77" s="5">
        <f t="shared" si="18"/>
        <v>388.13</v>
      </c>
      <c r="Q77" s="5">
        <f t="shared" si="29"/>
        <v>2020</v>
      </c>
      <c r="R77" s="5">
        <f t="shared" si="19"/>
        <v>216.07692971958102</v>
      </c>
      <c r="S77" s="5">
        <f t="shared" si="20"/>
        <v>104149.08012483804</v>
      </c>
      <c r="T77" s="5">
        <f t="shared" si="21"/>
        <v>1</v>
      </c>
      <c r="U77" s="32"/>
      <c r="V77" s="32">
        <f t="shared" si="23"/>
        <v>404.50060140075095</v>
      </c>
      <c r="W77" s="32"/>
      <c r="X77" s="111">
        <f t="shared" si="24"/>
        <v>0</v>
      </c>
      <c r="Y77" s="106">
        <f t="shared" si="25"/>
        <v>404.50060140075095</v>
      </c>
      <c r="AC77" s="124">
        <f t="shared" si="26"/>
        <v>620.58000000000004</v>
      </c>
      <c r="AD77">
        <f t="shared" si="27"/>
        <v>261.04278157476699</v>
      </c>
      <c r="AE77" s="125">
        <f t="shared" si="28"/>
        <v>125822.62071903769</v>
      </c>
    </row>
    <row r="78" spans="1:31" x14ac:dyDescent="0.3">
      <c r="A78" s="42">
        <v>72</v>
      </c>
      <c r="B78">
        <v>1368</v>
      </c>
      <c r="C78" s="119" t="str">
        <f>VLOOKUP(B78,Hist_TransAid!C:D,2,FALSE)</f>
        <v>Columbus</v>
      </c>
      <c r="D78" s="134">
        <v>756.8</v>
      </c>
      <c r="E78" s="42"/>
      <c r="F78" s="42"/>
      <c r="G78" s="42"/>
      <c r="H78" s="42"/>
      <c r="I78" s="135">
        <v>259576.72</v>
      </c>
      <c r="J78" s="121"/>
      <c r="K78" s="6"/>
      <c r="L78" s="6">
        <f t="shared" si="15"/>
        <v>0</v>
      </c>
      <c r="M78" s="36">
        <f t="shared" si="22"/>
        <v>342.99</v>
      </c>
      <c r="N78" s="5">
        <f t="shared" si="16"/>
        <v>0</v>
      </c>
      <c r="O78" s="5">
        <f t="shared" si="17"/>
        <v>756.8</v>
      </c>
      <c r="P78" s="5">
        <f t="shared" si="18"/>
        <v>388.13</v>
      </c>
      <c r="Q78" s="5">
        <f t="shared" si="29"/>
        <v>2020</v>
      </c>
      <c r="R78" s="5">
        <f t="shared" si="19"/>
        <v>0</v>
      </c>
      <c r="S78" s="5">
        <f t="shared" si="20"/>
        <v>0</v>
      </c>
      <c r="T78" s="5">
        <f t="shared" si="21"/>
        <v>0</v>
      </c>
      <c r="U78" s="32"/>
      <c r="V78" s="32">
        <f t="shared" si="23"/>
        <v>342.99249471458774</v>
      </c>
      <c r="W78" s="32"/>
      <c r="X78" s="111">
        <f t="shared" si="24"/>
        <v>0</v>
      </c>
      <c r="Y78" s="106">
        <f t="shared" si="25"/>
        <v>342.99249471458774</v>
      </c>
      <c r="AC78" s="124">
        <f t="shared" si="26"/>
        <v>342.99</v>
      </c>
      <c r="AD78">
        <f t="shared" si="27"/>
        <v>0</v>
      </c>
      <c r="AE78" s="125">
        <f t="shared" si="28"/>
        <v>0</v>
      </c>
    </row>
    <row r="79" spans="1:31" x14ac:dyDescent="0.3">
      <c r="A79" s="42">
        <v>73</v>
      </c>
      <c r="B79">
        <v>1413</v>
      </c>
      <c r="C79" s="119" t="str">
        <f>VLOOKUP(B79,Hist_TransAid!C:D,2,FALSE)</f>
        <v>Coon Rapids-Bayard</v>
      </c>
      <c r="D79" s="134">
        <v>427</v>
      </c>
      <c r="E79" s="42"/>
      <c r="F79" s="42"/>
      <c r="G79" s="42"/>
      <c r="H79" s="42"/>
      <c r="I79" s="135">
        <v>252693.83</v>
      </c>
      <c r="J79" s="121"/>
      <c r="K79" s="6"/>
      <c r="L79" s="6">
        <f t="shared" si="15"/>
        <v>0</v>
      </c>
      <c r="M79" s="36">
        <f t="shared" si="22"/>
        <v>591.79</v>
      </c>
      <c r="N79" s="5">
        <f t="shared" si="16"/>
        <v>0</v>
      </c>
      <c r="O79" s="5">
        <f t="shared" si="17"/>
        <v>427</v>
      </c>
      <c r="P79" s="5">
        <f t="shared" si="18"/>
        <v>388.13</v>
      </c>
      <c r="Q79" s="5">
        <f t="shared" si="29"/>
        <v>2020</v>
      </c>
      <c r="R79" s="5">
        <f t="shared" si="19"/>
        <v>187.28692971958094</v>
      </c>
      <c r="S79" s="5">
        <f t="shared" si="20"/>
        <v>79971.518990261058</v>
      </c>
      <c r="T79" s="5">
        <f t="shared" si="21"/>
        <v>1</v>
      </c>
      <c r="U79" s="32"/>
      <c r="V79" s="32">
        <f t="shared" si="23"/>
        <v>404.5018993202317</v>
      </c>
      <c r="W79" s="32"/>
      <c r="X79" s="111">
        <f t="shared" si="24"/>
        <v>0</v>
      </c>
      <c r="Y79" s="106">
        <f t="shared" si="25"/>
        <v>404.5018993202317</v>
      </c>
      <c r="AC79" s="124">
        <f t="shared" si="26"/>
        <v>591.79</v>
      </c>
      <c r="AD79">
        <f t="shared" si="27"/>
        <v>232.25278157476691</v>
      </c>
      <c r="AE79" s="125">
        <f t="shared" si="28"/>
        <v>99171.937732425475</v>
      </c>
    </row>
    <row r="80" spans="1:31" x14ac:dyDescent="0.3">
      <c r="A80" s="42">
        <v>74</v>
      </c>
      <c r="B80">
        <v>1431</v>
      </c>
      <c r="C80" s="119" t="str">
        <f>VLOOKUP(B80,Hist_TransAid!C:D,2,FALSE)</f>
        <v>Corning</v>
      </c>
      <c r="D80" s="134">
        <v>412.4</v>
      </c>
      <c r="E80" s="42"/>
      <c r="F80" s="42"/>
      <c r="G80" s="42"/>
      <c r="H80" s="42"/>
      <c r="I80" s="135">
        <v>274241.90999999997</v>
      </c>
      <c r="J80" s="121"/>
      <c r="K80" s="6"/>
      <c r="L80" s="6">
        <f t="shared" si="15"/>
        <v>0</v>
      </c>
      <c r="M80" s="36">
        <f t="shared" si="22"/>
        <v>664.99</v>
      </c>
      <c r="N80" s="5">
        <f t="shared" si="16"/>
        <v>0</v>
      </c>
      <c r="O80" s="5">
        <f t="shared" si="17"/>
        <v>412.4</v>
      </c>
      <c r="P80" s="5">
        <f t="shared" si="18"/>
        <v>388.13</v>
      </c>
      <c r="Q80" s="5">
        <f t="shared" si="29"/>
        <v>2020</v>
      </c>
      <c r="R80" s="5">
        <f t="shared" si="19"/>
        <v>260.48692971958098</v>
      </c>
      <c r="S80" s="5">
        <f t="shared" si="20"/>
        <v>107424.80981635519</v>
      </c>
      <c r="T80" s="5">
        <f t="shared" si="21"/>
        <v>1</v>
      </c>
      <c r="U80" s="32"/>
      <c r="V80" s="32">
        <f t="shared" si="23"/>
        <v>404.50315272464792</v>
      </c>
      <c r="W80" s="32"/>
      <c r="X80" s="111">
        <f t="shared" si="24"/>
        <v>0</v>
      </c>
      <c r="Y80" s="106">
        <f t="shared" si="25"/>
        <v>404.50315272464792</v>
      </c>
      <c r="AC80" s="124">
        <f t="shared" si="26"/>
        <v>664.99</v>
      </c>
      <c r="AD80">
        <f t="shared" si="27"/>
        <v>305.45278157476696</v>
      </c>
      <c r="AE80" s="125">
        <f t="shared" si="28"/>
        <v>125968.72712143388</v>
      </c>
    </row>
    <row r="81" spans="1:31" x14ac:dyDescent="0.3">
      <c r="A81" s="42">
        <v>75</v>
      </c>
      <c r="B81">
        <v>1476</v>
      </c>
      <c r="C81" s="119" t="str">
        <f>VLOOKUP(B81,Hist_TransAid!C:D,2,FALSE)</f>
        <v>Council Bluffs</v>
      </c>
      <c r="D81" s="134">
        <v>8687.6</v>
      </c>
      <c r="E81" s="42"/>
      <c r="F81" s="42"/>
      <c r="G81" s="42"/>
      <c r="H81" s="42"/>
      <c r="I81" s="135">
        <v>4389206.6399999997</v>
      </c>
      <c r="J81" s="121"/>
      <c r="K81" s="6"/>
      <c r="L81" s="6">
        <f t="shared" si="15"/>
        <v>0</v>
      </c>
      <c r="M81" s="36">
        <f t="shared" si="22"/>
        <v>505.23</v>
      </c>
      <c r="N81" s="5">
        <f t="shared" si="16"/>
        <v>0</v>
      </c>
      <c r="O81" s="5">
        <f t="shared" si="17"/>
        <v>8687.6</v>
      </c>
      <c r="P81" s="5">
        <f t="shared" si="18"/>
        <v>388.13</v>
      </c>
      <c r="Q81" s="5">
        <f t="shared" si="29"/>
        <v>2020</v>
      </c>
      <c r="R81" s="5">
        <f t="shared" si="19"/>
        <v>100.72692971958099</v>
      </c>
      <c r="S81" s="5">
        <f t="shared" si="20"/>
        <v>875075.27463183191</v>
      </c>
      <c r="T81" s="5">
        <f t="shared" si="21"/>
        <v>1</v>
      </c>
      <c r="U81" s="32"/>
      <c r="V81" s="32">
        <f t="shared" si="23"/>
        <v>404.49967371519955</v>
      </c>
      <c r="W81" s="32"/>
      <c r="X81" s="111">
        <f t="shared" si="24"/>
        <v>0</v>
      </c>
      <c r="Y81" s="106">
        <f t="shared" si="25"/>
        <v>404.49967371519955</v>
      </c>
      <c r="AC81" s="124">
        <f t="shared" si="26"/>
        <v>505.23</v>
      </c>
      <c r="AD81">
        <f t="shared" si="27"/>
        <v>145.69278157476697</v>
      </c>
      <c r="AE81" s="125">
        <f t="shared" si="28"/>
        <v>1265720.6092089457</v>
      </c>
    </row>
    <row r="82" spans="1:31" x14ac:dyDescent="0.3">
      <c r="A82" s="42">
        <v>76</v>
      </c>
      <c r="B82">
        <v>1503</v>
      </c>
      <c r="C82" s="119" t="str">
        <f>VLOOKUP(B82,Hist_TransAid!C:D,2,FALSE)</f>
        <v>Creston</v>
      </c>
      <c r="D82" s="134">
        <v>1401.5</v>
      </c>
      <c r="E82" s="42"/>
      <c r="F82" s="42"/>
      <c r="G82" s="42"/>
      <c r="H82" s="42"/>
      <c r="I82" s="135">
        <v>459896.05</v>
      </c>
      <c r="J82" s="121"/>
      <c r="K82" s="6"/>
      <c r="L82" s="6">
        <f t="shared" si="15"/>
        <v>0</v>
      </c>
      <c r="M82" s="36">
        <f t="shared" si="22"/>
        <v>328.15</v>
      </c>
      <c r="N82" s="5">
        <f t="shared" si="16"/>
        <v>0</v>
      </c>
      <c r="O82" s="5">
        <f t="shared" si="17"/>
        <v>1401.5</v>
      </c>
      <c r="P82" s="5">
        <f t="shared" si="18"/>
        <v>388.13</v>
      </c>
      <c r="Q82" s="5">
        <f t="shared" si="29"/>
        <v>2020</v>
      </c>
      <c r="R82" s="5">
        <f t="shared" si="19"/>
        <v>0</v>
      </c>
      <c r="S82" s="5">
        <f t="shared" si="20"/>
        <v>0</v>
      </c>
      <c r="T82" s="5">
        <f t="shared" si="21"/>
        <v>0</v>
      </c>
      <c r="U82" s="32"/>
      <c r="V82" s="32">
        <f t="shared" si="23"/>
        <v>328.14559400642167</v>
      </c>
      <c r="W82" s="32"/>
      <c r="X82" s="111">
        <f t="shared" si="24"/>
        <v>0</v>
      </c>
      <c r="Y82" s="106">
        <f t="shared" si="25"/>
        <v>328.14559400642167</v>
      </c>
      <c r="AC82" s="124">
        <f t="shared" si="26"/>
        <v>328.15</v>
      </c>
      <c r="AD82">
        <f t="shared" si="27"/>
        <v>0</v>
      </c>
      <c r="AE82" s="125">
        <f t="shared" si="28"/>
        <v>0</v>
      </c>
    </row>
    <row r="83" spans="1:31" x14ac:dyDescent="0.3">
      <c r="A83" s="42">
        <v>77</v>
      </c>
      <c r="B83">
        <v>1576</v>
      </c>
      <c r="C83" s="119" t="str">
        <f>VLOOKUP(B83,Hist_TransAid!C:D,2,FALSE)</f>
        <v>Dallas Center-Grimes</v>
      </c>
      <c r="D83" s="134">
        <v>3394.1</v>
      </c>
      <c r="E83" s="42"/>
      <c r="F83" s="42"/>
      <c r="G83" s="42"/>
      <c r="H83" s="42"/>
      <c r="I83" s="135">
        <v>1296349.5</v>
      </c>
      <c r="J83" s="121"/>
      <c r="K83" s="6"/>
      <c r="L83" s="6">
        <f t="shared" si="15"/>
        <v>0</v>
      </c>
      <c r="M83" s="36">
        <f t="shared" si="22"/>
        <v>381.94</v>
      </c>
      <c r="N83" s="5">
        <f t="shared" si="16"/>
        <v>0</v>
      </c>
      <c r="O83" s="5">
        <f t="shared" si="17"/>
        <v>3394.1</v>
      </c>
      <c r="P83" s="5">
        <f t="shared" si="18"/>
        <v>388.13</v>
      </c>
      <c r="Q83" s="5">
        <f t="shared" si="29"/>
        <v>2020</v>
      </c>
      <c r="R83" s="5">
        <f t="shared" si="19"/>
        <v>0</v>
      </c>
      <c r="S83" s="5">
        <f t="shared" si="20"/>
        <v>0</v>
      </c>
      <c r="T83" s="5">
        <f t="shared" si="21"/>
        <v>0</v>
      </c>
      <c r="U83" s="32"/>
      <c r="V83" s="32">
        <f t="shared" si="23"/>
        <v>381.94204649244278</v>
      </c>
      <c r="W83" s="32"/>
      <c r="X83" s="111">
        <f t="shared" si="24"/>
        <v>0</v>
      </c>
      <c r="Y83" s="106">
        <f t="shared" si="25"/>
        <v>381.94204649244278</v>
      </c>
      <c r="AC83" s="124">
        <f t="shared" si="26"/>
        <v>381.94</v>
      </c>
      <c r="AD83">
        <f t="shared" si="27"/>
        <v>22.402781574766948</v>
      </c>
      <c r="AE83" s="125">
        <f t="shared" si="28"/>
        <v>76037.280942916492</v>
      </c>
    </row>
    <row r="84" spans="1:31" x14ac:dyDescent="0.3">
      <c r="A84" s="42">
        <v>78</v>
      </c>
      <c r="B84">
        <v>1602</v>
      </c>
      <c r="C84" s="119" t="str">
        <f>VLOOKUP(B84,Hist_TransAid!C:D,2,FALSE)</f>
        <v>Danville</v>
      </c>
      <c r="D84" s="134">
        <v>468.9</v>
      </c>
      <c r="E84" s="42"/>
      <c r="F84" s="42"/>
      <c r="G84" s="42"/>
      <c r="H84" s="42"/>
      <c r="I84" s="135">
        <v>277060.94</v>
      </c>
      <c r="J84" s="121"/>
      <c r="K84" s="6"/>
      <c r="L84" s="6">
        <f t="shared" si="15"/>
        <v>0</v>
      </c>
      <c r="M84" s="36">
        <f t="shared" si="22"/>
        <v>590.87</v>
      </c>
      <c r="N84" s="5">
        <f t="shared" si="16"/>
        <v>0</v>
      </c>
      <c r="O84" s="5">
        <f t="shared" si="17"/>
        <v>468.9</v>
      </c>
      <c r="P84" s="5">
        <f t="shared" si="18"/>
        <v>388.13</v>
      </c>
      <c r="Q84" s="5">
        <f t="shared" si="29"/>
        <v>2020</v>
      </c>
      <c r="R84" s="5">
        <f t="shared" si="19"/>
        <v>186.36692971958098</v>
      </c>
      <c r="S84" s="5">
        <f t="shared" si="20"/>
        <v>87387.453345511516</v>
      </c>
      <c r="T84" s="5">
        <f t="shared" si="21"/>
        <v>1</v>
      </c>
      <c r="U84" s="32"/>
      <c r="V84" s="32">
        <f t="shared" si="23"/>
        <v>404.50732918423648</v>
      </c>
      <c r="W84" s="32"/>
      <c r="X84" s="111">
        <f t="shared" si="24"/>
        <v>0</v>
      </c>
      <c r="Y84" s="106">
        <f t="shared" si="25"/>
        <v>404.50732918423648</v>
      </c>
      <c r="AC84" s="124">
        <f t="shared" si="26"/>
        <v>590.87</v>
      </c>
      <c r="AD84">
        <f t="shared" si="27"/>
        <v>231.33278157476695</v>
      </c>
      <c r="AE84" s="125">
        <f t="shared" si="28"/>
        <v>108471.94128040822</v>
      </c>
    </row>
    <row r="85" spans="1:31" x14ac:dyDescent="0.3">
      <c r="A85" s="42">
        <v>79</v>
      </c>
      <c r="B85">
        <v>1611</v>
      </c>
      <c r="C85" s="119" t="str">
        <f>VLOOKUP(B85,Hist_TransAid!C:D,2,FALSE)</f>
        <v>Davenport</v>
      </c>
      <c r="D85" s="134">
        <v>14409.9</v>
      </c>
      <c r="E85" s="42"/>
      <c r="F85" s="42"/>
      <c r="G85" s="42"/>
      <c r="H85" s="42"/>
      <c r="I85" s="135">
        <v>5661620.2599999998</v>
      </c>
      <c r="J85" s="121"/>
      <c r="K85" s="6"/>
      <c r="L85" s="6">
        <f t="shared" si="15"/>
        <v>0</v>
      </c>
      <c r="M85" s="36">
        <f t="shared" si="22"/>
        <v>392.9</v>
      </c>
      <c r="N85" s="5">
        <f t="shared" si="16"/>
        <v>0</v>
      </c>
      <c r="O85" s="5">
        <f t="shared" si="17"/>
        <v>14409.9</v>
      </c>
      <c r="P85" s="5">
        <f t="shared" si="18"/>
        <v>388.13</v>
      </c>
      <c r="Q85" s="5">
        <f t="shared" si="29"/>
        <v>2020</v>
      </c>
      <c r="R85" s="5">
        <f t="shared" si="19"/>
        <v>0</v>
      </c>
      <c r="S85" s="5">
        <f t="shared" si="20"/>
        <v>0</v>
      </c>
      <c r="T85" s="5">
        <f t="shared" si="21"/>
        <v>0</v>
      </c>
      <c r="U85" s="32"/>
      <c r="V85" s="32">
        <f t="shared" si="23"/>
        <v>392.89795626617808</v>
      </c>
      <c r="W85" s="32"/>
      <c r="X85" s="111">
        <f t="shared" si="24"/>
        <v>0</v>
      </c>
      <c r="Y85" s="106">
        <f t="shared" si="25"/>
        <v>392.89795626617808</v>
      </c>
      <c r="AC85" s="124">
        <f t="shared" si="26"/>
        <v>392.9</v>
      </c>
      <c r="AD85">
        <f t="shared" si="27"/>
        <v>33.362781574766927</v>
      </c>
      <c r="AE85" s="125">
        <f t="shared" si="28"/>
        <v>480754.34621423396</v>
      </c>
    </row>
    <row r="86" spans="1:31" x14ac:dyDescent="0.3">
      <c r="A86" s="42">
        <v>80</v>
      </c>
      <c r="B86">
        <v>1619</v>
      </c>
      <c r="C86" s="119" t="str">
        <f>VLOOKUP(B86,Hist_TransAid!C:D,2,FALSE)</f>
        <v>Davis County</v>
      </c>
      <c r="D86" s="134">
        <v>1182.5</v>
      </c>
      <c r="E86" s="42"/>
      <c r="F86" s="42"/>
      <c r="G86" s="42"/>
      <c r="H86" s="42"/>
      <c r="I86" s="135">
        <v>1333962.98</v>
      </c>
      <c r="J86" s="121"/>
      <c r="K86" s="6"/>
      <c r="L86" s="6">
        <f t="shared" si="15"/>
        <v>0</v>
      </c>
      <c r="M86" s="36">
        <f t="shared" si="22"/>
        <v>1128.0899999999999</v>
      </c>
      <c r="N86" s="5">
        <f t="shared" si="16"/>
        <v>0</v>
      </c>
      <c r="O86" s="5">
        <f t="shared" si="17"/>
        <v>1182.5</v>
      </c>
      <c r="P86" s="5">
        <f t="shared" si="18"/>
        <v>388.13</v>
      </c>
      <c r="Q86" s="5">
        <f t="shared" si="29"/>
        <v>2020</v>
      </c>
      <c r="R86" s="5">
        <f t="shared" si="19"/>
        <v>723.58692971958089</v>
      </c>
      <c r="S86" s="5">
        <f t="shared" si="20"/>
        <v>855641.54439340439</v>
      </c>
      <c r="T86" s="5">
        <f t="shared" si="21"/>
        <v>1</v>
      </c>
      <c r="U86" s="32"/>
      <c r="V86" s="32">
        <f t="shared" si="23"/>
        <v>404.50015696118021</v>
      </c>
      <c r="W86" s="32"/>
      <c r="X86" s="111">
        <f t="shared" si="24"/>
        <v>0</v>
      </c>
      <c r="Y86" s="106">
        <f t="shared" si="25"/>
        <v>404.50015696118021</v>
      </c>
      <c r="AC86" s="124">
        <f t="shared" si="26"/>
        <v>1128.0899999999999</v>
      </c>
      <c r="AD86">
        <f t="shared" si="27"/>
        <v>768.55278157476687</v>
      </c>
      <c r="AE86" s="125">
        <f t="shared" si="28"/>
        <v>908813.66421216179</v>
      </c>
    </row>
    <row r="87" spans="1:31" x14ac:dyDescent="0.3">
      <c r="A87" s="42">
        <v>81</v>
      </c>
      <c r="B87">
        <v>1638</v>
      </c>
      <c r="C87" s="119" t="str">
        <f>VLOOKUP(B87,Hist_TransAid!C:D,2,FALSE)</f>
        <v>Decorah</v>
      </c>
      <c r="D87" s="134">
        <v>1530.5</v>
      </c>
      <c r="E87" s="42"/>
      <c r="F87" s="42"/>
      <c r="G87" s="42"/>
      <c r="H87" s="42"/>
      <c r="I87" s="135">
        <v>1015567.17</v>
      </c>
      <c r="J87" s="121"/>
      <c r="K87" s="6"/>
      <c r="L87" s="6">
        <f t="shared" si="15"/>
        <v>0</v>
      </c>
      <c r="M87" s="36">
        <f t="shared" si="22"/>
        <v>663.55</v>
      </c>
      <c r="N87" s="5">
        <f t="shared" si="16"/>
        <v>0</v>
      </c>
      <c r="O87" s="5">
        <f t="shared" si="17"/>
        <v>1530.5</v>
      </c>
      <c r="P87" s="5">
        <f t="shared" si="18"/>
        <v>388.13</v>
      </c>
      <c r="Q87" s="5">
        <f t="shared" si="29"/>
        <v>2020</v>
      </c>
      <c r="R87" s="5">
        <f t="shared" si="19"/>
        <v>259.04692971958093</v>
      </c>
      <c r="S87" s="5">
        <f t="shared" si="20"/>
        <v>396471.3259358186</v>
      </c>
      <c r="T87" s="5">
        <f t="shared" si="21"/>
        <v>1</v>
      </c>
      <c r="U87" s="32"/>
      <c r="V87" s="32">
        <f t="shared" si="23"/>
        <v>404.50561520037991</v>
      </c>
      <c r="W87" s="32"/>
      <c r="X87" s="111">
        <f t="shared" si="24"/>
        <v>0</v>
      </c>
      <c r="Y87" s="106">
        <f t="shared" si="25"/>
        <v>404.50561520037991</v>
      </c>
      <c r="AC87" s="124">
        <f t="shared" si="26"/>
        <v>663.55</v>
      </c>
      <c r="AD87">
        <f t="shared" si="27"/>
        <v>304.0127815747669</v>
      </c>
      <c r="AE87" s="125">
        <f t="shared" si="28"/>
        <v>465291.56220018072</v>
      </c>
    </row>
    <row r="88" spans="1:31" x14ac:dyDescent="0.3">
      <c r="A88" s="42">
        <v>82</v>
      </c>
      <c r="B88">
        <v>1675</v>
      </c>
      <c r="C88" s="119" t="str">
        <f>VLOOKUP(B88,Hist_TransAid!C:D,2,FALSE)</f>
        <v>Delwood</v>
      </c>
      <c r="D88" s="134">
        <v>190</v>
      </c>
      <c r="E88" s="42"/>
      <c r="F88" s="42"/>
      <c r="G88" s="42"/>
      <c r="H88" s="42"/>
      <c r="I88" s="135">
        <v>215918.18</v>
      </c>
      <c r="J88" s="121"/>
      <c r="K88" s="6"/>
      <c r="L88" s="6">
        <f t="shared" si="15"/>
        <v>0</v>
      </c>
      <c r="M88" s="36">
        <f t="shared" si="22"/>
        <v>1136.4100000000001</v>
      </c>
      <c r="N88" s="5">
        <f t="shared" si="16"/>
        <v>0</v>
      </c>
      <c r="O88" s="5">
        <f t="shared" si="17"/>
        <v>190</v>
      </c>
      <c r="P88" s="5">
        <f t="shared" si="18"/>
        <v>388.13</v>
      </c>
      <c r="Q88" s="5">
        <f t="shared" si="29"/>
        <v>2020</v>
      </c>
      <c r="R88" s="5">
        <f t="shared" si="19"/>
        <v>731.90692971958106</v>
      </c>
      <c r="S88" s="5">
        <f t="shared" si="20"/>
        <v>139062.3166467204</v>
      </c>
      <c r="T88" s="5">
        <f t="shared" si="21"/>
        <v>1</v>
      </c>
      <c r="U88" s="32"/>
      <c r="V88" s="32">
        <f t="shared" si="23"/>
        <v>404.50454396462942</v>
      </c>
      <c r="W88" s="32"/>
      <c r="X88" s="111">
        <f t="shared" si="24"/>
        <v>0</v>
      </c>
      <c r="Y88" s="106">
        <f t="shared" si="25"/>
        <v>404.50454396462942</v>
      </c>
      <c r="AC88" s="124">
        <f t="shared" si="26"/>
        <v>1136.4100000000001</v>
      </c>
      <c r="AD88">
        <f t="shared" si="27"/>
        <v>776.87278157476703</v>
      </c>
      <c r="AE88" s="125">
        <f t="shared" si="28"/>
        <v>147605.82849920573</v>
      </c>
    </row>
    <row r="89" spans="1:31" x14ac:dyDescent="0.3">
      <c r="A89" s="42">
        <v>83</v>
      </c>
      <c r="B89">
        <v>1701</v>
      </c>
      <c r="C89" s="119" t="str">
        <f>VLOOKUP(B89,Hist_TransAid!C:D,2,FALSE)</f>
        <v>Denison</v>
      </c>
      <c r="D89" s="134">
        <v>2044.8</v>
      </c>
      <c r="E89" s="42"/>
      <c r="F89" s="42"/>
      <c r="G89" s="42"/>
      <c r="H89" s="42"/>
      <c r="I89" s="135">
        <v>913237.3</v>
      </c>
      <c r="J89" s="121"/>
      <c r="K89" s="6"/>
      <c r="L89" s="6">
        <f t="shared" si="15"/>
        <v>0</v>
      </c>
      <c r="M89" s="36">
        <f t="shared" si="22"/>
        <v>446.61</v>
      </c>
      <c r="N89" s="5">
        <f t="shared" si="16"/>
        <v>0</v>
      </c>
      <c r="O89" s="5">
        <f t="shared" si="17"/>
        <v>2044.8</v>
      </c>
      <c r="P89" s="5">
        <f t="shared" si="18"/>
        <v>388.13</v>
      </c>
      <c r="Q89" s="5">
        <f t="shared" si="29"/>
        <v>2020</v>
      </c>
      <c r="R89" s="5">
        <f t="shared" si="19"/>
        <v>42.10692971958099</v>
      </c>
      <c r="S89" s="5">
        <f t="shared" si="20"/>
        <v>86100.249890599211</v>
      </c>
      <c r="T89" s="5">
        <f t="shared" si="21"/>
        <v>1</v>
      </c>
      <c r="U89" s="32"/>
      <c r="V89" s="32">
        <f t="shared" si="23"/>
        <v>404.50755580467569</v>
      </c>
      <c r="W89" s="32"/>
      <c r="X89" s="111">
        <f t="shared" si="24"/>
        <v>0</v>
      </c>
      <c r="Y89" s="106">
        <f t="shared" si="25"/>
        <v>404.50755580467569</v>
      </c>
      <c r="AC89" s="124">
        <f t="shared" si="26"/>
        <v>446.61</v>
      </c>
      <c r="AD89">
        <f t="shared" si="27"/>
        <v>87.072781574766964</v>
      </c>
      <c r="AE89" s="125">
        <f t="shared" si="28"/>
        <v>178046.42376408348</v>
      </c>
    </row>
    <row r="90" spans="1:31" x14ac:dyDescent="0.3">
      <c r="A90" s="42">
        <v>84</v>
      </c>
      <c r="B90">
        <v>1719</v>
      </c>
      <c r="C90" s="119" t="str">
        <f>VLOOKUP(B90,Hist_TransAid!C:D,2,FALSE)</f>
        <v>Denver</v>
      </c>
      <c r="D90" s="134">
        <v>863.6</v>
      </c>
      <c r="E90" s="42"/>
      <c r="F90" s="42"/>
      <c r="G90" s="42"/>
      <c r="H90" s="42"/>
      <c r="I90" s="135">
        <v>149409.97</v>
      </c>
      <c r="J90" s="121"/>
      <c r="K90" s="6"/>
      <c r="L90" s="6">
        <f t="shared" si="15"/>
        <v>0</v>
      </c>
      <c r="M90" s="36">
        <f t="shared" si="22"/>
        <v>173.01</v>
      </c>
      <c r="N90" s="5">
        <f t="shared" si="16"/>
        <v>0</v>
      </c>
      <c r="O90" s="5">
        <f t="shared" si="17"/>
        <v>863.6</v>
      </c>
      <c r="P90" s="5">
        <f t="shared" si="18"/>
        <v>388.13</v>
      </c>
      <c r="Q90" s="5">
        <f t="shared" si="29"/>
        <v>2020</v>
      </c>
      <c r="R90" s="5">
        <f t="shared" si="19"/>
        <v>0</v>
      </c>
      <c r="S90" s="5">
        <f t="shared" si="20"/>
        <v>0</v>
      </c>
      <c r="T90" s="5">
        <f t="shared" si="21"/>
        <v>0</v>
      </c>
      <c r="U90" s="32"/>
      <c r="V90" s="32">
        <f t="shared" si="23"/>
        <v>173.00830245484019</v>
      </c>
      <c r="W90" s="32"/>
      <c r="X90" s="111">
        <f t="shared" si="24"/>
        <v>0</v>
      </c>
      <c r="Y90" s="106">
        <f t="shared" si="25"/>
        <v>173.00830245484019</v>
      </c>
      <c r="AC90" s="124">
        <f t="shared" si="26"/>
        <v>173.01</v>
      </c>
      <c r="AD90">
        <f t="shared" si="27"/>
        <v>0</v>
      </c>
      <c r="AE90" s="125">
        <f t="shared" si="28"/>
        <v>0</v>
      </c>
    </row>
    <row r="91" spans="1:31" x14ac:dyDescent="0.3">
      <c r="A91" s="42">
        <v>85</v>
      </c>
      <c r="B91">
        <v>1737</v>
      </c>
      <c r="C91" s="119" t="str">
        <f>VLOOKUP(B91,Hist_TransAid!C:D,2,FALSE)</f>
        <v>Des Moines</v>
      </c>
      <c r="D91" s="134">
        <v>31019.3</v>
      </c>
      <c r="E91" s="42"/>
      <c r="F91" s="42"/>
      <c r="G91" s="42"/>
      <c r="H91" s="42"/>
      <c r="I91" s="135">
        <v>6384735.9199999999</v>
      </c>
      <c r="J91" s="121"/>
      <c r="K91" s="6"/>
      <c r="L91" s="6">
        <f t="shared" si="15"/>
        <v>0</v>
      </c>
      <c r="M91" s="36">
        <f t="shared" si="22"/>
        <v>205.83</v>
      </c>
      <c r="N91" s="5">
        <f t="shared" si="16"/>
        <v>0</v>
      </c>
      <c r="O91" s="5">
        <f t="shared" si="17"/>
        <v>31019.3</v>
      </c>
      <c r="P91" s="5">
        <f t="shared" si="18"/>
        <v>388.13</v>
      </c>
      <c r="Q91" s="5">
        <f t="shared" si="29"/>
        <v>2020</v>
      </c>
      <c r="R91" s="5">
        <f t="shared" si="19"/>
        <v>0</v>
      </c>
      <c r="S91" s="5">
        <f t="shared" si="20"/>
        <v>0</v>
      </c>
      <c r="T91" s="5">
        <f t="shared" si="21"/>
        <v>0</v>
      </c>
      <c r="U91" s="32"/>
      <c r="V91" s="32">
        <f t="shared" si="23"/>
        <v>205.83107678122974</v>
      </c>
      <c r="W91" s="32"/>
      <c r="X91" s="111">
        <f t="shared" si="24"/>
        <v>0</v>
      </c>
      <c r="Y91" s="106">
        <f t="shared" si="25"/>
        <v>205.83107678122974</v>
      </c>
      <c r="AC91" s="124">
        <f t="shared" si="26"/>
        <v>205.83</v>
      </c>
      <c r="AD91">
        <f t="shared" si="27"/>
        <v>0</v>
      </c>
      <c r="AE91" s="125">
        <f t="shared" si="28"/>
        <v>0</v>
      </c>
    </row>
    <row r="92" spans="1:31" x14ac:dyDescent="0.3">
      <c r="A92" s="42">
        <v>86</v>
      </c>
      <c r="B92">
        <v>1782</v>
      </c>
      <c r="C92" s="119" t="str">
        <f>VLOOKUP(B92,Hist_TransAid!C:D,2,FALSE)</f>
        <v>Diagonal</v>
      </c>
      <c r="D92" s="134">
        <v>109</v>
      </c>
      <c r="E92" s="42"/>
      <c r="F92" s="42"/>
      <c r="G92" s="42"/>
      <c r="H92" s="42"/>
      <c r="I92" s="135">
        <v>78077.289999999994</v>
      </c>
      <c r="J92" s="121"/>
      <c r="K92" s="6"/>
      <c r="L92" s="6">
        <f t="shared" si="15"/>
        <v>0</v>
      </c>
      <c r="M92" s="36">
        <f t="shared" si="22"/>
        <v>716.31</v>
      </c>
      <c r="N92" s="5">
        <f t="shared" si="16"/>
        <v>0</v>
      </c>
      <c r="O92" s="5">
        <f t="shared" si="17"/>
        <v>109</v>
      </c>
      <c r="P92" s="5">
        <f t="shared" si="18"/>
        <v>388.13</v>
      </c>
      <c r="Q92" s="5">
        <f t="shared" si="29"/>
        <v>2020</v>
      </c>
      <c r="R92" s="5">
        <f t="shared" si="19"/>
        <v>311.80692971958092</v>
      </c>
      <c r="S92" s="5">
        <f t="shared" si="20"/>
        <v>33986.955339434324</v>
      </c>
      <c r="T92" s="5">
        <f t="shared" si="21"/>
        <v>1</v>
      </c>
      <c r="U92" s="32"/>
      <c r="V92" s="32">
        <f t="shared" si="23"/>
        <v>404.49848312445567</v>
      </c>
      <c r="W92" s="32"/>
      <c r="X92" s="111">
        <f t="shared" si="24"/>
        <v>0</v>
      </c>
      <c r="Y92" s="106">
        <f t="shared" si="25"/>
        <v>404.49848312445567</v>
      </c>
      <c r="AC92" s="124">
        <f t="shared" si="26"/>
        <v>716.31</v>
      </c>
      <c r="AD92">
        <f t="shared" si="27"/>
        <v>356.7727815747669</v>
      </c>
      <c r="AE92" s="125">
        <f t="shared" si="28"/>
        <v>38888.23319164959</v>
      </c>
    </row>
    <row r="93" spans="1:31" x14ac:dyDescent="0.3">
      <c r="A93" s="42">
        <v>87</v>
      </c>
      <c r="B93">
        <v>1791</v>
      </c>
      <c r="C93" s="119" t="str">
        <f>VLOOKUP(B93,Hist_TransAid!C:D,2,FALSE)</f>
        <v>Dike-New Hartford</v>
      </c>
      <c r="D93" s="134">
        <v>875.7</v>
      </c>
      <c r="E93" s="42"/>
      <c r="F93" s="42"/>
      <c r="G93" s="42"/>
      <c r="H93" s="42"/>
      <c r="I93" s="135">
        <v>330732.39</v>
      </c>
      <c r="J93" s="121"/>
      <c r="K93" s="6"/>
      <c r="L93" s="6">
        <f t="shared" si="15"/>
        <v>0</v>
      </c>
      <c r="M93" s="36">
        <f t="shared" si="22"/>
        <v>377.68</v>
      </c>
      <c r="N93" s="5">
        <f t="shared" si="16"/>
        <v>0</v>
      </c>
      <c r="O93" s="5">
        <f t="shared" si="17"/>
        <v>875.7</v>
      </c>
      <c r="P93" s="5">
        <f t="shared" si="18"/>
        <v>388.13</v>
      </c>
      <c r="Q93" s="5">
        <f t="shared" si="29"/>
        <v>2020</v>
      </c>
      <c r="R93" s="5">
        <f t="shared" si="19"/>
        <v>0</v>
      </c>
      <c r="S93" s="5">
        <f t="shared" si="20"/>
        <v>0</v>
      </c>
      <c r="T93" s="5">
        <f t="shared" si="21"/>
        <v>0</v>
      </c>
      <c r="U93" s="32"/>
      <c r="V93" s="32">
        <f t="shared" si="23"/>
        <v>377.67773210003423</v>
      </c>
      <c r="W93" s="32"/>
      <c r="X93" s="111">
        <f t="shared" si="24"/>
        <v>0</v>
      </c>
      <c r="Y93" s="106">
        <f t="shared" si="25"/>
        <v>377.67773210003423</v>
      </c>
      <c r="AC93" s="124">
        <f t="shared" si="26"/>
        <v>377.68</v>
      </c>
      <c r="AD93">
        <f t="shared" si="27"/>
        <v>18.142781574766957</v>
      </c>
      <c r="AE93" s="125">
        <f t="shared" si="28"/>
        <v>15887.633825023426</v>
      </c>
    </row>
    <row r="94" spans="1:31" x14ac:dyDescent="0.3">
      <c r="A94" s="42">
        <v>88</v>
      </c>
      <c r="B94">
        <v>1863</v>
      </c>
      <c r="C94" s="119" t="str">
        <f>VLOOKUP(B94,Hist_TransAid!C:D,2,FALSE)</f>
        <v>Dubuque</v>
      </c>
      <c r="D94" s="134">
        <v>10118.599999999999</v>
      </c>
      <c r="E94" s="42"/>
      <c r="F94" s="42"/>
      <c r="G94" s="42"/>
      <c r="H94" s="42"/>
      <c r="I94" s="135">
        <v>3325905.09</v>
      </c>
      <c r="J94" s="121"/>
      <c r="K94" s="6"/>
      <c r="L94" s="6">
        <f t="shared" si="15"/>
        <v>0</v>
      </c>
      <c r="M94" s="36">
        <f t="shared" si="22"/>
        <v>328.69</v>
      </c>
      <c r="N94" s="5">
        <f t="shared" si="16"/>
        <v>0</v>
      </c>
      <c r="O94" s="5">
        <f t="shared" si="17"/>
        <v>10118.599999999999</v>
      </c>
      <c r="P94" s="5">
        <f t="shared" si="18"/>
        <v>388.13</v>
      </c>
      <c r="Q94" s="5">
        <f t="shared" si="29"/>
        <v>2020</v>
      </c>
      <c r="R94" s="5">
        <f t="shared" si="19"/>
        <v>0</v>
      </c>
      <c r="S94" s="5">
        <f t="shared" si="20"/>
        <v>0</v>
      </c>
      <c r="T94" s="5">
        <f t="shared" si="21"/>
        <v>0</v>
      </c>
      <c r="U94" s="32"/>
      <c r="V94" s="32">
        <f t="shared" si="23"/>
        <v>328.692219279347</v>
      </c>
      <c r="W94" s="32"/>
      <c r="X94" s="111">
        <f t="shared" si="24"/>
        <v>0</v>
      </c>
      <c r="Y94" s="106">
        <f t="shared" si="25"/>
        <v>328.692219279347</v>
      </c>
      <c r="AC94" s="124">
        <f t="shared" si="26"/>
        <v>328.69</v>
      </c>
      <c r="AD94">
        <f t="shared" si="27"/>
        <v>0</v>
      </c>
      <c r="AE94" s="125">
        <f t="shared" si="28"/>
        <v>0</v>
      </c>
    </row>
    <row r="95" spans="1:31" x14ac:dyDescent="0.3">
      <c r="A95" s="42">
        <v>89</v>
      </c>
      <c r="B95">
        <v>1908</v>
      </c>
      <c r="C95" s="119" t="str">
        <f>VLOOKUP(B95,Hist_TransAid!C:D,2,FALSE)</f>
        <v>Dunkerton</v>
      </c>
      <c r="D95" s="134">
        <v>381.1</v>
      </c>
      <c r="E95" s="42"/>
      <c r="F95" s="42"/>
      <c r="G95" s="42"/>
      <c r="H95" s="42"/>
      <c r="I95" s="135">
        <v>144366.35</v>
      </c>
      <c r="J95" s="121"/>
      <c r="K95" s="6"/>
      <c r="L95" s="6">
        <f t="shared" si="15"/>
        <v>0</v>
      </c>
      <c r="M95" s="36">
        <f t="shared" si="22"/>
        <v>378.81</v>
      </c>
      <c r="N95" s="5">
        <f t="shared" si="16"/>
        <v>0</v>
      </c>
      <c r="O95" s="5">
        <f t="shared" si="17"/>
        <v>381.1</v>
      </c>
      <c r="P95" s="5">
        <f t="shared" si="18"/>
        <v>388.13</v>
      </c>
      <c r="Q95" s="5">
        <f t="shared" si="29"/>
        <v>2020</v>
      </c>
      <c r="R95" s="5">
        <f t="shared" si="19"/>
        <v>0</v>
      </c>
      <c r="S95" s="5">
        <f t="shared" si="20"/>
        <v>0</v>
      </c>
      <c r="T95" s="5">
        <f t="shared" si="21"/>
        <v>0</v>
      </c>
      <c r="U95" s="32"/>
      <c r="V95" s="32">
        <f t="shared" si="23"/>
        <v>378.81487798478088</v>
      </c>
      <c r="W95" s="32"/>
      <c r="X95" s="111">
        <f t="shared" si="24"/>
        <v>0</v>
      </c>
      <c r="Y95" s="106">
        <f t="shared" si="25"/>
        <v>378.81487798478088</v>
      </c>
      <c r="AC95" s="124">
        <f t="shared" si="26"/>
        <v>378.81</v>
      </c>
      <c r="AD95">
        <f t="shared" si="27"/>
        <v>19.272781574766952</v>
      </c>
      <c r="AE95" s="125">
        <f t="shared" si="28"/>
        <v>7344.8570581436861</v>
      </c>
    </row>
    <row r="96" spans="1:31" x14ac:dyDescent="0.3">
      <c r="A96" s="42">
        <v>90</v>
      </c>
      <c r="B96">
        <v>1926</v>
      </c>
      <c r="C96" s="119" t="str">
        <f>VLOOKUP(B96,Hist_TransAid!C:D,2,FALSE)</f>
        <v>Durant</v>
      </c>
      <c r="D96" s="134">
        <v>531</v>
      </c>
      <c r="E96" s="42"/>
      <c r="F96" s="42"/>
      <c r="G96" s="42"/>
      <c r="H96" s="42"/>
      <c r="I96" s="135">
        <v>294448.15999999997</v>
      </c>
      <c r="J96" s="121"/>
      <c r="K96" s="6"/>
      <c r="L96" s="6">
        <f t="shared" si="15"/>
        <v>0</v>
      </c>
      <c r="M96" s="36">
        <f t="shared" si="22"/>
        <v>554.52</v>
      </c>
      <c r="N96" s="5">
        <f t="shared" si="16"/>
        <v>0</v>
      </c>
      <c r="O96" s="5">
        <f t="shared" si="17"/>
        <v>531</v>
      </c>
      <c r="P96" s="5">
        <f t="shared" si="18"/>
        <v>388.13</v>
      </c>
      <c r="Q96" s="5">
        <f t="shared" si="29"/>
        <v>2020</v>
      </c>
      <c r="R96" s="5">
        <f t="shared" si="19"/>
        <v>150.01692971958096</v>
      </c>
      <c r="S96" s="5">
        <f t="shared" si="20"/>
        <v>79658.98968109749</v>
      </c>
      <c r="T96" s="5">
        <f t="shared" si="21"/>
        <v>1</v>
      </c>
      <c r="U96" s="32"/>
      <c r="V96" s="32">
        <f t="shared" si="23"/>
        <v>404.49937913164308</v>
      </c>
      <c r="W96" s="32"/>
      <c r="X96" s="111">
        <f t="shared" si="24"/>
        <v>0</v>
      </c>
      <c r="Y96" s="106">
        <f t="shared" si="25"/>
        <v>404.49937913164308</v>
      </c>
      <c r="AC96" s="124">
        <f t="shared" si="26"/>
        <v>554.52</v>
      </c>
      <c r="AD96">
        <f t="shared" si="27"/>
        <v>194.98278157476693</v>
      </c>
      <c r="AE96" s="125">
        <f t="shared" si="28"/>
        <v>103535.85701620125</v>
      </c>
    </row>
    <row r="97" spans="1:31" x14ac:dyDescent="0.3">
      <c r="A97" s="42">
        <v>91</v>
      </c>
      <c r="B97">
        <v>1944</v>
      </c>
      <c r="C97" s="119" t="str">
        <f>VLOOKUP(B97,Hist_TransAid!C:D,2,FALSE)</f>
        <v>Eagle Grove</v>
      </c>
      <c r="D97" s="134">
        <v>972</v>
      </c>
      <c r="E97" s="42"/>
      <c r="F97" s="42"/>
      <c r="G97" s="42"/>
      <c r="H97" s="42"/>
      <c r="I97" s="135">
        <v>335037.86</v>
      </c>
      <c r="J97" s="121"/>
      <c r="K97" s="6"/>
      <c r="L97" s="6">
        <f t="shared" si="15"/>
        <v>0</v>
      </c>
      <c r="M97" s="36">
        <f t="shared" si="22"/>
        <v>344.69</v>
      </c>
      <c r="N97" s="5">
        <f t="shared" si="16"/>
        <v>0</v>
      </c>
      <c r="O97" s="5">
        <f t="shared" si="17"/>
        <v>972</v>
      </c>
      <c r="P97" s="5">
        <f t="shared" si="18"/>
        <v>388.13</v>
      </c>
      <c r="Q97" s="5">
        <f t="shared" si="29"/>
        <v>2020</v>
      </c>
      <c r="R97" s="5">
        <f t="shared" si="19"/>
        <v>0</v>
      </c>
      <c r="S97" s="5">
        <f t="shared" si="20"/>
        <v>0</v>
      </c>
      <c r="T97" s="5">
        <f t="shared" si="21"/>
        <v>0</v>
      </c>
      <c r="U97" s="32"/>
      <c r="V97" s="32">
        <f t="shared" si="23"/>
        <v>344.68915637860079</v>
      </c>
      <c r="W97" s="32"/>
      <c r="X97" s="111">
        <f t="shared" si="24"/>
        <v>0</v>
      </c>
      <c r="Y97" s="106">
        <f t="shared" si="25"/>
        <v>344.68915637860079</v>
      </c>
      <c r="AC97" s="124">
        <f t="shared" si="26"/>
        <v>344.69</v>
      </c>
      <c r="AD97">
        <f t="shared" si="27"/>
        <v>0</v>
      </c>
      <c r="AE97" s="125">
        <f t="shared" si="28"/>
        <v>0</v>
      </c>
    </row>
    <row r="98" spans="1:31" x14ac:dyDescent="0.3">
      <c r="A98" s="42">
        <v>92</v>
      </c>
      <c r="B98">
        <v>1953</v>
      </c>
      <c r="C98" s="119" t="str">
        <f>VLOOKUP(B98,Hist_TransAid!C:D,2,FALSE)</f>
        <v>Earlham</v>
      </c>
      <c r="D98" s="134">
        <v>580.79999999999995</v>
      </c>
      <c r="E98" s="42"/>
      <c r="F98" s="42"/>
      <c r="G98" s="42"/>
      <c r="H98" s="42"/>
      <c r="I98" s="135">
        <v>169376.06</v>
      </c>
      <c r="J98" s="121"/>
      <c r="K98" s="6"/>
      <c r="L98" s="6">
        <f t="shared" si="15"/>
        <v>0</v>
      </c>
      <c r="M98" s="36">
        <f t="shared" si="22"/>
        <v>291.63</v>
      </c>
      <c r="N98" s="5">
        <f t="shared" si="16"/>
        <v>0</v>
      </c>
      <c r="O98" s="5">
        <f t="shared" si="17"/>
        <v>580.79999999999995</v>
      </c>
      <c r="P98" s="5">
        <f t="shared" si="18"/>
        <v>388.13</v>
      </c>
      <c r="Q98" s="5">
        <f t="shared" si="29"/>
        <v>2020</v>
      </c>
      <c r="R98" s="5">
        <f t="shared" si="19"/>
        <v>0</v>
      </c>
      <c r="S98" s="5">
        <f t="shared" si="20"/>
        <v>0</v>
      </c>
      <c r="T98" s="5">
        <f t="shared" si="21"/>
        <v>0</v>
      </c>
      <c r="U98" s="32"/>
      <c r="V98" s="32">
        <f t="shared" si="23"/>
        <v>291.62544765840221</v>
      </c>
      <c r="W98" s="32"/>
      <c r="X98" s="111">
        <f t="shared" si="24"/>
        <v>0</v>
      </c>
      <c r="Y98" s="106">
        <f t="shared" si="25"/>
        <v>291.62544765840221</v>
      </c>
      <c r="AC98" s="124">
        <f t="shared" si="26"/>
        <v>291.63</v>
      </c>
      <c r="AD98">
        <f t="shared" si="27"/>
        <v>0</v>
      </c>
      <c r="AE98" s="125">
        <f t="shared" si="28"/>
        <v>0</v>
      </c>
    </row>
    <row r="99" spans="1:31" x14ac:dyDescent="0.3">
      <c r="A99" s="42">
        <v>93</v>
      </c>
      <c r="B99">
        <v>1963</v>
      </c>
      <c r="C99" s="119" t="str">
        <f>VLOOKUP(B99,Hist_TransAid!C:D,2,FALSE)</f>
        <v>East Buchanan</v>
      </c>
      <c r="D99" s="134">
        <v>552.5</v>
      </c>
      <c r="E99" s="42"/>
      <c r="F99" s="42"/>
      <c r="G99" s="42"/>
      <c r="H99" s="42"/>
      <c r="I99" s="135">
        <v>381948.85</v>
      </c>
      <c r="J99" s="121"/>
      <c r="K99" s="6"/>
      <c r="L99" s="6">
        <f t="shared" si="15"/>
        <v>0</v>
      </c>
      <c r="M99" s="36">
        <f t="shared" si="22"/>
        <v>691.31</v>
      </c>
      <c r="N99" s="5">
        <f t="shared" si="16"/>
        <v>0</v>
      </c>
      <c r="O99" s="5">
        <f t="shared" si="17"/>
        <v>552.5</v>
      </c>
      <c r="P99" s="5">
        <f t="shared" si="18"/>
        <v>388.13</v>
      </c>
      <c r="Q99" s="5">
        <f t="shared" si="29"/>
        <v>2020</v>
      </c>
      <c r="R99" s="5">
        <f t="shared" si="19"/>
        <v>286.80692971958092</v>
      </c>
      <c r="S99" s="5">
        <f t="shared" si="20"/>
        <v>158460.82867006847</v>
      </c>
      <c r="T99" s="5">
        <f t="shared" si="21"/>
        <v>1</v>
      </c>
      <c r="U99" s="32"/>
      <c r="V99" s="32">
        <f t="shared" si="23"/>
        <v>404.50320602702533</v>
      </c>
      <c r="W99" s="32"/>
      <c r="X99" s="111">
        <f t="shared" si="24"/>
        <v>0</v>
      </c>
      <c r="Y99" s="106">
        <f t="shared" si="25"/>
        <v>404.50320602702533</v>
      </c>
      <c r="AC99" s="124">
        <f t="shared" si="26"/>
        <v>691.31</v>
      </c>
      <c r="AD99">
        <f t="shared" si="27"/>
        <v>331.7727815747669</v>
      </c>
      <c r="AE99" s="125">
        <f t="shared" si="28"/>
        <v>183304.4618200587</v>
      </c>
    </row>
    <row r="100" spans="1:31" x14ac:dyDescent="0.3">
      <c r="A100" s="42">
        <v>94</v>
      </c>
      <c r="B100">
        <v>1968</v>
      </c>
      <c r="C100" s="119" t="str">
        <f>VLOOKUP(B100,Hist_TransAid!C:D,2,FALSE)</f>
        <v>East Marshall</v>
      </c>
      <c r="D100" s="134">
        <v>567.20000000000005</v>
      </c>
      <c r="E100" s="42"/>
      <c r="F100" s="42"/>
      <c r="G100" s="42"/>
      <c r="H100" s="42"/>
      <c r="I100" s="135">
        <v>551114.48</v>
      </c>
      <c r="J100" s="121"/>
      <c r="K100" s="6"/>
      <c r="L100" s="6">
        <f t="shared" si="15"/>
        <v>0</v>
      </c>
      <c r="M100" s="36">
        <f t="shared" si="22"/>
        <v>971.64</v>
      </c>
      <c r="N100" s="5">
        <f t="shared" si="16"/>
        <v>0</v>
      </c>
      <c r="O100" s="5">
        <f t="shared" si="17"/>
        <v>567.20000000000005</v>
      </c>
      <c r="P100" s="5">
        <f t="shared" si="18"/>
        <v>388.13</v>
      </c>
      <c r="Q100" s="5">
        <f t="shared" si="29"/>
        <v>2020</v>
      </c>
      <c r="R100" s="5">
        <f t="shared" si="19"/>
        <v>567.13692971958096</v>
      </c>
      <c r="S100" s="5">
        <f t="shared" si="20"/>
        <v>321680.06653694634</v>
      </c>
      <c r="T100" s="5">
        <f t="shared" si="21"/>
        <v>1</v>
      </c>
      <c r="U100" s="32"/>
      <c r="V100" s="32">
        <f t="shared" si="23"/>
        <v>404.50354982907902</v>
      </c>
      <c r="W100" s="32"/>
      <c r="X100" s="111">
        <f t="shared" si="24"/>
        <v>0</v>
      </c>
      <c r="Y100" s="106">
        <f t="shared" si="25"/>
        <v>404.50354982907902</v>
      </c>
      <c r="AC100" s="124">
        <f t="shared" si="26"/>
        <v>971.64</v>
      </c>
      <c r="AD100">
        <f t="shared" si="27"/>
        <v>612.10278157476694</v>
      </c>
      <c r="AE100" s="125">
        <f t="shared" si="28"/>
        <v>347184.69770920783</v>
      </c>
    </row>
    <row r="101" spans="1:31" x14ac:dyDescent="0.3">
      <c r="A101" s="42">
        <v>95</v>
      </c>
      <c r="B101">
        <v>3978</v>
      </c>
      <c r="C101" s="119" t="str">
        <f>VLOOKUP(B101,Hist_TransAid!C:D,2,FALSE)</f>
        <v>East Mills</v>
      </c>
      <c r="D101" s="134">
        <v>527.1</v>
      </c>
      <c r="E101" s="42"/>
      <c r="F101" s="42"/>
      <c r="G101" s="42"/>
      <c r="H101" s="42"/>
      <c r="I101" s="135">
        <v>458100.32</v>
      </c>
      <c r="J101" s="121"/>
      <c r="K101" s="6"/>
      <c r="L101" s="6">
        <f t="shared" si="15"/>
        <v>0</v>
      </c>
      <c r="M101" s="36">
        <f t="shared" si="22"/>
        <v>869.1</v>
      </c>
      <c r="N101" s="5">
        <f t="shared" si="16"/>
        <v>0</v>
      </c>
      <c r="O101" s="5">
        <f t="shared" si="17"/>
        <v>527.1</v>
      </c>
      <c r="P101" s="5">
        <f t="shared" si="18"/>
        <v>388.13</v>
      </c>
      <c r="Q101" s="5">
        <f t="shared" si="29"/>
        <v>2020</v>
      </c>
      <c r="R101" s="5">
        <f t="shared" si="19"/>
        <v>464.596929719581</v>
      </c>
      <c r="S101" s="5">
        <f t="shared" si="20"/>
        <v>244889.04165519116</v>
      </c>
      <c r="T101" s="5">
        <f t="shared" si="21"/>
        <v>1</v>
      </c>
      <c r="U101" s="32"/>
      <c r="V101" s="32">
        <f t="shared" si="23"/>
        <v>404.49872575376367</v>
      </c>
      <c r="W101" s="32"/>
      <c r="X101" s="111">
        <f t="shared" si="24"/>
        <v>0</v>
      </c>
      <c r="Y101" s="106">
        <f t="shared" si="25"/>
        <v>404.49872575376367</v>
      </c>
      <c r="AC101" s="124">
        <f t="shared" si="26"/>
        <v>869.1</v>
      </c>
      <c r="AD101">
        <f t="shared" si="27"/>
        <v>509.56278157476697</v>
      </c>
      <c r="AE101" s="125">
        <f t="shared" si="28"/>
        <v>268590.54216805968</v>
      </c>
    </row>
    <row r="102" spans="1:31" x14ac:dyDescent="0.3">
      <c r="A102" s="42">
        <v>96</v>
      </c>
      <c r="B102">
        <v>6741</v>
      </c>
      <c r="C102" s="119" t="str">
        <f>VLOOKUP(B102,Hist_TransAid!C:D,2,FALSE)</f>
        <v>East Sac County</v>
      </c>
      <c r="D102" s="134">
        <v>809.4</v>
      </c>
      <c r="E102" s="42"/>
      <c r="F102" s="42"/>
      <c r="G102" s="42"/>
      <c r="H102" s="42"/>
      <c r="I102" s="135">
        <v>388287.52</v>
      </c>
      <c r="J102" s="121"/>
      <c r="K102" s="6"/>
      <c r="L102" s="6">
        <f t="shared" si="15"/>
        <v>0</v>
      </c>
      <c r="M102" s="36">
        <f t="shared" si="22"/>
        <v>479.72</v>
      </c>
      <c r="N102" s="5">
        <f t="shared" si="16"/>
        <v>0</v>
      </c>
      <c r="O102" s="5">
        <f t="shared" si="17"/>
        <v>809.4</v>
      </c>
      <c r="P102" s="5">
        <f t="shared" si="18"/>
        <v>388.13</v>
      </c>
      <c r="Q102" s="5">
        <f t="shared" si="29"/>
        <v>2020</v>
      </c>
      <c r="R102" s="5">
        <f t="shared" si="19"/>
        <v>75.216929719581003</v>
      </c>
      <c r="S102" s="5">
        <f t="shared" si="20"/>
        <v>60880.582915028863</v>
      </c>
      <c r="T102" s="5">
        <f t="shared" si="21"/>
        <v>1</v>
      </c>
      <c r="U102" s="32"/>
      <c r="V102" s="32">
        <f t="shared" si="23"/>
        <v>404.50572903999404</v>
      </c>
      <c r="W102" s="32"/>
      <c r="X102" s="111">
        <f t="shared" si="24"/>
        <v>0</v>
      </c>
      <c r="Y102" s="106">
        <f t="shared" si="25"/>
        <v>404.50572903999404</v>
      </c>
      <c r="AC102" s="124">
        <f t="shared" si="26"/>
        <v>479.72</v>
      </c>
      <c r="AD102">
        <f t="shared" si="27"/>
        <v>120.18278157476698</v>
      </c>
      <c r="AE102" s="125">
        <f t="shared" si="28"/>
        <v>97275.943406616396</v>
      </c>
    </row>
    <row r="103" spans="1:31" x14ac:dyDescent="0.3">
      <c r="A103" s="42">
        <v>97</v>
      </c>
      <c r="B103">
        <v>1970</v>
      </c>
      <c r="C103" s="119" t="str">
        <f>VLOOKUP(B103,Hist_TransAid!C:D,2,FALSE)</f>
        <v>East Union</v>
      </c>
      <c r="D103" s="134">
        <v>482</v>
      </c>
      <c r="E103" s="42"/>
      <c r="F103" s="42"/>
      <c r="G103" s="42"/>
      <c r="H103" s="42"/>
      <c r="I103" s="135">
        <v>373123.99</v>
      </c>
      <c r="J103" s="121"/>
      <c r="K103" s="6"/>
      <c r="L103" s="6">
        <f t="shared" si="15"/>
        <v>0</v>
      </c>
      <c r="M103" s="36">
        <f t="shared" si="22"/>
        <v>774.12</v>
      </c>
      <c r="N103" s="5">
        <f t="shared" si="16"/>
        <v>0</v>
      </c>
      <c r="O103" s="5">
        <f t="shared" si="17"/>
        <v>482</v>
      </c>
      <c r="P103" s="5">
        <f t="shared" si="18"/>
        <v>388.13</v>
      </c>
      <c r="Q103" s="5">
        <f t="shared" si="29"/>
        <v>2020</v>
      </c>
      <c r="R103" s="5">
        <f t="shared" si="19"/>
        <v>369.61692971958098</v>
      </c>
      <c r="S103" s="5">
        <f t="shared" si="20"/>
        <v>178155.36012483804</v>
      </c>
      <c r="T103" s="5">
        <f t="shared" si="21"/>
        <v>1</v>
      </c>
      <c r="U103" s="32"/>
      <c r="V103" s="32">
        <f t="shared" si="23"/>
        <v>404.49923210614514</v>
      </c>
      <c r="W103" s="32"/>
      <c r="X103" s="111">
        <f t="shared" si="24"/>
        <v>0</v>
      </c>
      <c r="Y103" s="106">
        <f t="shared" si="25"/>
        <v>404.49923210614514</v>
      </c>
      <c r="AC103" s="124">
        <f t="shared" si="26"/>
        <v>774.12</v>
      </c>
      <c r="AD103">
        <f t="shared" si="27"/>
        <v>414.58278157476695</v>
      </c>
      <c r="AE103" s="125">
        <f t="shared" si="28"/>
        <v>199828.90071903766</v>
      </c>
    </row>
    <row r="104" spans="1:31" x14ac:dyDescent="0.3">
      <c r="A104" s="42">
        <v>98</v>
      </c>
      <c r="B104">
        <v>1972</v>
      </c>
      <c r="C104" s="119" t="str">
        <f>VLOOKUP(B104,Hist_TransAid!C:D,2,FALSE)</f>
        <v>Eastern Allamakee</v>
      </c>
      <c r="D104" s="134">
        <v>330.3</v>
      </c>
      <c r="E104" s="42"/>
      <c r="F104" s="42"/>
      <c r="G104" s="42"/>
      <c r="H104" s="42"/>
      <c r="I104" s="135">
        <v>340817.95</v>
      </c>
      <c r="J104" s="121"/>
      <c r="K104" s="6"/>
      <c r="L104" s="6">
        <f t="shared" si="15"/>
        <v>0</v>
      </c>
      <c r="M104" s="36">
        <f t="shared" si="22"/>
        <v>1031.8399999999999</v>
      </c>
      <c r="N104" s="5">
        <f t="shared" si="16"/>
        <v>0</v>
      </c>
      <c r="O104" s="5">
        <f t="shared" si="17"/>
        <v>330.3</v>
      </c>
      <c r="P104" s="5">
        <f t="shared" si="18"/>
        <v>388.13</v>
      </c>
      <c r="Q104" s="5">
        <f t="shared" si="29"/>
        <v>2020</v>
      </c>
      <c r="R104" s="5">
        <f t="shared" si="19"/>
        <v>627.33692971958089</v>
      </c>
      <c r="S104" s="5">
        <f t="shared" si="20"/>
        <v>207209.38788637758</v>
      </c>
      <c r="T104" s="5">
        <f t="shared" si="21"/>
        <v>1</v>
      </c>
      <c r="U104" s="32"/>
      <c r="V104" s="32">
        <f t="shared" si="23"/>
        <v>404.50669728617146</v>
      </c>
      <c r="W104" s="32"/>
      <c r="X104" s="111">
        <f t="shared" si="24"/>
        <v>0</v>
      </c>
      <c r="Y104" s="106">
        <f t="shared" si="25"/>
        <v>404.50669728617146</v>
      </c>
      <c r="AC104" s="124">
        <f t="shared" si="26"/>
        <v>1031.8399999999999</v>
      </c>
      <c r="AD104">
        <f t="shared" si="27"/>
        <v>672.30278157476687</v>
      </c>
      <c r="AE104" s="125">
        <f t="shared" si="28"/>
        <v>222061.60875414551</v>
      </c>
    </row>
    <row r="105" spans="1:31" x14ac:dyDescent="0.3">
      <c r="A105" s="42">
        <v>99</v>
      </c>
      <c r="B105">
        <v>1965</v>
      </c>
      <c r="C105" s="119" t="str">
        <f>VLOOKUP(B105,Hist_TransAid!C:D,2,FALSE)</f>
        <v>Easton Valley</v>
      </c>
      <c r="D105" s="134">
        <v>558.9</v>
      </c>
      <c r="E105" s="42"/>
      <c r="F105" s="42"/>
      <c r="G105" s="42"/>
      <c r="H105" s="42"/>
      <c r="I105" s="135">
        <v>409217.57</v>
      </c>
      <c r="J105" s="121"/>
      <c r="K105" s="6"/>
      <c r="L105" s="6">
        <f t="shared" si="15"/>
        <v>0</v>
      </c>
      <c r="M105" s="36">
        <f t="shared" si="22"/>
        <v>732.18</v>
      </c>
      <c r="N105" s="5">
        <f t="shared" si="16"/>
        <v>0</v>
      </c>
      <c r="O105" s="5">
        <f t="shared" si="17"/>
        <v>558.9</v>
      </c>
      <c r="P105" s="5">
        <f t="shared" si="18"/>
        <v>388.13</v>
      </c>
      <c r="Q105" s="5">
        <f t="shared" si="29"/>
        <v>2020</v>
      </c>
      <c r="R105" s="5">
        <f t="shared" si="19"/>
        <v>327.67692971958093</v>
      </c>
      <c r="S105" s="5">
        <f t="shared" si="20"/>
        <v>183138.63602027379</v>
      </c>
      <c r="T105" s="5">
        <f t="shared" si="21"/>
        <v>1</v>
      </c>
      <c r="U105" s="32"/>
      <c r="V105" s="32">
        <f t="shared" si="23"/>
        <v>404.50694932854935</v>
      </c>
      <c r="W105" s="32"/>
      <c r="X105" s="111">
        <f t="shared" si="24"/>
        <v>0</v>
      </c>
      <c r="Y105" s="106">
        <f t="shared" si="25"/>
        <v>404.50694932854935</v>
      </c>
      <c r="AC105" s="124">
        <f t="shared" si="26"/>
        <v>732.18</v>
      </c>
      <c r="AD105">
        <f t="shared" si="27"/>
        <v>372.6427815747669</v>
      </c>
      <c r="AE105" s="125">
        <f t="shared" si="28"/>
        <v>208270.05062213721</v>
      </c>
    </row>
    <row r="106" spans="1:31" x14ac:dyDescent="0.3">
      <c r="A106" s="42">
        <v>100</v>
      </c>
      <c r="B106">
        <v>657</v>
      </c>
      <c r="C106" s="119" t="str">
        <f>VLOOKUP(B106,Hist_TransAid!C:D,2,FALSE)</f>
        <v>Eddyville-Blakesburg-Fremont</v>
      </c>
      <c r="D106" s="134">
        <v>864.7</v>
      </c>
      <c r="E106" s="42"/>
      <c r="F106" s="42"/>
      <c r="G106" s="42"/>
      <c r="H106" s="42"/>
      <c r="I106" s="135">
        <v>735667.12</v>
      </c>
      <c r="J106" s="121"/>
      <c r="K106" s="6"/>
      <c r="L106" s="6">
        <f t="shared" si="15"/>
        <v>0</v>
      </c>
      <c r="M106" s="36">
        <f t="shared" si="22"/>
        <v>850.78</v>
      </c>
      <c r="N106" s="5">
        <f t="shared" si="16"/>
        <v>0</v>
      </c>
      <c r="O106" s="5">
        <f t="shared" si="17"/>
        <v>864.7</v>
      </c>
      <c r="P106" s="5">
        <f t="shared" si="18"/>
        <v>388.13</v>
      </c>
      <c r="Q106" s="5">
        <f t="shared" si="29"/>
        <v>2020</v>
      </c>
      <c r="R106" s="5">
        <f t="shared" si="19"/>
        <v>446.27692971958095</v>
      </c>
      <c r="S106" s="5">
        <f t="shared" si="20"/>
        <v>385895.66112852166</v>
      </c>
      <c r="T106" s="5">
        <f t="shared" si="21"/>
        <v>1</v>
      </c>
      <c r="U106" s="32"/>
      <c r="V106" s="32">
        <f t="shared" si="23"/>
        <v>404.50035720073816</v>
      </c>
      <c r="W106" s="32"/>
      <c r="X106" s="111">
        <f t="shared" si="24"/>
        <v>0</v>
      </c>
      <c r="Y106" s="106">
        <f t="shared" si="25"/>
        <v>404.50035720073816</v>
      </c>
      <c r="AC106" s="124">
        <f t="shared" si="26"/>
        <v>850.78</v>
      </c>
      <c r="AD106">
        <f t="shared" si="27"/>
        <v>491.24278157476692</v>
      </c>
      <c r="AE106" s="125">
        <f t="shared" si="28"/>
        <v>424777.63322770101</v>
      </c>
    </row>
    <row r="107" spans="1:31" x14ac:dyDescent="0.3">
      <c r="A107" s="42">
        <v>101</v>
      </c>
      <c r="B107">
        <v>1989</v>
      </c>
      <c r="C107" s="119" t="str">
        <f>VLOOKUP(B107,Hist_TransAid!C:D,2,FALSE)</f>
        <v>Edgewood-Colesburg</v>
      </c>
      <c r="D107" s="134">
        <v>399</v>
      </c>
      <c r="E107" s="42"/>
      <c r="F107" s="42"/>
      <c r="G107" s="42"/>
      <c r="H107" s="42"/>
      <c r="I107" s="135">
        <v>353206.23</v>
      </c>
      <c r="J107" s="121"/>
      <c r="K107" s="6"/>
      <c r="L107" s="6">
        <f t="shared" si="15"/>
        <v>0</v>
      </c>
      <c r="M107" s="36">
        <f t="shared" si="22"/>
        <v>885.23</v>
      </c>
      <c r="N107" s="5">
        <f t="shared" si="16"/>
        <v>0</v>
      </c>
      <c r="O107" s="5">
        <f t="shared" si="17"/>
        <v>399</v>
      </c>
      <c r="P107" s="5">
        <f t="shared" si="18"/>
        <v>388.13</v>
      </c>
      <c r="Q107" s="5">
        <f t="shared" si="29"/>
        <v>2020</v>
      </c>
      <c r="R107" s="5">
        <f t="shared" si="19"/>
        <v>480.72692971958099</v>
      </c>
      <c r="S107" s="5">
        <f t="shared" si="20"/>
        <v>191810.04495811282</v>
      </c>
      <c r="T107" s="5">
        <f t="shared" si="21"/>
        <v>1</v>
      </c>
      <c r="U107" s="32"/>
      <c r="V107" s="32">
        <f t="shared" si="23"/>
        <v>404.50171689696032</v>
      </c>
      <c r="W107" s="32"/>
      <c r="X107" s="111">
        <f t="shared" si="24"/>
        <v>0</v>
      </c>
      <c r="Y107" s="106">
        <f t="shared" si="25"/>
        <v>404.50171689696032</v>
      </c>
      <c r="AC107" s="124">
        <f t="shared" si="26"/>
        <v>885.23</v>
      </c>
      <c r="AD107">
        <f t="shared" si="27"/>
        <v>525.69278157476697</v>
      </c>
      <c r="AE107" s="125">
        <f t="shared" si="28"/>
        <v>209751.41984833201</v>
      </c>
    </row>
    <row r="108" spans="1:31" x14ac:dyDescent="0.3">
      <c r="A108" s="42">
        <v>102</v>
      </c>
      <c r="B108">
        <v>2007</v>
      </c>
      <c r="C108" s="119" t="str">
        <f>VLOOKUP(B108,Hist_TransAid!C:D,2,FALSE)</f>
        <v>Eldora-New Providence</v>
      </c>
      <c r="D108" s="134">
        <v>532.1</v>
      </c>
      <c r="E108" s="42"/>
      <c r="F108" s="42"/>
      <c r="G108" s="42"/>
      <c r="H108" s="42"/>
      <c r="I108" s="135">
        <v>330397.76</v>
      </c>
      <c r="J108" s="121"/>
      <c r="K108" s="6"/>
      <c r="L108" s="6">
        <f t="shared" si="15"/>
        <v>0</v>
      </c>
      <c r="M108" s="36">
        <f t="shared" si="22"/>
        <v>620.92999999999995</v>
      </c>
      <c r="N108" s="5">
        <f t="shared" si="16"/>
        <v>0</v>
      </c>
      <c r="O108" s="5">
        <f t="shared" si="17"/>
        <v>532.1</v>
      </c>
      <c r="P108" s="5">
        <f t="shared" si="18"/>
        <v>388.13</v>
      </c>
      <c r="Q108" s="5">
        <f t="shared" si="29"/>
        <v>2020</v>
      </c>
      <c r="R108" s="5">
        <f t="shared" si="19"/>
        <v>216.42692971958093</v>
      </c>
      <c r="S108" s="5">
        <f t="shared" si="20"/>
        <v>115160.76930378901</v>
      </c>
      <c r="T108" s="5">
        <f t="shared" si="21"/>
        <v>1</v>
      </c>
      <c r="U108" s="32"/>
      <c r="V108" s="32">
        <f t="shared" si="23"/>
        <v>404.50477484722984</v>
      </c>
      <c r="W108" s="32"/>
      <c r="X108" s="111">
        <f t="shared" si="24"/>
        <v>0</v>
      </c>
      <c r="Y108" s="106">
        <f t="shared" si="25"/>
        <v>404.50477484722984</v>
      </c>
      <c r="AC108" s="124">
        <f t="shared" si="26"/>
        <v>620.92999999999995</v>
      </c>
      <c r="AD108">
        <f t="shared" si="27"/>
        <v>261.3927815747669</v>
      </c>
      <c r="AE108" s="125">
        <f t="shared" si="28"/>
        <v>139087.09907593348</v>
      </c>
    </row>
    <row r="109" spans="1:31" x14ac:dyDescent="0.3">
      <c r="A109" s="42">
        <v>103</v>
      </c>
      <c r="B109">
        <v>2088</v>
      </c>
      <c r="C109" s="119" t="str">
        <f>VLOOKUP(B109,Hist_TransAid!C:D,2,FALSE)</f>
        <v>Emmetsburg</v>
      </c>
      <c r="D109" s="134">
        <v>647</v>
      </c>
      <c r="E109" s="42"/>
      <c r="F109" s="42"/>
      <c r="G109" s="42"/>
      <c r="H109" s="42"/>
      <c r="I109" s="135">
        <v>308365.59000000003</v>
      </c>
      <c r="J109" s="121"/>
      <c r="K109" s="6"/>
      <c r="L109" s="6">
        <f t="shared" si="15"/>
        <v>0</v>
      </c>
      <c r="M109" s="36">
        <f t="shared" si="22"/>
        <v>476.61</v>
      </c>
      <c r="N109" s="5">
        <f t="shared" si="16"/>
        <v>0</v>
      </c>
      <c r="O109" s="5">
        <f t="shared" si="17"/>
        <v>647</v>
      </c>
      <c r="P109" s="5">
        <f t="shared" si="18"/>
        <v>388.13</v>
      </c>
      <c r="Q109" s="5">
        <f t="shared" si="29"/>
        <v>2020</v>
      </c>
      <c r="R109" s="5">
        <f t="shared" si="19"/>
        <v>72.10692971958099</v>
      </c>
      <c r="S109" s="5">
        <f t="shared" si="20"/>
        <v>46653.183528568901</v>
      </c>
      <c r="T109" s="5">
        <f t="shared" si="21"/>
        <v>1</v>
      </c>
      <c r="U109" s="32"/>
      <c r="V109" s="32">
        <f t="shared" si="23"/>
        <v>404.50140103776067</v>
      </c>
      <c r="W109" s="32"/>
      <c r="X109" s="111">
        <f t="shared" si="24"/>
        <v>0</v>
      </c>
      <c r="Y109" s="106">
        <f t="shared" si="25"/>
        <v>404.50140103776067</v>
      </c>
      <c r="AC109" s="124">
        <f t="shared" si="26"/>
        <v>476.61</v>
      </c>
      <c r="AD109">
        <f t="shared" si="27"/>
        <v>117.07278157476696</v>
      </c>
      <c r="AE109" s="125">
        <f t="shared" si="28"/>
        <v>75746.089678874225</v>
      </c>
    </row>
    <row r="110" spans="1:31" x14ac:dyDescent="0.3">
      <c r="A110" s="42">
        <v>104</v>
      </c>
      <c r="B110">
        <v>2097</v>
      </c>
      <c r="C110" s="119" t="str">
        <f>VLOOKUP(B110,Hist_TransAid!C:D,2,FALSE)</f>
        <v>English Valleys</v>
      </c>
      <c r="D110" s="134">
        <v>481.4</v>
      </c>
      <c r="E110" s="42"/>
      <c r="F110" s="42"/>
      <c r="G110" s="42"/>
      <c r="H110" s="42"/>
      <c r="I110" s="135">
        <v>275856.75</v>
      </c>
      <c r="J110" s="121"/>
      <c r="K110" s="6"/>
      <c r="L110" s="6">
        <f t="shared" si="15"/>
        <v>0</v>
      </c>
      <c r="M110" s="36">
        <f t="shared" si="22"/>
        <v>573.03</v>
      </c>
      <c r="N110" s="5">
        <f t="shared" si="16"/>
        <v>0</v>
      </c>
      <c r="O110" s="5">
        <f t="shared" si="17"/>
        <v>481.4</v>
      </c>
      <c r="P110" s="5">
        <f t="shared" si="18"/>
        <v>388.13</v>
      </c>
      <c r="Q110" s="5">
        <f t="shared" si="29"/>
        <v>2020</v>
      </c>
      <c r="R110" s="5">
        <f t="shared" si="19"/>
        <v>168.52692971958095</v>
      </c>
      <c r="S110" s="5">
        <f t="shared" si="20"/>
        <v>81128.863967006269</v>
      </c>
      <c r="T110" s="5">
        <f t="shared" si="21"/>
        <v>1</v>
      </c>
      <c r="U110" s="32"/>
      <c r="V110" s="32">
        <f t="shared" si="23"/>
        <v>404.50329462607755</v>
      </c>
      <c r="W110" s="32"/>
      <c r="X110" s="111">
        <f t="shared" si="24"/>
        <v>0</v>
      </c>
      <c r="Y110" s="106">
        <f t="shared" si="25"/>
        <v>404.50329462607755</v>
      </c>
      <c r="AC110" s="124">
        <f t="shared" si="26"/>
        <v>573.03</v>
      </c>
      <c r="AD110">
        <f t="shared" si="27"/>
        <v>213.49278157476692</v>
      </c>
      <c r="AE110" s="125">
        <f t="shared" si="28"/>
        <v>102775.42505009279</v>
      </c>
    </row>
    <row r="111" spans="1:31" x14ac:dyDescent="0.3">
      <c r="A111" s="42">
        <v>105</v>
      </c>
      <c r="B111">
        <v>2113</v>
      </c>
      <c r="C111" s="119" t="str">
        <f>VLOOKUP(B111,Hist_TransAid!C:D,2,FALSE)</f>
        <v>Essex</v>
      </c>
      <c r="D111" s="134">
        <v>183.4</v>
      </c>
      <c r="E111" s="42"/>
      <c r="F111" s="42"/>
      <c r="G111" s="42"/>
      <c r="H111" s="42"/>
      <c r="I111" s="135">
        <v>66138.77</v>
      </c>
      <c r="J111" s="121"/>
      <c r="K111" s="6"/>
      <c r="L111" s="6">
        <f t="shared" si="15"/>
        <v>0</v>
      </c>
      <c r="M111" s="36">
        <f t="shared" si="22"/>
        <v>360.63</v>
      </c>
      <c r="N111" s="5">
        <f t="shared" si="16"/>
        <v>0</v>
      </c>
      <c r="O111" s="5">
        <f t="shared" si="17"/>
        <v>183.4</v>
      </c>
      <c r="P111" s="5">
        <f t="shared" si="18"/>
        <v>388.13</v>
      </c>
      <c r="Q111" s="5">
        <f t="shared" si="29"/>
        <v>2020</v>
      </c>
      <c r="R111" s="5">
        <f t="shared" si="19"/>
        <v>0</v>
      </c>
      <c r="S111" s="5">
        <f t="shared" si="20"/>
        <v>0</v>
      </c>
      <c r="T111" s="5">
        <f t="shared" si="21"/>
        <v>0</v>
      </c>
      <c r="U111" s="32"/>
      <c r="V111" s="32">
        <f t="shared" si="23"/>
        <v>360.62579062159216</v>
      </c>
      <c r="W111" s="32"/>
      <c r="X111" s="111">
        <f t="shared" si="24"/>
        <v>0</v>
      </c>
      <c r="Y111" s="106">
        <f t="shared" si="25"/>
        <v>360.62579062159216</v>
      </c>
      <c r="AC111" s="124">
        <f t="shared" si="26"/>
        <v>360.63</v>
      </c>
      <c r="AD111">
        <f t="shared" si="27"/>
        <v>1.0927815747669456</v>
      </c>
      <c r="AE111" s="125">
        <f t="shared" si="28"/>
        <v>200.41614081225782</v>
      </c>
    </row>
    <row r="112" spans="1:31" x14ac:dyDescent="0.3">
      <c r="A112" s="42">
        <v>106</v>
      </c>
      <c r="B112">
        <v>2124</v>
      </c>
      <c r="C112" s="119" t="str">
        <f>VLOOKUP(B112,Hist_TransAid!C:D,2,FALSE)</f>
        <v>Estherville-Lincoln Central</v>
      </c>
      <c r="D112" s="134">
        <v>1222.0999999999999</v>
      </c>
      <c r="E112" s="42"/>
      <c r="F112" s="42"/>
      <c r="G112" s="42"/>
      <c r="H112" s="42"/>
      <c r="I112" s="135">
        <v>270178.34000000003</v>
      </c>
      <c r="J112" s="121"/>
      <c r="K112" s="6"/>
      <c r="L112" s="6">
        <f t="shared" si="15"/>
        <v>0</v>
      </c>
      <c r="M112" s="36">
        <f t="shared" si="22"/>
        <v>221.08</v>
      </c>
      <c r="N112" s="5">
        <f t="shared" si="16"/>
        <v>0</v>
      </c>
      <c r="O112" s="5">
        <f t="shared" si="17"/>
        <v>1222.0999999999999</v>
      </c>
      <c r="P112" s="5">
        <f t="shared" si="18"/>
        <v>388.13</v>
      </c>
      <c r="Q112" s="5">
        <f t="shared" si="29"/>
        <v>2020</v>
      </c>
      <c r="R112" s="5">
        <f t="shared" si="19"/>
        <v>0</v>
      </c>
      <c r="S112" s="5">
        <f t="shared" si="20"/>
        <v>0</v>
      </c>
      <c r="T112" s="5">
        <f t="shared" si="21"/>
        <v>0</v>
      </c>
      <c r="U112" s="32"/>
      <c r="V112" s="32">
        <f t="shared" si="23"/>
        <v>221.07711316586207</v>
      </c>
      <c r="W112" s="32"/>
      <c r="X112" s="111">
        <f t="shared" si="24"/>
        <v>0</v>
      </c>
      <c r="Y112" s="106">
        <f t="shared" si="25"/>
        <v>221.07711316586207</v>
      </c>
      <c r="AC112" s="124">
        <f t="shared" si="26"/>
        <v>221.08</v>
      </c>
      <c r="AD112">
        <f t="shared" si="27"/>
        <v>0</v>
      </c>
      <c r="AE112" s="125">
        <f t="shared" si="28"/>
        <v>0</v>
      </c>
    </row>
    <row r="113" spans="1:31" x14ac:dyDescent="0.3">
      <c r="A113" s="42">
        <v>107</v>
      </c>
      <c r="B113">
        <v>2151</v>
      </c>
      <c r="C113" s="119" t="str">
        <f>VLOOKUP(B113,Hist_TransAid!C:D,2,FALSE)</f>
        <v>Exira-Elk Horn-Kimball</v>
      </c>
      <c r="D113" s="134">
        <v>407</v>
      </c>
      <c r="E113" s="42"/>
      <c r="F113" s="42"/>
      <c r="G113" s="42"/>
      <c r="H113" s="42"/>
      <c r="I113" s="135">
        <v>280253.63</v>
      </c>
      <c r="J113" s="121"/>
      <c r="K113" s="6"/>
      <c r="L113" s="6">
        <f t="shared" si="15"/>
        <v>0</v>
      </c>
      <c r="M113" s="36">
        <f t="shared" si="22"/>
        <v>688.58</v>
      </c>
      <c r="N113" s="5">
        <f t="shared" si="16"/>
        <v>0</v>
      </c>
      <c r="O113" s="5">
        <f t="shared" si="17"/>
        <v>407</v>
      </c>
      <c r="P113" s="5">
        <f t="shared" si="18"/>
        <v>388.13</v>
      </c>
      <c r="Q113" s="5">
        <f t="shared" si="29"/>
        <v>2020</v>
      </c>
      <c r="R113" s="5">
        <f t="shared" si="19"/>
        <v>284.07692971958102</v>
      </c>
      <c r="S113" s="5">
        <f t="shared" si="20"/>
        <v>115619.31039586947</v>
      </c>
      <c r="T113" s="5">
        <f t="shared" si="21"/>
        <v>1</v>
      </c>
      <c r="U113" s="32"/>
      <c r="V113" s="32">
        <f t="shared" si="23"/>
        <v>404.50692777427645</v>
      </c>
      <c r="W113" s="32"/>
      <c r="X113" s="111">
        <f t="shared" si="24"/>
        <v>0</v>
      </c>
      <c r="Y113" s="106">
        <f t="shared" si="25"/>
        <v>404.50692777427645</v>
      </c>
      <c r="AC113" s="124">
        <f t="shared" si="26"/>
        <v>688.58</v>
      </c>
      <c r="AD113">
        <f t="shared" si="27"/>
        <v>329.04278157476699</v>
      </c>
      <c r="AE113" s="125">
        <f t="shared" si="28"/>
        <v>133920.41210093017</v>
      </c>
    </row>
    <row r="114" spans="1:31" x14ac:dyDescent="0.3">
      <c r="A114" s="42">
        <v>108</v>
      </c>
      <c r="B114">
        <v>2169</v>
      </c>
      <c r="C114" s="119" t="str">
        <f>VLOOKUP(B114,Hist_TransAid!C:D,2,FALSE)</f>
        <v>Fairfield</v>
      </c>
      <c r="D114" s="134">
        <v>1607.4</v>
      </c>
      <c r="E114" s="42"/>
      <c r="F114" s="42"/>
      <c r="G114" s="42"/>
      <c r="H114" s="42"/>
      <c r="I114" s="135">
        <v>609186.35</v>
      </c>
      <c r="J114" s="121"/>
      <c r="K114" s="6"/>
      <c r="L114" s="6">
        <f t="shared" si="15"/>
        <v>0</v>
      </c>
      <c r="M114" s="36">
        <f t="shared" si="22"/>
        <v>378.99</v>
      </c>
      <c r="N114" s="5">
        <f t="shared" si="16"/>
        <v>0</v>
      </c>
      <c r="O114" s="5">
        <f t="shared" si="17"/>
        <v>1607.4</v>
      </c>
      <c r="P114" s="5">
        <f t="shared" si="18"/>
        <v>388.13</v>
      </c>
      <c r="Q114" s="5">
        <f t="shared" si="29"/>
        <v>2020</v>
      </c>
      <c r="R114" s="5">
        <f t="shared" si="19"/>
        <v>0</v>
      </c>
      <c r="S114" s="5">
        <f t="shared" si="20"/>
        <v>0</v>
      </c>
      <c r="T114" s="5">
        <f t="shared" si="21"/>
        <v>0</v>
      </c>
      <c r="U114" s="32"/>
      <c r="V114" s="32">
        <f t="shared" si="23"/>
        <v>378.98864626104262</v>
      </c>
      <c r="W114" s="32"/>
      <c r="X114" s="111">
        <f t="shared" si="24"/>
        <v>0</v>
      </c>
      <c r="Y114" s="106">
        <f t="shared" si="25"/>
        <v>378.98864626104262</v>
      </c>
      <c r="AC114" s="124">
        <f t="shared" si="26"/>
        <v>378.99</v>
      </c>
      <c r="AD114">
        <f t="shared" si="27"/>
        <v>19.452781574766959</v>
      </c>
      <c r="AE114" s="125">
        <f t="shared" si="28"/>
        <v>31268.401103280412</v>
      </c>
    </row>
    <row r="115" spans="1:31" x14ac:dyDescent="0.3">
      <c r="A115" s="42">
        <v>109</v>
      </c>
      <c r="B115">
        <v>2295</v>
      </c>
      <c r="C115" s="119" t="str">
        <f>VLOOKUP(B115,Hist_TransAid!C:D,2,FALSE)</f>
        <v>Forest City</v>
      </c>
      <c r="D115" s="134">
        <v>1058</v>
      </c>
      <c r="E115" s="42"/>
      <c r="F115" s="42"/>
      <c r="G115" s="42"/>
      <c r="H115" s="42"/>
      <c r="I115" s="135">
        <v>494861.44</v>
      </c>
      <c r="J115" s="121"/>
      <c r="K115" s="6"/>
      <c r="L115" s="6">
        <f t="shared" si="15"/>
        <v>0</v>
      </c>
      <c r="M115" s="36">
        <f t="shared" si="22"/>
        <v>467.73</v>
      </c>
      <c r="N115" s="5">
        <f t="shared" si="16"/>
        <v>0</v>
      </c>
      <c r="O115" s="5">
        <f t="shared" si="17"/>
        <v>1058</v>
      </c>
      <c r="P115" s="5">
        <f t="shared" si="18"/>
        <v>388.13</v>
      </c>
      <c r="Q115" s="5">
        <f t="shared" si="29"/>
        <v>2020</v>
      </c>
      <c r="R115" s="5">
        <f t="shared" si="19"/>
        <v>63.226929719580994</v>
      </c>
      <c r="S115" s="5">
        <f t="shared" si="20"/>
        <v>66894.091643316686</v>
      </c>
      <c r="T115" s="5">
        <f t="shared" si="21"/>
        <v>1</v>
      </c>
      <c r="U115" s="32"/>
      <c r="V115" s="32">
        <f t="shared" si="23"/>
        <v>404.50600033712982</v>
      </c>
      <c r="W115" s="32"/>
      <c r="X115" s="111">
        <f t="shared" si="24"/>
        <v>0</v>
      </c>
      <c r="Y115" s="106">
        <f t="shared" si="25"/>
        <v>404.50600033712982</v>
      </c>
      <c r="AC115" s="124">
        <f t="shared" si="26"/>
        <v>467.73</v>
      </c>
      <c r="AD115">
        <f t="shared" si="27"/>
        <v>108.19278157476697</v>
      </c>
      <c r="AE115" s="125">
        <f t="shared" si="28"/>
        <v>114467.96290610345</v>
      </c>
    </row>
    <row r="116" spans="1:31" x14ac:dyDescent="0.3">
      <c r="A116" s="42">
        <v>110</v>
      </c>
      <c r="B116">
        <v>2313</v>
      </c>
      <c r="C116" s="119" t="str">
        <f>VLOOKUP(B116,Hist_TransAid!C:D,2,FALSE)</f>
        <v>Fort Dodge</v>
      </c>
      <c r="D116" s="134">
        <v>3648.9</v>
      </c>
      <c r="E116" s="42"/>
      <c r="F116" s="42"/>
      <c r="G116" s="42"/>
      <c r="H116" s="42"/>
      <c r="I116" s="135">
        <v>890476.24</v>
      </c>
      <c r="J116" s="121"/>
      <c r="K116" s="6"/>
      <c r="L116" s="6">
        <f t="shared" si="15"/>
        <v>0</v>
      </c>
      <c r="M116" s="36">
        <f t="shared" si="22"/>
        <v>244.04</v>
      </c>
      <c r="N116" s="5">
        <f t="shared" si="16"/>
        <v>0</v>
      </c>
      <c r="O116" s="5">
        <f t="shared" si="17"/>
        <v>3648.9</v>
      </c>
      <c r="P116" s="5">
        <f t="shared" si="18"/>
        <v>388.13</v>
      </c>
      <c r="Q116" s="5">
        <f t="shared" si="29"/>
        <v>2020</v>
      </c>
      <c r="R116" s="5">
        <f t="shared" si="19"/>
        <v>0</v>
      </c>
      <c r="S116" s="5">
        <f t="shared" si="20"/>
        <v>0</v>
      </c>
      <c r="T116" s="5">
        <f t="shared" si="21"/>
        <v>0</v>
      </c>
      <c r="U116" s="32"/>
      <c r="V116" s="32">
        <f t="shared" si="23"/>
        <v>244.03963934336375</v>
      </c>
      <c r="W116" s="32"/>
      <c r="X116" s="111">
        <f t="shared" si="24"/>
        <v>0</v>
      </c>
      <c r="Y116" s="106">
        <f t="shared" si="25"/>
        <v>244.03963934336375</v>
      </c>
      <c r="AC116" s="124">
        <f t="shared" si="26"/>
        <v>244.04</v>
      </c>
      <c r="AD116">
        <f t="shared" si="27"/>
        <v>0</v>
      </c>
      <c r="AE116" s="125">
        <f t="shared" si="28"/>
        <v>0</v>
      </c>
    </row>
    <row r="117" spans="1:31" x14ac:dyDescent="0.3">
      <c r="A117" s="42">
        <v>111</v>
      </c>
      <c r="B117">
        <v>2322</v>
      </c>
      <c r="C117" s="119" t="str">
        <f>VLOOKUP(B117,Hist_TransAid!C:D,2,FALSE)</f>
        <v>Fort Madison</v>
      </c>
      <c r="D117" s="134">
        <v>2042.5</v>
      </c>
      <c r="E117" s="42"/>
      <c r="F117" s="42"/>
      <c r="G117" s="42"/>
      <c r="H117" s="42"/>
      <c r="I117" s="135">
        <v>744772.1</v>
      </c>
      <c r="J117" s="121"/>
      <c r="K117" s="6"/>
      <c r="L117" s="6">
        <f t="shared" si="15"/>
        <v>0</v>
      </c>
      <c r="M117" s="36">
        <f t="shared" si="22"/>
        <v>364.64</v>
      </c>
      <c r="N117" s="5">
        <f t="shared" si="16"/>
        <v>0</v>
      </c>
      <c r="O117" s="5">
        <f t="shared" si="17"/>
        <v>2042.5</v>
      </c>
      <c r="P117" s="5">
        <f t="shared" si="18"/>
        <v>388.13</v>
      </c>
      <c r="Q117" s="5">
        <f t="shared" si="29"/>
        <v>2020</v>
      </c>
      <c r="R117" s="5">
        <f t="shared" si="19"/>
        <v>0</v>
      </c>
      <c r="S117" s="5">
        <f t="shared" si="20"/>
        <v>0</v>
      </c>
      <c r="T117" s="5">
        <f t="shared" si="21"/>
        <v>0</v>
      </c>
      <c r="U117" s="32"/>
      <c r="V117" s="32">
        <f t="shared" si="23"/>
        <v>364.63750305997553</v>
      </c>
      <c r="W117" s="32"/>
      <c r="X117" s="111">
        <f t="shared" si="24"/>
        <v>0</v>
      </c>
      <c r="Y117" s="106">
        <f t="shared" si="25"/>
        <v>364.63750305997553</v>
      </c>
      <c r="AC117" s="124">
        <f t="shared" si="26"/>
        <v>364.64</v>
      </c>
      <c r="AD117">
        <f t="shared" si="27"/>
        <v>5.1027815747669365</v>
      </c>
      <c r="AE117" s="125">
        <f t="shared" si="28"/>
        <v>10422.431366461467</v>
      </c>
    </row>
    <row r="118" spans="1:31" x14ac:dyDescent="0.3">
      <c r="A118" s="42">
        <v>112</v>
      </c>
      <c r="B118">
        <v>2369</v>
      </c>
      <c r="C118" s="119" t="str">
        <f>VLOOKUP(B118,Hist_TransAid!C:D,2,FALSE)</f>
        <v>Fremont-Mills</v>
      </c>
      <c r="D118" s="134">
        <v>436</v>
      </c>
      <c r="E118" s="42"/>
      <c r="F118" s="42"/>
      <c r="G118" s="42"/>
      <c r="H118" s="42"/>
      <c r="I118" s="135">
        <v>215009.05</v>
      </c>
      <c r="J118" s="121"/>
      <c r="K118" s="6"/>
      <c r="L118" s="6">
        <f t="shared" si="15"/>
        <v>0</v>
      </c>
      <c r="M118" s="36">
        <f t="shared" si="22"/>
        <v>493.14</v>
      </c>
      <c r="N118" s="5">
        <f t="shared" si="16"/>
        <v>0</v>
      </c>
      <c r="O118" s="5">
        <f t="shared" si="17"/>
        <v>436</v>
      </c>
      <c r="P118" s="5">
        <f t="shared" si="18"/>
        <v>388.13</v>
      </c>
      <c r="Q118" s="5">
        <f t="shared" si="29"/>
        <v>2020</v>
      </c>
      <c r="R118" s="5">
        <f t="shared" si="19"/>
        <v>88.636929719580962</v>
      </c>
      <c r="S118" s="5">
        <f t="shared" si="20"/>
        <v>38645.7013577373</v>
      </c>
      <c r="T118" s="5">
        <f t="shared" si="21"/>
        <v>1</v>
      </c>
      <c r="U118" s="32"/>
      <c r="V118" s="32">
        <f t="shared" si="23"/>
        <v>404.50309321619881</v>
      </c>
      <c r="W118" s="32"/>
      <c r="X118" s="111">
        <f t="shared" si="24"/>
        <v>0</v>
      </c>
      <c r="Y118" s="106">
        <f t="shared" si="25"/>
        <v>404.50309321619881</v>
      </c>
      <c r="AC118" s="124">
        <f t="shared" si="26"/>
        <v>493.14</v>
      </c>
      <c r="AD118">
        <f t="shared" si="27"/>
        <v>133.60278157476694</v>
      </c>
      <c r="AE118" s="125">
        <f t="shared" si="28"/>
        <v>58250.812766598385</v>
      </c>
    </row>
    <row r="119" spans="1:31" x14ac:dyDescent="0.3">
      <c r="A119" s="42">
        <v>113</v>
      </c>
      <c r="B119">
        <v>2376</v>
      </c>
      <c r="C119" s="119" t="str">
        <f>VLOOKUP(B119,Hist_TransAid!C:D,2,FALSE)</f>
        <v>Galva-Holstein</v>
      </c>
      <c r="D119" s="134">
        <v>472</v>
      </c>
      <c r="E119" s="42"/>
      <c r="F119" s="42"/>
      <c r="G119" s="42"/>
      <c r="H119" s="42"/>
      <c r="I119" s="135">
        <v>295724.87</v>
      </c>
      <c r="J119" s="121"/>
      <c r="K119" s="6"/>
      <c r="L119" s="6">
        <f t="shared" si="15"/>
        <v>0</v>
      </c>
      <c r="M119" s="36">
        <f t="shared" si="22"/>
        <v>626.54</v>
      </c>
      <c r="N119" s="5">
        <f t="shared" si="16"/>
        <v>0</v>
      </c>
      <c r="O119" s="5">
        <f t="shared" si="17"/>
        <v>472</v>
      </c>
      <c r="P119" s="5">
        <f t="shared" si="18"/>
        <v>388.13</v>
      </c>
      <c r="Q119" s="5">
        <f t="shared" si="29"/>
        <v>2020</v>
      </c>
      <c r="R119" s="5">
        <f t="shared" si="19"/>
        <v>222.03692971958094</v>
      </c>
      <c r="S119" s="5">
        <f t="shared" si="20"/>
        <v>104801.43082764221</v>
      </c>
      <c r="T119" s="5">
        <f t="shared" si="21"/>
        <v>1</v>
      </c>
      <c r="U119" s="32"/>
      <c r="V119" s="32">
        <f t="shared" si="23"/>
        <v>404.49881180584276</v>
      </c>
      <c r="W119" s="32"/>
      <c r="X119" s="111">
        <f t="shared" si="24"/>
        <v>0</v>
      </c>
      <c r="Y119" s="106">
        <f t="shared" si="25"/>
        <v>404.49881180584276</v>
      </c>
      <c r="AC119" s="124">
        <f t="shared" si="26"/>
        <v>626.54</v>
      </c>
      <c r="AD119">
        <f t="shared" si="27"/>
        <v>267.00278157476691</v>
      </c>
      <c r="AE119" s="125">
        <f t="shared" si="28"/>
        <v>126025.31290328999</v>
      </c>
    </row>
    <row r="120" spans="1:31" x14ac:dyDescent="0.3">
      <c r="A120" s="42">
        <v>114</v>
      </c>
      <c r="B120">
        <v>2403</v>
      </c>
      <c r="C120" s="119" t="str">
        <f>VLOOKUP(B120,Hist_TransAid!C:D,2,FALSE)</f>
        <v>Garner-Hayfield-Ventura</v>
      </c>
      <c r="D120" s="134">
        <v>836.4</v>
      </c>
      <c r="E120" s="42"/>
      <c r="F120" s="42"/>
      <c r="G120" s="42"/>
      <c r="H120" s="42"/>
      <c r="I120" s="135">
        <v>412576.78</v>
      </c>
      <c r="J120" s="121"/>
      <c r="K120" s="6"/>
      <c r="L120" s="6">
        <f t="shared" si="15"/>
        <v>0</v>
      </c>
      <c r="M120" s="36">
        <f t="shared" si="22"/>
        <v>493.28</v>
      </c>
      <c r="N120" s="5">
        <f t="shared" si="16"/>
        <v>0</v>
      </c>
      <c r="O120" s="5">
        <f t="shared" si="17"/>
        <v>836.4</v>
      </c>
      <c r="P120" s="5">
        <f t="shared" si="18"/>
        <v>388.13</v>
      </c>
      <c r="Q120" s="5">
        <f t="shared" si="29"/>
        <v>2020</v>
      </c>
      <c r="R120" s="5">
        <f t="shared" si="19"/>
        <v>88.776929719580949</v>
      </c>
      <c r="S120" s="5">
        <f t="shared" si="20"/>
        <v>74253.024017457501</v>
      </c>
      <c r="T120" s="5">
        <f t="shared" si="21"/>
        <v>1</v>
      </c>
      <c r="U120" s="32"/>
      <c r="V120" s="32">
        <f t="shared" si="23"/>
        <v>404.49994737271942</v>
      </c>
      <c r="W120" s="32"/>
      <c r="X120" s="111">
        <f t="shared" si="24"/>
        <v>0</v>
      </c>
      <c r="Y120" s="106">
        <f t="shared" si="25"/>
        <v>404.49994737271942</v>
      </c>
      <c r="AC120" s="124">
        <f t="shared" si="26"/>
        <v>493.28</v>
      </c>
      <c r="AD120">
        <f t="shared" si="27"/>
        <v>133.74278157476692</v>
      </c>
      <c r="AE120" s="125">
        <f t="shared" si="28"/>
        <v>111862.46250913505</v>
      </c>
    </row>
    <row r="121" spans="1:31" x14ac:dyDescent="0.3">
      <c r="A121" s="42">
        <v>115</v>
      </c>
      <c r="B121">
        <v>2457</v>
      </c>
      <c r="C121" s="119" t="str">
        <f>VLOOKUP(B121,Hist_TransAid!C:D,2,FALSE)</f>
        <v>George-Little Rock</v>
      </c>
      <c r="D121" s="134">
        <v>455.7</v>
      </c>
      <c r="E121" s="42"/>
      <c r="F121" s="42"/>
      <c r="G121" s="42"/>
      <c r="H121" s="42"/>
      <c r="I121" s="135">
        <v>295402.03000000003</v>
      </c>
      <c r="J121" s="121"/>
      <c r="K121" s="6"/>
      <c r="L121" s="6">
        <f t="shared" si="15"/>
        <v>0</v>
      </c>
      <c r="M121" s="36">
        <f t="shared" si="22"/>
        <v>648.24</v>
      </c>
      <c r="N121" s="5">
        <f t="shared" si="16"/>
        <v>0</v>
      </c>
      <c r="O121" s="5">
        <f t="shared" si="17"/>
        <v>455.7</v>
      </c>
      <c r="P121" s="5">
        <f t="shared" si="18"/>
        <v>388.13</v>
      </c>
      <c r="Q121" s="5">
        <f t="shared" si="29"/>
        <v>2020</v>
      </c>
      <c r="R121" s="5">
        <f t="shared" si="19"/>
        <v>243.73692971958098</v>
      </c>
      <c r="S121" s="5">
        <f t="shared" si="20"/>
        <v>111070.91887321306</v>
      </c>
      <c r="T121" s="5">
        <f t="shared" si="21"/>
        <v>1</v>
      </c>
      <c r="U121" s="32"/>
      <c r="V121" s="32">
        <f t="shared" si="23"/>
        <v>404.50101190868327</v>
      </c>
      <c r="W121" s="32"/>
      <c r="X121" s="111">
        <f t="shared" si="24"/>
        <v>0</v>
      </c>
      <c r="Y121" s="106">
        <f t="shared" si="25"/>
        <v>404.50101190868327</v>
      </c>
      <c r="AC121" s="124">
        <f t="shared" si="26"/>
        <v>648.24</v>
      </c>
      <c r="AD121">
        <f t="shared" si="27"/>
        <v>288.70278157476696</v>
      </c>
      <c r="AE121" s="125">
        <f t="shared" si="28"/>
        <v>131561.85756362131</v>
      </c>
    </row>
    <row r="122" spans="1:31" x14ac:dyDescent="0.3">
      <c r="A122" s="42">
        <v>116</v>
      </c>
      <c r="B122">
        <v>2466</v>
      </c>
      <c r="C122" s="119" t="str">
        <f>VLOOKUP(B122,Hist_TransAid!C:D,2,FALSE)</f>
        <v>Gilbert</v>
      </c>
      <c r="D122" s="134">
        <v>1562.7</v>
      </c>
      <c r="E122" s="42"/>
      <c r="F122" s="42"/>
      <c r="G122" s="42"/>
      <c r="H122" s="42"/>
      <c r="I122" s="135">
        <v>443702.46</v>
      </c>
      <c r="J122" s="121"/>
      <c r="K122" s="6"/>
      <c r="L122" s="6">
        <f t="shared" si="15"/>
        <v>0</v>
      </c>
      <c r="M122" s="36">
        <f t="shared" si="22"/>
        <v>283.93</v>
      </c>
      <c r="N122" s="5">
        <f t="shared" si="16"/>
        <v>0</v>
      </c>
      <c r="O122" s="5">
        <f t="shared" si="17"/>
        <v>1562.7</v>
      </c>
      <c r="P122" s="5">
        <f t="shared" si="18"/>
        <v>388.13</v>
      </c>
      <c r="Q122" s="5">
        <f t="shared" si="29"/>
        <v>2020</v>
      </c>
      <c r="R122" s="5">
        <f t="shared" si="19"/>
        <v>0</v>
      </c>
      <c r="S122" s="5">
        <f t="shared" si="20"/>
        <v>0</v>
      </c>
      <c r="T122" s="5">
        <f t="shared" si="21"/>
        <v>0</v>
      </c>
      <c r="U122" s="32"/>
      <c r="V122" s="32">
        <f t="shared" si="23"/>
        <v>283.93323094643887</v>
      </c>
      <c r="W122" s="32"/>
      <c r="X122" s="111">
        <f t="shared" si="24"/>
        <v>0</v>
      </c>
      <c r="Y122" s="106">
        <f t="shared" si="25"/>
        <v>283.93323094643887</v>
      </c>
      <c r="AC122" s="124">
        <f t="shared" si="26"/>
        <v>283.93</v>
      </c>
      <c r="AD122">
        <f t="shared" si="27"/>
        <v>0</v>
      </c>
      <c r="AE122" s="125">
        <f t="shared" si="28"/>
        <v>0</v>
      </c>
    </row>
    <row r="123" spans="1:31" x14ac:dyDescent="0.3">
      <c r="A123" s="42">
        <v>117</v>
      </c>
      <c r="B123">
        <v>2493</v>
      </c>
      <c r="C123" s="119" t="str">
        <f>VLOOKUP(B123,Hist_TransAid!C:D,2,FALSE)</f>
        <v>Gilmore City-Bradgate</v>
      </c>
      <c r="D123" s="134">
        <v>164</v>
      </c>
      <c r="E123" s="42"/>
      <c r="F123" s="42"/>
      <c r="G123" s="42"/>
      <c r="H123" s="42"/>
      <c r="I123" s="135">
        <v>87896.72</v>
      </c>
      <c r="J123" s="121"/>
      <c r="K123" s="6"/>
      <c r="L123" s="6">
        <f t="shared" si="15"/>
        <v>0</v>
      </c>
      <c r="M123" s="36">
        <f t="shared" si="22"/>
        <v>535.96</v>
      </c>
      <c r="N123" s="5">
        <f t="shared" si="16"/>
        <v>0</v>
      </c>
      <c r="O123" s="5">
        <f t="shared" si="17"/>
        <v>164</v>
      </c>
      <c r="P123" s="5">
        <f t="shared" si="18"/>
        <v>388.13</v>
      </c>
      <c r="Q123" s="5">
        <f t="shared" si="29"/>
        <v>2020</v>
      </c>
      <c r="R123" s="5">
        <f t="shared" si="19"/>
        <v>131.45692971958101</v>
      </c>
      <c r="S123" s="5">
        <f t="shared" si="20"/>
        <v>21558.936474011287</v>
      </c>
      <c r="T123" s="5">
        <f t="shared" si="21"/>
        <v>1</v>
      </c>
      <c r="U123" s="32"/>
      <c r="V123" s="32">
        <f t="shared" si="23"/>
        <v>404.49868003651659</v>
      </c>
      <c r="W123" s="32"/>
      <c r="X123" s="111">
        <f t="shared" si="24"/>
        <v>0</v>
      </c>
      <c r="Y123" s="106">
        <f t="shared" si="25"/>
        <v>404.49868003651659</v>
      </c>
      <c r="AC123" s="124">
        <f t="shared" si="26"/>
        <v>535.96</v>
      </c>
      <c r="AD123">
        <f t="shared" si="27"/>
        <v>176.42278157476699</v>
      </c>
      <c r="AE123" s="125">
        <f t="shared" si="28"/>
        <v>28933.336178261787</v>
      </c>
    </row>
    <row r="124" spans="1:31" x14ac:dyDescent="0.3">
      <c r="A124" s="42">
        <v>118</v>
      </c>
      <c r="B124">
        <v>2502</v>
      </c>
      <c r="C124" s="119" t="str">
        <f>VLOOKUP(B124,Hist_TransAid!C:D,2,FALSE)</f>
        <v>Gladbrook-Reinbeck</v>
      </c>
      <c r="D124" s="134">
        <v>616.79999999999995</v>
      </c>
      <c r="E124" s="42"/>
      <c r="F124" s="42"/>
      <c r="G124" s="42"/>
      <c r="H124" s="42"/>
      <c r="I124" s="135">
        <v>280717.71000000002</v>
      </c>
      <c r="J124" s="121"/>
      <c r="K124" s="6"/>
      <c r="L124" s="6">
        <f t="shared" si="15"/>
        <v>0</v>
      </c>
      <c r="M124" s="36">
        <f t="shared" si="22"/>
        <v>455.12</v>
      </c>
      <c r="N124" s="5">
        <f t="shared" si="16"/>
        <v>0</v>
      </c>
      <c r="O124" s="5">
        <f t="shared" si="17"/>
        <v>616.79999999999995</v>
      </c>
      <c r="P124" s="5">
        <f t="shared" si="18"/>
        <v>388.13</v>
      </c>
      <c r="Q124" s="5">
        <f t="shared" si="29"/>
        <v>2020</v>
      </c>
      <c r="R124" s="5">
        <f t="shared" si="19"/>
        <v>50.61692971958098</v>
      </c>
      <c r="S124" s="5">
        <f t="shared" si="20"/>
        <v>31220.522251037546</v>
      </c>
      <c r="T124" s="5">
        <f t="shared" si="21"/>
        <v>1</v>
      </c>
      <c r="U124" s="32"/>
      <c r="V124" s="32">
        <f t="shared" si="23"/>
        <v>404.50257417146969</v>
      </c>
      <c r="W124" s="32"/>
      <c r="X124" s="111">
        <f t="shared" si="24"/>
        <v>0</v>
      </c>
      <c r="Y124" s="106">
        <f t="shared" si="25"/>
        <v>404.50257417146969</v>
      </c>
      <c r="AC124" s="124">
        <f t="shared" si="26"/>
        <v>455.12</v>
      </c>
      <c r="AD124">
        <f t="shared" si="27"/>
        <v>95.582781574766955</v>
      </c>
      <c r="AE124" s="125">
        <f t="shared" si="28"/>
        <v>58955.459675316255</v>
      </c>
    </row>
    <row r="125" spans="1:31" x14ac:dyDescent="0.3">
      <c r="A125" s="42">
        <v>119</v>
      </c>
      <c r="B125">
        <v>2511</v>
      </c>
      <c r="C125" s="119" t="str">
        <f>VLOOKUP(B125,Hist_TransAid!C:D,2,FALSE)</f>
        <v>Glenwood</v>
      </c>
      <c r="D125" s="134">
        <v>1933.5</v>
      </c>
      <c r="E125" s="42"/>
      <c r="F125" s="42"/>
      <c r="G125" s="42"/>
      <c r="H125" s="42"/>
      <c r="I125" s="135">
        <v>723382.2</v>
      </c>
      <c r="J125" s="121"/>
      <c r="K125" s="6"/>
      <c r="L125" s="6">
        <f t="shared" si="15"/>
        <v>0</v>
      </c>
      <c r="M125" s="36">
        <f t="shared" si="22"/>
        <v>374.13</v>
      </c>
      <c r="N125" s="5">
        <f t="shared" si="16"/>
        <v>0</v>
      </c>
      <c r="O125" s="5">
        <f t="shared" si="17"/>
        <v>1933.5</v>
      </c>
      <c r="P125" s="5">
        <f t="shared" si="18"/>
        <v>388.13</v>
      </c>
      <c r="Q125" s="5">
        <f t="shared" si="29"/>
        <v>2020</v>
      </c>
      <c r="R125" s="5">
        <f t="shared" si="19"/>
        <v>0</v>
      </c>
      <c r="S125" s="5">
        <f t="shared" si="20"/>
        <v>0</v>
      </c>
      <c r="T125" s="5">
        <f t="shared" si="21"/>
        <v>0</v>
      </c>
      <c r="U125" s="32"/>
      <c r="V125" s="32">
        <f t="shared" si="23"/>
        <v>374.13095422808374</v>
      </c>
      <c r="W125" s="32"/>
      <c r="X125" s="111">
        <f t="shared" si="24"/>
        <v>0</v>
      </c>
      <c r="Y125" s="106">
        <f t="shared" si="25"/>
        <v>374.13095422808374</v>
      </c>
      <c r="AC125" s="124">
        <f t="shared" si="26"/>
        <v>374.13</v>
      </c>
      <c r="AD125">
        <f t="shared" si="27"/>
        <v>14.592781574766946</v>
      </c>
      <c r="AE125" s="125">
        <f t="shared" si="28"/>
        <v>28215.143174811888</v>
      </c>
    </row>
    <row r="126" spans="1:31" x14ac:dyDescent="0.3">
      <c r="A126" s="42">
        <v>120</v>
      </c>
      <c r="B126">
        <v>2520</v>
      </c>
      <c r="C126" s="119" t="str">
        <f>VLOOKUP(B126,Hist_TransAid!C:D,2,FALSE)</f>
        <v>Glidden-Ralston</v>
      </c>
      <c r="D126" s="134">
        <v>279</v>
      </c>
      <c r="E126" s="42"/>
      <c r="F126" s="42"/>
      <c r="G126" s="42"/>
      <c r="H126" s="42"/>
      <c r="I126" s="135">
        <v>114311.49</v>
      </c>
      <c r="J126" s="121"/>
      <c r="K126" s="6"/>
      <c r="L126" s="6">
        <f t="shared" si="15"/>
        <v>0</v>
      </c>
      <c r="M126" s="36">
        <f t="shared" si="22"/>
        <v>409.72</v>
      </c>
      <c r="N126" s="5">
        <f t="shared" si="16"/>
        <v>0</v>
      </c>
      <c r="O126" s="5">
        <f t="shared" si="17"/>
        <v>279</v>
      </c>
      <c r="P126" s="5">
        <f t="shared" si="18"/>
        <v>388.13</v>
      </c>
      <c r="Q126" s="5">
        <f t="shared" si="29"/>
        <v>2020</v>
      </c>
      <c r="R126" s="5">
        <f t="shared" si="19"/>
        <v>5.2169297195810032</v>
      </c>
      <c r="S126" s="5">
        <f t="shared" si="20"/>
        <v>1455.5233917630999</v>
      </c>
      <c r="T126" s="5">
        <f t="shared" si="21"/>
        <v>1</v>
      </c>
      <c r="U126" s="32"/>
      <c r="V126" s="32">
        <f t="shared" si="23"/>
        <v>404.50167243095666</v>
      </c>
      <c r="W126" s="32"/>
      <c r="X126" s="111">
        <f t="shared" si="24"/>
        <v>0</v>
      </c>
      <c r="Y126" s="106">
        <f t="shared" si="25"/>
        <v>404.50167243095666</v>
      </c>
      <c r="AC126" s="124">
        <f t="shared" si="26"/>
        <v>409.72</v>
      </c>
      <c r="AD126">
        <f t="shared" si="27"/>
        <v>50.182781574766977</v>
      </c>
      <c r="AE126" s="125">
        <f t="shared" si="28"/>
        <v>14000.996059359986</v>
      </c>
    </row>
    <row r="127" spans="1:31" x14ac:dyDescent="0.3">
      <c r="A127" s="42">
        <v>121</v>
      </c>
      <c r="B127">
        <v>2682</v>
      </c>
      <c r="C127" s="119" t="str">
        <f>VLOOKUP(B127,Hist_TransAid!C:D,2,FALSE)</f>
        <v>GMG</v>
      </c>
      <c r="D127" s="134">
        <v>255.2</v>
      </c>
      <c r="E127" s="42"/>
      <c r="F127" s="42"/>
      <c r="G127" s="42"/>
      <c r="H127" s="42"/>
      <c r="I127" s="135">
        <v>279141.03999999998</v>
      </c>
      <c r="J127" s="121"/>
      <c r="K127" s="6"/>
      <c r="L127" s="6">
        <f t="shared" si="15"/>
        <v>0</v>
      </c>
      <c r="M127" s="36">
        <f t="shared" si="22"/>
        <v>1093.81</v>
      </c>
      <c r="N127" s="5">
        <f t="shared" si="16"/>
        <v>0</v>
      </c>
      <c r="O127" s="5">
        <f t="shared" si="17"/>
        <v>255.2</v>
      </c>
      <c r="P127" s="5">
        <f t="shared" si="18"/>
        <v>388.13</v>
      </c>
      <c r="Q127" s="5">
        <f t="shared" si="29"/>
        <v>2020</v>
      </c>
      <c r="R127" s="5">
        <f t="shared" si="19"/>
        <v>689.30692971958092</v>
      </c>
      <c r="S127" s="5">
        <f t="shared" si="20"/>
        <v>175911.12846443703</v>
      </c>
      <c r="T127" s="5">
        <f t="shared" si="21"/>
        <v>1</v>
      </c>
      <c r="U127" s="32"/>
      <c r="V127" s="32">
        <f t="shared" si="23"/>
        <v>404.50592294499592</v>
      </c>
      <c r="W127" s="32"/>
      <c r="X127" s="111">
        <f t="shared" si="24"/>
        <v>0</v>
      </c>
      <c r="Y127" s="106">
        <f t="shared" si="25"/>
        <v>404.50592294499592</v>
      </c>
      <c r="AC127" s="124">
        <f t="shared" si="26"/>
        <v>1093.81</v>
      </c>
      <c r="AD127">
        <f t="shared" si="27"/>
        <v>734.2727815747669</v>
      </c>
      <c r="AE127" s="125">
        <f t="shared" si="28"/>
        <v>187386.41385788051</v>
      </c>
    </row>
    <row r="128" spans="1:31" x14ac:dyDescent="0.3">
      <c r="A128" s="42">
        <v>122</v>
      </c>
      <c r="B128">
        <v>2556</v>
      </c>
      <c r="C128" s="119" t="str">
        <f>VLOOKUP(B128,Hist_TransAid!C:D,2,FALSE)</f>
        <v>Graettinger-Terril</v>
      </c>
      <c r="D128" s="134">
        <v>385.2</v>
      </c>
      <c r="E128" s="42"/>
      <c r="F128" s="42"/>
      <c r="G128" s="42"/>
      <c r="H128" s="42"/>
      <c r="I128" s="135">
        <v>185472.05</v>
      </c>
      <c r="J128" s="121"/>
      <c r="K128" s="6"/>
      <c r="L128" s="6">
        <f t="shared" si="15"/>
        <v>0</v>
      </c>
      <c r="M128" s="36">
        <f t="shared" si="22"/>
        <v>481.5</v>
      </c>
      <c r="N128" s="5">
        <f t="shared" si="16"/>
        <v>0</v>
      </c>
      <c r="O128" s="5">
        <f t="shared" si="17"/>
        <v>385.2</v>
      </c>
      <c r="P128" s="5">
        <f t="shared" si="18"/>
        <v>388.13</v>
      </c>
      <c r="Q128" s="5">
        <f t="shared" si="29"/>
        <v>2020</v>
      </c>
      <c r="R128" s="5">
        <f t="shared" si="19"/>
        <v>76.996929719580976</v>
      </c>
      <c r="S128" s="5">
        <f t="shared" si="20"/>
        <v>29659.217327982591</v>
      </c>
      <c r="T128" s="5">
        <f t="shared" si="21"/>
        <v>1</v>
      </c>
      <c r="U128" s="32"/>
      <c r="V128" s="32">
        <f t="shared" si="23"/>
        <v>404.49852718592263</v>
      </c>
      <c r="W128" s="32"/>
      <c r="X128" s="111">
        <f t="shared" si="24"/>
        <v>0</v>
      </c>
      <c r="Y128" s="106">
        <f t="shared" si="25"/>
        <v>404.49852718592263</v>
      </c>
      <c r="AC128" s="124">
        <f t="shared" si="26"/>
        <v>481.5</v>
      </c>
      <c r="AD128">
        <f t="shared" si="27"/>
        <v>121.96278157476695</v>
      </c>
      <c r="AE128" s="125">
        <f t="shared" si="28"/>
        <v>46980.063462600228</v>
      </c>
    </row>
    <row r="129" spans="1:31" x14ac:dyDescent="0.3">
      <c r="A129" s="42">
        <v>123</v>
      </c>
      <c r="B129">
        <v>3195</v>
      </c>
      <c r="C129" s="119" t="str">
        <f>VLOOKUP(B129,Hist_TransAid!C:D,2,FALSE)</f>
        <v>Greene County</v>
      </c>
      <c r="D129" s="134">
        <v>1187.4000000000001</v>
      </c>
      <c r="E129" s="42"/>
      <c r="F129" s="42"/>
      <c r="G129" s="42"/>
      <c r="H129" s="42"/>
      <c r="I129" s="135">
        <v>822603.62</v>
      </c>
      <c r="J129" s="121"/>
      <c r="K129" s="6"/>
      <c r="L129" s="6">
        <f t="shared" si="15"/>
        <v>0</v>
      </c>
      <c r="M129" s="36">
        <f t="shared" si="22"/>
        <v>692.78</v>
      </c>
      <c r="N129" s="5">
        <f t="shared" si="16"/>
        <v>0</v>
      </c>
      <c r="O129" s="5">
        <f t="shared" si="17"/>
        <v>1187.4000000000001</v>
      </c>
      <c r="P129" s="5">
        <f t="shared" si="18"/>
        <v>388.13</v>
      </c>
      <c r="Q129" s="5">
        <f t="shared" si="29"/>
        <v>2020</v>
      </c>
      <c r="R129" s="5">
        <f t="shared" si="19"/>
        <v>288.27692971958095</v>
      </c>
      <c r="S129" s="5">
        <f t="shared" si="20"/>
        <v>342300.02634903044</v>
      </c>
      <c r="T129" s="5">
        <f t="shared" si="21"/>
        <v>1</v>
      </c>
      <c r="U129" s="32"/>
      <c r="V129" s="32">
        <f t="shared" si="23"/>
        <v>404.50024730585272</v>
      </c>
      <c r="W129" s="32"/>
      <c r="X129" s="111">
        <f t="shared" si="24"/>
        <v>0</v>
      </c>
      <c r="Y129" s="106">
        <f t="shared" si="25"/>
        <v>404.50024730585272</v>
      </c>
      <c r="AC129" s="124">
        <f t="shared" si="26"/>
        <v>692.78</v>
      </c>
      <c r="AD129">
        <f t="shared" si="27"/>
        <v>333.24278157476692</v>
      </c>
      <c r="AE129" s="125">
        <f t="shared" si="28"/>
        <v>395692.4788418783</v>
      </c>
    </row>
    <row r="130" spans="1:31" x14ac:dyDescent="0.3">
      <c r="A130" s="42">
        <v>124</v>
      </c>
      <c r="B130">
        <v>2709</v>
      </c>
      <c r="C130" s="119" t="str">
        <f>VLOOKUP(B130,Hist_TransAid!C:D,2,FALSE)</f>
        <v>Grinnell-Newburg</v>
      </c>
      <c r="D130" s="134">
        <v>1521.7</v>
      </c>
      <c r="E130" s="42"/>
      <c r="F130" s="42"/>
      <c r="G130" s="42"/>
      <c r="H130" s="42"/>
      <c r="I130" s="135">
        <v>552714.43000000005</v>
      </c>
      <c r="J130" s="121"/>
      <c r="K130" s="6"/>
      <c r="L130" s="6">
        <f t="shared" si="15"/>
        <v>0</v>
      </c>
      <c r="M130" s="36">
        <f t="shared" si="22"/>
        <v>363.22</v>
      </c>
      <c r="N130" s="5">
        <f t="shared" si="16"/>
        <v>0</v>
      </c>
      <c r="O130" s="5">
        <f t="shared" si="17"/>
        <v>1521.7</v>
      </c>
      <c r="P130" s="5">
        <f t="shared" si="18"/>
        <v>388.13</v>
      </c>
      <c r="Q130" s="5">
        <f t="shared" si="29"/>
        <v>2020</v>
      </c>
      <c r="R130" s="5">
        <f t="shared" si="19"/>
        <v>0</v>
      </c>
      <c r="S130" s="5">
        <f t="shared" si="20"/>
        <v>0</v>
      </c>
      <c r="T130" s="5">
        <f t="shared" si="21"/>
        <v>0</v>
      </c>
      <c r="U130" s="32"/>
      <c r="V130" s="32">
        <f t="shared" si="23"/>
        <v>363.22167970033519</v>
      </c>
      <c r="W130" s="32"/>
      <c r="X130" s="111">
        <f t="shared" si="24"/>
        <v>0</v>
      </c>
      <c r="Y130" s="106">
        <f t="shared" si="25"/>
        <v>363.22167970033519</v>
      </c>
      <c r="AC130" s="124">
        <f t="shared" si="26"/>
        <v>363.22</v>
      </c>
      <c r="AD130">
        <f t="shared" si="27"/>
        <v>3.6827815747669774</v>
      </c>
      <c r="AE130" s="125">
        <f t="shared" si="28"/>
        <v>5604.0887223229101</v>
      </c>
    </row>
    <row r="131" spans="1:31" x14ac:dyDescent="0.3">
      <c r="A131" s="42">
        <v>125</v>
      </c>
      <c r="B131">
        <v>2718</v>
      </c>
      <c r="C131" s="119" t="str">
        <f>VLOOKUP(B131,Hist_TransAid!C:D,2,FALSE)</f>
        <v>Griswold</v>
      </c>
      <c r="D131" s="134">
        <v>456.7</v>
      </c>
      <c r="E131" s="42"/>
      <c r="F131" s="42"/>
      <c r="G131" s="42"/>
      <c r="H131" s="42"/>
      <c r="I131" s="135">
        <v>348638.49</v>
      </c>
      <c r="J131" s="121"/>
      <c r="K131" s="6"/>
      <c r="L131" s="6">
        <f t="shared" si="15"/>
        <v>0</v>
      </c>
      <c r="M131" s="36">
        <f t="shared" si="22"/>
        <v>763.39</v>
      </c>
      <c r="N131" s="5">
        <f t="shared" si="16"/>
        <v>0</v>
      </c>
      <c r="O131" s="5">
        <f t="shared" si="17"/>
        <v>456.7</v>
      </c>
      <c r="P131" s="5">
        <f t="shared" si="18"/>
        <v>388.13</v>
      </c>
      <c r="Q131" s="5">
        <f t="shared" si="29"/>
        <v>2020</v>
      </c>
      <c r="R131" s="5">
        <f t="shared" si="19"/>
        <v>358.88692971958096</v>
      </c>
      <c r="S131" s="5">
        <f t="shared" si="20"/>
        <v>163903.66080293263</v>
      </c>
      <c r="T131" s="5">
        <f t="shared" si="21"/>
        <v>1</v>
      </c>
      <c r="U131" s="32"/>
      <c r="V131" s="32">
        <f t="shared" si="23"/>
        <v>404.49929756309911</v>
      </c>
      <c r="W131" s="32"/>
      <c r="X131" s="111">
        <f t="shared" si="24"/>
        <v>0</v>
      </c>
      <c r="Y131" s="106">
        <f t="shared" si="25"/>
        <v>404.49929756309911</v>
      </c>
      <c r="AC131" s="124">
        <f t="shared" si="26"/>
        <v>763.39</v>
      </c>
      <c r="AD131">
        <f t="shared" si="27"/>
        <v>403.85278157476694</v>
      </c>
      <c r="AE131" s="125">
        <f t="shared" si="28"/>
        <v>184439.56534519605</v>
      </c>
    </row>
    <row r="132" spans="1:31" x14ac:dyDescent="0.3">
      <c r="A132" s="42">
        <v>126</v>
      </c>
      <c r="B132">
        <v>2727</v>
      </c>
      <c r="C132" s="119" t="str">
        <f>VLOOKUP(B132,Hist_TransAid!C:D,2,FALSE)</f>
        <v>Grundy Center</v>
      </c>
      <c r="D132" s="134">
        <v>668.2</v>
      </c>
      <c r="E132" s="42"/>
      <c r="F132" s="42"/>
      <c r="G132" s="42"/>
      <c r="H132" s="42"/>
      <c r="I132" s="135">
        <v>210225.39</v>
      </c>
      <c r="J132" s="121"/>
      <c r="K132" s="6"/>
      <c r="L132" s="6">
        <f t="shared" si="15"/>
        <v>0</v>
      </c>
      <c r="M132" s="36">
        <f t="shared" si="22"/>
        <v>314.61</v>
      </c>
      <c r="N132" s="5">
        <f t="shared" si="16"/>
        <v>0</v>
      </c>
      <c r="O132" s="5">
        <f t="shared" si="17"/>
        <v>668.2</v>
      </c>
      <c r="P132" s="5">
        <f t="shared" si="18"/>
        <v>388.13</v>
      </c>
      <c r="Q132" s="5">
        <f t="shared" si="29"/>
        <v>2020</v>
      </c>
      <c r="R132" s="5">
        <f t="shared" si="19"/>
        <v>0</v>
      </c>
      <c r="S132" s="5">
        <f t="shared" si="20"/>
        <v>0</v>
      </c>
      <c r="T132" s="5">
        <f t="shared" si="21"/>
        <v>0</v>
      </c>
      <c r="U132" s="32"/>
      <c r="V132" s="32">
        <f t="shared" si="23"/>
        <v>314.61447171505534</v>
      </c>
      <c r="W132" s="32"/>
      <c r="X132" s="111">
        <f t="shared" si="24"/>
        <v>0</v>
      </c>
      <c r="Y132" s="106">
        <f t="shared" si="25"/>
        <v>314.61447171505534</v>
      </c>
      <c r="AC132" s="124">
        <f t="shared" si="26"/>
        <v>314.61</v>
      </c>
      <c r="AD132">
        <f t="shared" si="27"/>
        <v>0</v>
      </c>
      <c r="AE132" s="125">
        <f t="shared" si="28"/>
        <v>0</v>
      </c>
    </row>
    <row r="133" spans="1:31" x14ac:dyDescent="0.3">
      <c r="A133" s="42">
        <v>127</v>
      </c>
      <c r="B133">
        <v>2754</v>
      </c>
      <c r="C133" s="119" t="str">
        <f>VLOOKUP(B133,Hist_TransAid!C:D,2,FALSE)</f>
        <v>Guthrie Center</v>
      </c>
      <c r="D133" s="134">
        <v>396.2</v>
      </c>
      <c r="E133" s="42"/>
      <c r="F133" s="42"/>
      <c r="G133" s="42"/>
      <c r="H133" s="42"/>
      <c r="I133" s="135">
        <v>243219.92</v>
      </c>
      <c r="J133" s="121"/>
      <c r="K133" s="6"/>
      <c r="L133" s="6">
        <f t="shared" si="15"/>
        <v>0</v>
      </c>
      <c r="M133" s="36">
        <f t="shared" si="22"/>
        <v>613.88</v>
      </c>
      <c r="N133" s="5">
        <f t="shared" si="16"/>
        <v>0</v>
      </c>
      <c r="O133" s="5">
        <f t="shared" si="17"/>
        <v>396.2</v>
      </c>
      <c r="P133" s="5">
        <f t="shared" si="18"/>
        <v>388.13</v>
      </c>
      <c r="Q133" s="5">
        <f t="shared" si="29"/>
        <v>2020</v>
      </c>
      <c r="R133" s="5">
        <f t="shared" si="19"/>
        <v>209.37692971958097</v>
      </c>
      <c r="S133" s="5">
        <f t="shared" si="20"/>
        <v>82955.139554897978</v>
      </c>
      <c r="T133" s="5">
        <f t="shared" si="21"/>
        <v>1</v>
      </c>
      <c r="U133" s="32"/>
      <c r="V133" s="32">
        <f t="shared" si="23"/>
        <v>404.50474620167091</v>
      </c>
      <c r="W133" s="32"/>
      <c r="X133" s="111">
        <f t="shared" si="24"/>
        <v>0</v>
      </c>
      <c r="Y133" s="106">
        <f t="shared" si="25"/>
        <v>404.50474620167091</v>
      </c>
      <c r="AC133" s="124">
        <f t="shared" si="26"/>
        <v>613.88</v>
      </c>
      <c r="AD133">
        <f t="shared" si="27"/>
        <v>254.34278157476695</v>
      </c>
      <c r="AE133" s="125">
        <f t="shared" si="28"/>
        <v>100770.61005992266</v>
      </c>
    </row>
    <row r="134" spans="1:31" x14ac:dyDescent="0.3">
      <c r="A134" s="42">
        <v>128</v>
      </c>
      <c r="B134">
        <v>2772</v>
      </c>
      <c r="C134" s="119" t="str">
        <f>VLOOKUP(B134,Hist_TransAid!C:D,2,FALSE)</f>
        <v>Hamburg</v>
      </c>
      <c r="D134" s="134">
        <v>227</v>
      </c>
      <c r="E134" s="42"/>
      <c r="F134" s="42"/>
      <c r="G134" s="42"/>
      <c r="H134" s="42"/>
      <c r="I134" s="135">
        <v>56610.16</v>
      </c>
      <c r="J134" s="121"/>
      <c r="K134" s="6"/>
      <c r="L134" s="6">
        <f t="shared" si="15"/>
        <v>0</v>
      </c>
      <c r="M134" s="36">
        <f t="shared" si="22"/>
        <v>249.38</v>
      </c>
      <c r="N134" s="5">
        <f t="shared" si="16"/>
        <v>0</v>
      </c>
      <c r="O134" s="5">
        <f t="shared" si="17"/>
        <v>227</v>
      </c>
      <c r="P134" s="5">
        <f t="shared" si="18"/>
        <v>388.13</v>
      </c>
      <c r="Q134" s="5">
        <f t="shared" si="29"/>
        <v>2020</v>
      </c>
      <c r="R134" s="5">
        <f t="shared" si="19"/>
        <v>0</v>
      </c>
      <c r="S134" s="5">
        <f t="shared" si="20"/>
        <v>0</v>
      </c>
      <c r="T134" s="5">
        <f t="shared" si="21"/>
        <v>0</v>
      </c>
      <c r="U134" s="32"/>
      <c r="V134" s="32">
        <f t="shared" si="23"/>
        <v>249.38396475770926</v>
      </c>
      <c r="W134" s="32"/>
      <c r="X134" s="111">
        <f t="shared" si="24"/>
        <v>0</v>
      </c>
      <c r="Y134" s="106">
        <f t="shared" si="25"/>
        <v>249.38396475770926</v>
      </c>
      <c r="AC134" s="124">
        <f t="shared" si="26"/>
        <v>249.38</v>
      </c>
      <c r="AD134">
        <f t="shared" si="27"/>
        <v>0</v>
      </c>
      <c r="AE134" s="125">
        <f t="shared" si="28"/>
        <v>0</v>
      </c>
    </row>
    <row r="135" spans="1:31" x14ac:dyDescent="0.3">
      <c r="A135" s="42">
        <v>129</v>
      </c>
      <c r="B135">
        <v>2781</v>
      </c>
      <c r="C135" s="119" t="str">
        <f>VLOOKUP(B135,Hist_TransAid!C:D,2,FALSE)</f>
        <v>Hampton-Dumont</v>
      </c>
      <c r="D135" s="134">
        <v>1107.8999999999999</v>
      </c>
      <c r="E135" s="42"/>
      <c r="F135" s="42"/>
      <c r="G135" s="42"/>
      <c r="H135" s="42"/>
      <c r="I135" s="135">
        <v>446602.18</v>
      </c>
      <c r="J135" s="121"/>
      <c r="K135" s="6"/>
      <c r="L135" s="6">
        <f t="shared" ref="L135:L198" si="30">G135/D135</f>
        <v>0</v>
      </c>
      <c r="M135" s="36">
        <f t="shared" si="22"/>
        <v>403.11</v>
      </c>
      <c r="N135" s="5">
        <f t="shared" ref="N135:N198" si="31">J135</f>
        <v>0</v>
      </c>
      <c r="O135" s="5">
        <f t="shared" ref="O135:O198" si="32">D135</f>
        <v>1107.8999999999999</v>
      </c>
      <c r="P135" s="5">
        <f t="shared" ref="P135:P198" si="33">ROUND($I$334,2)</f>
        <v>388.13</v>
      </c>
      <c r="Q135" s="5">
        <f t="shared" si="29"/>
        <v>2020</v>
      </c>
      <c r="R135" s="5">
        <f t="shared" ref="R135:R198" si="34">IF(M135&gt;$R$4,M135-$R$4,0)</f>
        <v>0</v>
      </c>
      <c r="S135" s="5">
        <f t="shared" ref="S135:S198" si="35">R135*O135</f>
        <v>0</v>
      </c>
      <c r="T135" s="5">
        <f t="shared" ref="T135:T198" si="36">IF(S135&gt;0,1,0)</f>
        <v>0</v>
      </c>
      <c r="U135" s="32"/>
      <c r="V135" s="32">
        <f t="shared" si="23"/>
        <v>403.10694105966246</v>
      </c>
      <c r="W135" s="32"/>
      <c r="X135" s="111">
        <f t="shared" si="24"/>
        <v>0</v>
      </c>
      <c r="Y135" s="106">
        <f t="shared" si="25"/>
        <v>403.10694105966246</v>
      </c>
      <c r="AC135" s="124">
        <f t="shared" si="26"/>
        <v>403.11</v>
      </c>
      <c r="AD135">
        <f t="shared" si="27"/>
        <v>43.572781574766964</v>
      </c>
      <c r="AE135" s="125">
        <f t="shared" si="28"/>
        <v>48274.28470668431</v>
      </c>
    </row>
    <row r="136" spans="1:31" x14ac:dyDescent="0.3">
      <c r="A136" s="42">
        <v>130</v>
      </c>
      <c r="B136">
        <v>2826</v>
      </c>
      <c r="C136" s="119" t="str">
        <f>VLOOKUP(B136,Hist_TransAid!C:D,2,FALSE)</f>
        <v>Harlan</v>
      </c>
      <c r="D136" s="134">
        <v>1350.8</v>
      </c>
      <c r="E136" s="42"/>
      <c r="F136" s="42"/>
      <c r="G136" s="42"/>
      <c r="H136" s="42"/>
      <c r="I136" s="135">
        <v>577055.32999999996</v>
      </c>
      <c r="J136" s="121"/>
      <c r="K136" s="6"/>
      <c r="L136" s="6">
        <f t="shared" si="30"/>
        <v>0</v>
      </c>
      <c r="M136" s="36">
        <f t="shared" ref="M136:M199" si="37">ROUND(I136/D136,2)</f>
        <v>427.2</v>
      </c>
      <c r="N136" s="5">
        <f t="shared" si="31"/>
        <v>0</v>
      </c>
      <c r="O136" s="5">
        <f t="shared" si="32"/>
        <v>1350.8</v>
      </c>
      <c r="P136" s="5">
        <f t="shared" si="33"/>
        <v>388.13</v>
      </c>
      <c r="Q136" s="5">
        <f t="shared" si="29"/>
        <v>2020</v>
      </c>
      <c r="R136" s="5">
        <f t="shared" si="34"/>
        <v>22.696929719580965</v>
      </c>
      <c r="S136" s="5">
        <f t="shared" si="35"/>
        <v>30659.012665209964</v>
      </c>
      <c r="T136" s="5">
        <f t="shared" si="36"/>
        <v>1</v>
      </c>
      <c r="U136" s="32"/>
      <c r="V136" s="32">
        <f t="shared" ref="V136:V199" si="38">(I136-S136)/D136</f>
        <v>404.49831013828106</v>
      </c>
      <c r="W136" s="32"/>
      <c r="X136" s="111">
        <f t="shared" ref="X136:X199" si="39">O136*$AA$6</f>
        <v>0</v>
      </c>
      <c r="Y136" s="106">
        <f t="shared" ref="Y136:Y199" si="40">(I136-S136-X136)/D136</f>
        <v>404.49831013828106</v>
      </c>
      <c r="AC136" s="124">
        <f t="shared" ref="AC136:AC199" si="41">M136</f>
        <v>427.2</v>
      </c>
      <c r="AD136">
        <f t="shared" ref="AD136:AD199" si="42">IF(AC136&gt;$AD$4,AC136-$AD$4,0)</f>
        <v>67.662781574766939</v>
      </c>
      <c r="AE136" s="125">
        <f t="shared" ref="AE136:AE199" si="43">AD136*D136</f>
        <v>91398.885351195175</v>
      </c>
    </row>
    <row r="137" spans="1:31" x14ac:dyDescent="0.3">
      <c r="A137" s="42">
        <v>131</v>
      </c>
      <c r="B137">
        <v>2846</v>
      </c>
      <c r="C137" s="119" t="str">
        <f>VLOOKUP(B137,Hist_TransAid!C:D,2,FALSE)</f>
        <v>Harris-Lake Park</v>
      </c>
      <c r="D137" s="134">
        <v>293</v>
      </c>
      <c r="E137" s="42"/>
      <c r="F137" s="42"/>
      <c r="G137" s="42"/>
      <c r="H137" s="42"/>
      <c r="I137" s="135">
        <v>95560.11</v>
      </c>
      <c r="J137" s="121"/>
      <c r="K137" s="6"/>
      <c r="L137" s="6">
        <f t="shared" si="30"/>
        <v>0</v>
      </c>
      <c r="M137" s="36">
        <f t="shared" si="37"/>
        <v>326.14</v>
      </c>
      <c r="N137" s="5">
        <f t="shared" si="31"/>
        <v>0</v>
      </c>
      <c r="O137" s="5">
        <f t="shared" si="32"/>
        <v>293</v>
      </c>
      <c r="P137" s="5">
        <f t="shared" si="33"/>
        <v>388.13</v>
      </c>
      <c r="Q137" s="5">
        <f t="shared" si="29"/>
        <v>2020</v>
      </c>
      <c r="R137" s="5">
        <f t="shared" si="34"/>
        <v>0</v>
      </c>
      <c r="S137" s="5">
        <f t="shared" si="35"/>
        <v>0</v>
      </c>
      <c r="T137" s="5">
        <f t="shared" si="36"/>
        <v>0</v>
      </c>
      <c r="U137" s="32"/>
      <c r="V137" s="32">
        <f t="shared" si="38"/>
        <v>326.14372013651877</v>
      </c>
      <c r="W137" s="32"/>
      <c r="X137" s="111">
        <f t="shared" si="39"/>
        <v>0</v>
      </c>
      <c r="Y137" s="106">
        <f t="shared" si="40"/>
        <v>326.14372013651877</v>
      </c>
      <c r="AC137" s="124">
        <f t="shared" si="41"/>
        <v>326.14</v>
      </c>
      <c r="AD137">
        <f t="shared" si="42"/>
        <v>0</v>
      </c>
      <c r="AE137" s="125">
        <f t="shared" si="43"/>
        <v>0</v>
      </c>
    </row>
    <row r="138" spans="1:31" x14ac:dyDescent="0.3">
      <c r="A138" s="42">
        <v>132</v>
      </c>
      <c r="B138">
        <v>2862</v>
      </c>
      <c r="C138" s="119" t="str">
        <f>VLOOKUP(B138,Hist_TransAid!C:D,2,FALSE)</f>
        <v>Hartley-Melvin-Sanborn</v>
      </c>
      <c r="D138" s="134">
        <v>642.79999999999995</v>
      </c>
      <c r="E138" s="42"/>
      <c r="F138" s="42"/>
      <c r="G138" s="42"/>
      <c r="H138" s="42"/>
      <c r="I138" s="135">
        <v>181401.01</v>
      </c>
      <c r="J138" s="121"/>
      <c r="K138" s="6"/>
      <c r="L138" s="6">
        <f t="shared" si="30"/>
        <v>0</v>
      </c>
      <c r="M138" s="36">
        <f t="shared" si="37"/>
        <v>282.2</v>
      </c>
      <c r="N138" s="5">
        <f t="shared" si="31"/>
        <v>0</v>
      </c>
      <c r="O138" s="5">
        <f t="shared" si="32"/>
        <v>642.79999999999995</v>
      </c>
      <c r="P138" s="5">
        <f t="shared" si="33"/>
        <v>388.13</v>
      </c>
      <c r="Q138" s="5">
        <f t="shared" ref="Q138:Q201" si="44">Q137</f>
        <v>2020</v>
      </c>
      <c r="R138" s="5">
        <f t="shared" si="34"/>
        <v>0</v>
      </c>
      <c r="S138" s="5">
        <f t="shared" si="35"/>
        <v>0</v>
      </c>
      <c r="T138" s="5">
        <f t="shared" si="36"/>
        <v>0</v>
      </c>
      <c r="U138" s="32"/>
      <c r="V138" s="32">
        <f t="shared" si="38"/>
        <v>282.20443372744245</v>
      </c>
      <c r="W138" s="32"/>
      <c r="X138" s="111">
        <f t="shared" si="39"/>
        <v>0</v>
      </c>
      <c r="Y138" s="106">
        <f t="shared" si="40"/>
        <v>282.20443372744245</v>
      </c>
      <c r="AC138" s="124">
        <f t="shared" si="41"/>
        <v>282.2</v>
      </c>
      <c r="AD138">
        <f t="shared" si="42"/>
        <v>0</v>
      </c>
      <c r="AE138" s="125">
        <f t="shared" si="43"/>
        <v>0</v>
      </c>
    </row>
    <row r="139" spans="1:31" x14ac:dyDescent="0.3">
      <c r="A139" s="42">
        <v>133</v>
      </c>
      <c r="B139">
        <v>2977</v>
      </c>
      <c r="C139" s="119" t="str">
        <f>VLOOKUP(B139,Hist_TransAid!C:D,2,FALSE)</f>
        <v>Highland</v>
      </c>
      <c r="D139" s="134">
        <v>588.1</v>
      </c>
      <c r="E139" s="42"/>
      <c r="F139" s="42"/>
      <c r="G139" s="42"/>
      <c r="H139" s="42"/>
      <c r="I139" s="135">
        <v>279135.82</v>
      </c>
      <c r="J139" s="121"/>
      <c r="K139" s="6"/>
      <c r="L139" s="6">
        <f t="shared" si="30"/>
        <v>0</v>
      </c>
      <c r="M139" s="36">
        <f t="shared" si="37"/>
        <v>474.64</v>
      </c>
      <c r="N139" s="5">
        <f t="shared" si="31"/>
        <v>0</v>
      </c>
      <c r="O139" s="5">
        <f t="shared" si="32"/>
        <v>588.1</v>
      </c>
      <c r="P139" s="5">
        <f t="shared" si="33"/>
        <v>388.13</v>
      </c>
      <c r="Q139" s="5">
        <f t="shared" si="44"/>
        <v>2020</v>
      </c>
      <c r="R139" s="5">
        <f t="shared" si="34"/>
        <v>70.136929719580962</v>
      </c>
      <c r="S139" s="5">
        <f t="shared" si="35"/>
        <v>41247.528368085565</v>
      </c>
      <c r="T139" s="5">
        <f t="shared" si="36"/>
        <v>1</v>
      </c>
      <c r="U139" s="32"/>
      <c r="V139" s="32">
        <f t="shared" si="38"/>
        <v>404.50313149449829</v>
      </c>
      <c r="W139" s="32"/>
      <c r="X139" s="111">
        <f t="shared" si="39"/>
        <v>0</v>
      </c>
      <c r="Y139" s="106">
        <f t="shared" si="40"/>
        <v>404.50313149449829</v>
      </c>
      <c r="AC139" s="124">
        <f t="shared" si="41"/>
        <v>474.64</v>
      </c>
      <c r="AD139">
        <f t="shared" si="42"/>
        <v>115.10278157476694</v>
      </c>
      <c r="AE139" s="125">
        <f t="shared" si="43"/>
        <v>67691.945844120433</v>
      </c>
    </row>
    <row r="140" spans="1:31" x14ac:dyDescent="0.3">
      <c r="A140" s="42">
        <v>134</v>
      </c>
      <c r="B140">
        <v>2988</v>
      </c>
      <c r="C140" s="119" t="str">
        <f>VLOOKUP(B140,Hist_TransAid!C:D,2,FALSE)</f>
        <v>Hinton</v>
      </c>
      <c r="D140" s="134">
        <v>557.20000000000005</v>
      </c>
      <c r="E140" s="42"/>
      <c r="F140" s="42"/>
      <c r="G140" s="42"/>
      <c r="H140" s="42"/>
      <c r="I140" s="135">
        <v>357011.25</v>
      </c>
      <c r="J140" s="121"/>
      <c r="K140" s="6"/>
      <c r="L140" s="6">
        <f t="shared" si="30"/>
        <v>0</v>
      </c>
      <c r="M140" s="36">
        <f t="shared" si="37"/>
        <v>640.72</v>
      </c>
      <c r="N140" s="5">
        <f t="shared" si="31"/>
        <v>0</v>
      </c>
      <c r="O140" s="5">
        <f t="shared" si="32"/>
        <v>557.20000000000005</v>
      </c>
      <c r="P140" s="5">
        <f t="shared" si="33"/>
        <v>388.13</v>
      </c>
      <c r="Q140" s="5">
        <f t="shared" si="44"/>
        <v>2020</v>
      </c>
      <c r="R140" s="5">
        <f t="shared" si="34"/>
        <v>236.216929719581</v>
      </c>
      <c r="S140" s="5">
        <f t="shared" si="35"/>
        <v>131620.07323975055</v>
      </c>
      <c r="T140" s="5">
        <f t="shared" si="36"/>
        <v>1</v>
      </c>
      <c r="U140" s="32"/>
      <c r="V140" s="32">
        <f t="shared" si="38"/>
        <v>404.50677810525741</v>
      </c>
      <c r="W140" s="32"/>
      <c r="X140" s="111">
        <f t="shared" si="39"/>
        <v>0</v>
      </c>
      <c r="Y140" s="106">
        <f t="shared" si="40"/>
        <v>404.50677810525741</v>
      </c>
      <c r="AC140" s="124">
        <f t="shared" si="41"/>
        <v>640.72</v>
      </c>
      <c r="AD140">
        <f t="shared" si="42"/>
        <v>281.18278157476698</v>
      </c>
      <c r="AE140" s="125">
        <f t="shared" si="43"/>
        <v>156675.04589346016</v>
      </c>
    </row>
    <row r="141" spans="1:31" x14ac:dyDescent="0.3">
      <c r="A141" s="42">
        <v>135</v>
      </c>
      <c r="B141">
        <v>2766</v>
      </c>
      <c r="C141" s="119" t="str">
        <f>VLOOKUP(B141,Hist_TransAid!C:D,2,FALSE)</f>
        <v>HLV</v>
      </c>
      <c r="D141" s="134">
        <v>326.39999999999998</v>
      </c>
      <c r="E141" s="42"/>
      <c r="F141" s="42"/>
      <c r="G141" s="42"/>
      <c r="H141" s="42"/>
      <c r="I141" s="135">
        <v>144977.29999999999</v>
      </c>
      <c r="J141" s="121"/>
      <c r="K141" s="6"/>
      <c r="L141" s="6">
        <f t="shared" si="30"/>
        <v>0</v>
      </c>
      <c r="M141" s="36">
        <f t="shared" si="37"/>
        <v>444.17</v>
      </c>
      <c r="N141" s="5">
        <f t="shared" si="31"/>
        <v>0</v>
      </c>
      <c r="O141" s="5">
        <f t="shared" si="32"/>
        <v>326.39999999999998</v>
      </c>
      <c r="P141" s="5">
        <f t="shared" si="33"/>
        <v>388.13</v>
      </c>
      <c r="Q141" s="5">
        <f t="shared" si="44"/>
        <v>2020</v>
      </c>
      <c r="R141" s="5">
        <f t="shared" si="34"/>
        <v>39.666929719580992</v>
      </c>
      <c r="S141" s="5">
        <f t="shared" si="35"/>
        <v>12947.285860471235</v>
      </c>
      <c r="T141" s="5">
        <f t="shared" si="36"/>
        <v>1</v>
      </c>
      <c r="U141" s="32"/>
      <c r="V141" s="32">
        <f t="shared" si="38"/>
        <v>404.50371979022293</v>
      </c>
      <c r="W141" s="32"/>
      <c r="X141" s="111">
        <f t="shared" si="39"/>
        <v>0</v>
      </c>
      <c r="Y141" s="106">
        <f t="shared" si="40"/>
        <v>404.50371979022293</v>
      </c>
      <c r="AC141" s="124">
        <f t="shared" si="41"/>
        <v>444.17</v>
      </c>
      <c r="AD141">
        <f t="shared" si="42"/>
        <v>84.632781574766966</v>
      </c>
      <c r="AE141" s="125">
        <f t="shared" si="43"/>
        <v>27624.139906003937</v>
      </c>
    </row>
    <row r="142" spans="1:31" x14ac:dyDescent="0.3">
      <c r="A142" s="42">
        <v>136</v>
      </c>
      <c r="B142">
        <v>3029</v>
      </c>
      <c r="C142" s="119" t="str">
        <f>VLOOKUP(B142,Hist_TransAid!C:D,2,FALSE)</f>
        <v>Howard-Winneshiek</v>
      </c>
      <c r="D142" s="134">
        <v>1154.2</v>
      </c>
      <c r="E142" s="42"/>
      <c r="F142" s="42"/>
      <c r="G142" s="42"/>
      <c r="H142" s="42"/>
      <c r="I142" s="135">
        <v>628206.14</v>
      </c>
      <c r="J142" s="121"/>
      <c r="K142" s="6"/>
      <c r="L142" s="6">
        <f t="shared" si="30"/>
        <v>0</v>
      </c>
      <c r="M142" s="36">
        <f t="shared" si="37"/>
        <v>544.28</v>
      </c>
      <c r="N142" s="5">
        <f t="shared" si="31"/>
        <v>0</v>
      </c>
      <c r="O142" s="5">
        <f t="shared" si="32"/>
        <v>1154.2</v>
      </c>
      <c r="P142" s="5">
        <f t="shared" si="33"/>
        <v>388.13</v>
      </c>
      <c r="Q142" s="5">
        <f t="shared" si="44"/>
        <v>2020</v>
      </c>
      <c r="R142" s="5">
        <f t="shared" si="34"/>
        <v>139.77692971958095</v>
      </c>
      <c r="S142" s="5">
        <f t="shared" si="35"/>
        <v>161330.53228234034</v>
      </c>
      <c r="T142" s="5">
        <f t="shared" si="36"/>
        <v>1</v>
      </c>
      <c r="U142" s="32"/>
      <c r="V142" s="32">
        <f t="shared" si="38"/>
        <v>404.50147956823741</v>
      </c>
      <c r="W142" s="32"/>
      <c r="X142" s="111">
        <f t="shared" si="39"/>
        <v>0</v>
      </c>
      <c r="Y142" s="106">
        <f t="shared" si="40"/>
        <v>404.50147956823741</v>
      </c>
      <c r="AC142" s="124">
        <f t="shared" si="41"/>
        <v>544.28</v>
      </c>
      <c r="AD142">
        <f t="shared" si="42"/>
        <v>184.74278157476692</v>
      </c>
      <c r="AE142" s="125">
        <f t="shared" si="43"/>
        <v>213230.118493596</v>
      </c>
    </row>
    <row r="143" spans="1:31" x14ac:dyDescent="0.3">
      <c r="A143" s="42">
        <v>137</v>
      </c>
      <c r="B143">
        <v>3033</v>
      </c>
      <c r="C143" s="119" t="str">
        <f>VLOOKUP(B143,Hist_TransAid!C:D,2,FALSE)</f>
        <v>Hubbard-Radcliffe</v>
      </c>
      <c r="D143" s="134">
        <v>409.1</v>
      </c>
      <c r="E143" s="42"/>
      <c r="F143" s="42"/>
      <c r="G143" s="42"/>
      <c r="H143" s="42"/>
      <c r="I143" s="135">
        <v>235647.24</v>
      </c>
      <c r="J143" s="121"/>
      <c r="K143" s="6"/>
      <c r="L143" s="6">
        <f t="shared" si="30"/>
        <v>0</v>
      </c>
      <c r="M143" s="36">
        <f t="shared" si="37"/>
        <v>576.01</v>
      </c>
      <c r="N143" s="5">
        <f t="shared" si="31"/>
        <v>0</v>
      </c>
      <c r="O143" s="5">
        <f t="shared" si="32"/>
        <v>409.1</v>
      </c>
      <c r="P143" s="5">
        <f t="shared" si="33"/>
        <v>388.13</v>
      </c>
      <c r="Q143" s="5">
        <f t="shared" si="44"/>
        <v>2020</v>
      </c>
      <c r="R143" s="5">
        <f t="shared" si="34"/>
        <v>171.50692971958097</v>
      </c>
      <c r="S143" s="5">
        <f t="shared" si="35"/>
        <v>70163.484948280573</v>
      </c>
      <c r="T143" s="5">
        <f t="shared" si="36"/>
        <v>1</v>
      </c>
      <c r="U143" s="32"/>
      <c r="V143" s="32">
        <f t="shared" si="38"/>
        <v>404.50685664072211</v>
      </c>
      <c r="W143" s="32"/>
      <c r="X143" s="111">
        <f t="shared" si="39"/>
        <v>0</v>
      </c>
      <c r="Y143" s="106">
        <f t="shared" si="40"/>
        <v>404.50685664072211</v>
      </c>
      <c r="AC143" s="124">
        <f t="shared" si="41"/>
        <v>576.01</v>
      </c>
      <c r="AD143">
        <f t="shared" si="42"/>
        <v>216.47278157476694</v>
      </c>
      <c r="AE143" s="125">
        <f t="shared" si="43"/>
        <v>88559.014942237161</v>
      </c>
    </row>
    <row r="144" spans="1:31" x14ac:dyDescent="0.3">
      <c r="A144" s="42">
        <v>138</v>
      </c>
      <c r="B144">
        <v>3042</v>
      </c>
      <c r="C144" s="119" t="str">
        <f>VLOOKUP(B144,Hist_TransAid!C:D,2,FALSE)</f>
        <v>Hudson</v>
      </c>
      <c r="D144" s="134">
        <v>678.2</v>
      </c>
      <c r="E144" s="42"/>
      <c r="F144" s="42"/>
      <c r="G144" s="42"/>
      <c r="H144" s="42"/>
      <c r="I144" s="135">
        <v>268695.76</v>
      </c>
      <c r="J144" s="121"/>
      <c r="K144" s="6"/>
      <c r="L144" s="6">
        <f t="shared" si="30"/>
        <v>0</v>
      </c>
      <c r="M144" s="36">
        <f t="shared" si="37"/>
        <v>396.19</v>
      </c>
      <c r="N144" s="5">
        <f t="shared" si="31"/>
        <v>0</v>
      </c>
      <c r="O144" s="5">
        <f t="shared" si="32"/>
        <v>678.2</v>
      </c>
      <c r="P144" s="5">
        <f t="shared" si="33"/>
        <v>388.13</v>
      </c>
      <c r="Q144" s="5">
        <f t="shared" si="44"/>
        <v>2020</v>
      </c>
      <c r="R144" s="5">
        <f t="shared" si="34"/>
        <v>0</v>
      </c>
      <c r="S144" s="5">
        <f t="shared" si="35"/>
        <v>0</v>
      </c>
      <c r="T144" s="5">
        <f t="shared" si="36"/>
        <v>0</v>
      </c>
      <c r="U144" s="32"/>
      <c r="V144" s="32">
        <f t="shared" si="38"/>
        <v>396.18956060159246</v>
      </c>
      <c r="W144" s="32"/>
      <c r="X144" s="111">
        <f t="shared" si="39"/>
        <v>0</v>
      </c>
      <c r="Y144" s="106">
        <f t="shared" si="40"/>
        <v>396.18956060159246</v>
      </c>
      <c r="AC144" s="124">
        <f t="shared" si="41"/>
        <v>396.19</v>
      </c>
      <c r="AD144">
        <f t="shared" si="42"/>
        <v>36.652781574766948</v>
      </c>
      <c r="AE144" s="125">
        <f t="shared" si="43"/>
        <v>24857.916464006947</v>
      </c>
    </row>
    <row r="145" spans="1:31" x14ac:dyDescent="0.3">
      <c r="A145" s="42">
        <v>139</v>
      </c>
      <c r="B145">
        <v>3060</v>
      </c>
      <c r="C145" s="119" t="str">
        <f>VLOOKUP(B145,Hist_TransAid!C:D,2,FALSE)</f>
        <v>Humboldt</v>
      </c>
      <c r="D145" s="134">
        <v>1235.2</v>
      </c>
      <c r="E145" s="42"/>
      <c r="F145" s="42"/>
      <c r="G145" s="42"/>
      <c r="H145" s="42"/>
      <c r="I145" s="135">
        <v>483244.4</v>
      </c>
      <c r="J145" s="121"/>
      <c r="K145" s="6"/>
      <c r="L145" s="6">
        <f t="shared" si="30"/>
        <v>0</v>
      </c>
      <c r="M145" s="36">
        <f t="shared" si="37"/>
        <v>391.23</v>
      </c>
      <c r="N145" s="5">
        <f t="shared" si="31"/>
        <v>0</v>
      </c>
      <c r="O145" s="5">
        <f t="shared" si="32"/>
        <v>1235.2</v>
      </c>
      <c r="P145" s="5">
        <f t="shared" si="33"/>
        <v>388.13</v>
      </c>
      <c r="Q145" s="5">
        <f t="shared" si="44"/>
        <v>2020</v>
      </c>
      <c r="R145" s="5">
        <f t="shared" si="34"/>
        <v>0</v>
      </c>
      <c r="S145" s="5">
        <f t="shared" si="35"/>
        <v>0</v>
      </c>
      <c r="T145" s="5">
        <f t="shared" si="36"/>
        <v>0</v>
      </c>
      <c r="U145" s="32"/>
      <c r="V145" s="32">
        <f t="shared" si="38"/>
        <v>391.22765544041454</v>
      </c>
      <c r="W145" s="32"/>
      <c r="X145" s="111">
        <f t="shared" si="39"/>
        <v>0</v>
      </c>
      <c r="Y145" s="106">
        <f t="shared" si="40"/>
        <v>391.22765544041454</v>
      </c>
      <c r="AC145" s="124">
        <f t="shared" si="41"/>
        <v>391.23</v>
      </c>
      <c r="AD145">
        <f t="shared" si="42"/>
        <v>31.692781574766968</v>
      </c>
      <c r="AE145" s="125">
        <f t="shared" si="43"/>
        <v>39146.923801152159</v>
      </c>
    </row>
    <row r="146" spans="1:31" x14ac:dyDescent="0.3">
      <c r="A146" s="42">
        <v>140</v>
      </c>
      <c r="B146">
        <v>3168</v>
      </c>
      <c r="C146" s="119" t="str">
        <f>VLOOKUP(B146,Hist_TransAid!C:D,2,FALSE)</f>
        <v>IKM-Manning</v>
      </c>
      <c r="D146" s="134">
        <v>682</v>
      </c>
      <c r="E146" s="42"/>
      <c r="F146" s="42"/>
      <c r="G146" s="42"/>
      <c r="H146" s="42"/>
      <c r="I146" s="135">
        <v>510982.94</v>
      </c>
      <c r="J146" s="121"/>
      <c r="K146" s="6"/>
      <c r="L146" s="6">
        <f t="shared" si="30"/>
        <v>0</v>
      </c>
      <c r="M146" s="36">
        <f t="shared" si="37"/>
        <v>749.24</v>
      </c>
      <c r="N146" s="5">
        <f t="shared" si="31"/>
        <v>0</v>
      </c>
      <c r="O146" s="5">
        <f t="shared" si="32"/>
        <v>682</v>
      </c>
      <c r="P146" s="5">
        <f t="shared" si="33"/>
        <v>388.13</v>
      </c>
      <c r="Q146" s="5">
        <f t="shared" si="44"/>
        <v>2020</v>
      </c>
      <c r="R146" s="5">
        <f t="shared" si="34"/>
        <v>344.73692971958098</v>
      </c>
      <c r="S146" s="5">
        <f t="shared" si="35"/>
        <v>235110.58606875423</v>
      </c>
      <c r="T146" s="5">
        <f t="shared" si="36"/>
        <v>1</v>
      </c>
      <c r="U146" s="32"/>
      <c r="V146" s="32">
        <f t="shared" si="38"/>
        <v>404.50491778775034</v>
      </c>
      <c r="W146" s="32"/>
      <c r="X146" s="111">
        <f t="shared" si="39"/>
        <v>0</v>
      </c>
      <c r="Y146" s="106">
        <f t="shared" si="40"/>
        <v>404.50491778775034</v>
      </c>
      <c r="AC146" s="124">
        <f t="shared" si="41"/>
        <v>749.24</v>
      </c>
      <c r="AD146">
        <f t="shared" si="42"/>
        <v>389.70278157476696</v>
      </c>
      <c r="AE146" s="125">
        <f t="shared" si="43"/>
        <v>265777.29703399108</v>
      </c>
    </row>
    <row r="147" spans="1:31" x14ac:dyDescent="0.3">
      <c r="A147" s="42">
        <v>141</v>
      </c>
      <c r="B147">
        <v>3105</v>
      </c>
      <c r="C147" s="119" t="str">
        <f>VLOOKUP(B147,Hist_TransAid!C:D,2,FALSE)</f>
        <v>Independence</v>
      </c>
      <c r="D147" s="134">
        <v>1402.9</v>
      </c>
      <c r="E147" s="42"/>
      <c r="F147" s="42"/>
      <c r="G147" s="42"/>
      <c r="H147" s="42"/>
      <c r="I147" s="135">
        <v>347174.06</v>
      </c>
      <c r="J147" s="121"/>
      <c r="K147" s="6"/>
      <c r="L147" s="6">
        <f t="shared" si="30"/>
        <v>0</v>
      </c>
      <c r="M147" s="36">
        <f t="shared" si="37"/>
        <v>247.47</v>
      </c>
      <c r="N147" s="5">
        <f t="shared" si="31"/>
        <v>0</v>
      </c>
      <c r="O147" s="5">
        <f t="shared" si="32"/>
        <v>1402.9</v>
      </c>
      <c r="P147" s="5">
        <f t="shared" si="33"/>
        <v>388.13</v>
      </c>
      <c r="Q147" s="5">
        <f t="shared" si="44"/>
        <v>2020</v>
      </c>
      <c r="R147" s="5">
        <f t="shared" si="34"/>
        <v>0</v>
      </c>
      <c r="S147" s="5">
        <f t="shared" si="35"/>
        <v>0</v>
      </c>
      <c r="T147" s="5">
        <f t="shared" si="36"/>
        <v>0</v>
      </c>
      <c r="U147" s="32"/>
      <c r="V147" s="32">
        <f t="shared" si="38"/>
        <v>247.46885736688287</v>
      </c>
      <c r="W147" s="32"/>
      <c r="X147" s="111">
        <f t="shared" si="39"/>
        <v>0</v>
      </c>
      <c r="Y147" s="106">
        <f t="shared" si="40"/>
        <v>247.46885736688287</v>
      </c>
      <c r="AC147" s="124">
        <f t="shared" si="41"/>
        <v>247.47</v>
      </c>
      <c r="AD147">
        <f t="shared" si="42"/>
        <v>0</v>
      </c>
      <c r="AE147" s="125">
        <f t="shared" si="43"/>
        <v>0</v>
      </c>
    </row>
    <row r="148" spans="1:31" x14ac:dyDescent="0.3">
      <c r="A148" s="42">
        <v>142</v>
      </c>
      <c r="B148">
        <v>3114</v>
      </c>
      <c r="C148" s="119" t="str">
        <f>VLOOKUP(B148,Hist_TransAid!C:D,2,FALSE)</f>
        <v>Indianola</v>
      </c>
      <c r="D148" s="134">
        <v>3474.5</v>
      </c>
      <c r="E148" s="42"/>
      <c r="F148" s="42"/>
      <c r="G148" s="42"/>
      <c r="H148" s="42"/>
      <c r="I148" s="135">
        <v>1099973.3700000001</v>
      </c>
      <c r="J148" s="121"/>
      <c r="K148" s="6"/>
      <c r="L148" s="6">
        <f t="shared" si="30"/>
        <v>0</v>
      </c>
      <c r="M148" s="36">
        <f t="shared" si="37"/>
        <v>316.58</v>
      </c>
      <c r="N148" s="5">
        <f t="shared" si="31"/>
        <v>0</v>
      </c>
      <c r="O148" s="5">
        <f t="shared" si="32"/>
        <v>3474.5</v>
      </c>
      <c r="P148" s="5">
        <f t="shared" si="33"/>
        <v>388.13</v>
      </c>
      <c r="Q148" s="5">
        <f t="shared" si="44"/>
        <v>2020</v>
      </c>
      <c r="R148" s="5">
        <f t="shared" si="34"/>
        <v>0</v>
      </c>
      <c r="S148" s="5">
        <f t="shared" si="35"/>
        <v>0</v>
      </c>
      <c r="T148" s="5">
        <f t="shared" si="36"/>
        <v>0</v>
      </c>
      <c r="U148" s="32"/>
      <c r="V148" s="32">
        <f t="shared" si="38"/>
        <v>316.58465102892507</v>
      </c>
      <c r="W148" s="32"/>
      <c r="X148" s="111">
        <f t="shared" si="39"/>
        <v>0</v>
      </c>
      <c r="Y148" s="106">
        <f t="shared" si="40"/>
        <v>316.58465102892507</v>
      </c>
      <c r="AC148" s="124">
        <f t="shared" si="41"/>
        <v>316.58</v>
      </c>
      <c r="AD148">
        <f t="shared" si="42"/>
        <v>0</v>
      </c>
      <c r="AE148" s="125">
        <f t="shared" si="43"/>
        <v>0</v>
      </c>
    </row>
    <row r="149" spans="1:31" x14ac:dyDescent="0.3">
      <c r="A149" s="42">
        <v>143</v>
      </c>
      <c r="B149">
        <v>3119</v>
      </c>
      <c r="C149" s="119" t="str">
        <f>VLOOKUP(B149,Hist_TransAid!C:D,2,FALSE)</f>
        <v>Interstate 35</v>
      </c>
      <c r="D149" s="134">
        <v>847.3</v>
      </c>
      <c r="E149" s="42"/>
      <c r="F149" s="42"/>
      <c r="G149" s="42"/>
      <c r="H149" s="42"/>
      <c r="I149" s="135">
        <v>652790.48</v>
      </c>
      <c r="J149" s="121"/>
      <c r="K149" s="6"/>
      <c r="L149" s="6">
        <f t="shared" si="30"/>
        <v>0</v>
      </c>
      <c r="M149" s="36">
        <f t="shared" si="37"/>
        <v>770.44</v>
      </c>
      <c r="N149" s="5">
        <f t="shared" si="31"/>
        <v>0</v>
      </c>
      <c r="O149" s="5">
        <f t="shared" si="32"/>
        <v>847.3</v>
      </c>
      <c r="P149" s="5">
        <f t="shared" si="33"/>
        <v>388.13</v>
      </c>
      <c r="Q149" s="5">
        <f t="shared" si="44"/>
        <v>2020</v>
      </c>
      <c r="R149" s="5">
        <f t="shared" si="34"/>
        <v>365.93692971958103</v>
      </c>
      <c r="S149" s="5">
        <f t="shared" si="35"/>
        <v>310058.36055140098</v>
      </c>
      <c r="T149" s="5">
        <f t="shared" si="36"/>
        <v>1</v>
      </c>
      <c r="U149" s="32"/>
      <c r="V149" s="32">
        <f t="shared" si="38"/>
        <v>404.49913778897559</v>
      </c>
      <c r="W149" s="32"/>
      <c r="X149" s="111">
        <f t="shared" si="39"/>
        <v>0</v>
      </c>
      <c r="Y149" s="106">
        <f t="shared" si="40"/>
        <v>404.49913778897559</v>
      </c>
      <c r="AC149" s="124">
        <f t="shared" si="41"/>
        <v>770.44</v>
      </c>
      <c r="AD149">
        <f t="shared" si="42"/>
        <v>410.902781574767</v>
      </c>
      <c r="AE149" s="125">
        <f t="shared" si="43"/>
        <v>348157.92682830006</v>
      </c>
    </row>
    <row r="150" spans="1:31" x14ac:dyDescent="0.3">
      <c r="A150" s="42">
        <v>144</v>
      </c>
      <c r="B150">
        <v>3141</v>
      </c>
      <c r="C150" s="119" t="str">
        <f>VLOOKUP(B150,Hist_TransAid!C:D,2,FALSE)</f>
        <v>Iowa City</v>
      </c>
      <c r="D150" s="134">
        <v>14394.2</v>
      </c>
      <c r="E150" s="42"/>
      <c r="F150" s="42"/>
      <c r="G150" s="42"/>
      <c r="H150" s="42"/>
      <c r="I150" s="135">
        <v>2632188.85</v>
      </c>
      <c r="J150" s="121"/>
      <c r="K150" s="6"/>
      <c r="L150" s="6">
        <f t="shared" si="30"/>
        <v>0</v>
      </c>
      <c r="M150" s="36">
        <f t="shared" si="37"/>
        <v>182.86</v>
      </c>
      <c r="N150" s="5">
        <f t="shared" si="31"/>
        <v>0</v>
      </c>
      <c r="O150" s="5">
        <f t="shared" si="32"/>
        <v>14394.2</v>
      </c>
      <c r="P150" s="5">
        <f t="shared" si="33"/>
        <v>388.13</v>
      </c>
      <c r="Q150" s="5">
        <f t="shared" si="44"/>
        <v>2020</v>
      </c>
      <c r="R150" s="5">
        <f t="shared" si="34"/>
        <v>0</v>
      </c>
      <c r="S150" s="5">
        <f t="shared" si="35"/>
        <v>0</v>
      </c>
      <c r="T150" s="5">
        <f t="shared" si="36"/>
        <v>0</v>
      </c>
      <c r="U150" s="32"/>
      <c r="V150" s="32">
        <f t="shared" si="38"/>
        <v>182.86454613663835</v>
      </c>
      <c r="W150" s="32"/>
      <c r="X150" s="111">
        <f t="shared" si="39"/>
        <v>0</v>
      </c>
      <c r="Y150" s="106">
        <f t="shared" si="40"/>
        <v>182.86454613663835</v>
      </c>
      <c r="AC150" s="124">
        <f t="shared" si="41"/>
        <v>182.86</v>
      </c>
      <c r="AD150">
        <f t="shared" si="42"/>
        <v>0</v>
      </c>
      <c r="AE150" s="125">
        <f t="shared" si="43"/>
        <v>0</v>
      </c>
    </row>
    <row r="151" spans="1:31" x14ac:dyDescent="0.3">
      <c r="A151" s="42">
        <v>145</v>
      </c>
      <c r="B151">
        <v>3150</v>
      </c>
      <c r="C151" s="119" t="str">
        <f>VLOOKUP(B151,Hist_TransAid!C:D,2,FALSE)</f>
        <v>Iowa Falls</v>
      </c>
      <c r="D151" s="134">
        <v>1015.1</v>
      </c>
      <c r="E151" s="42"/>
      <c r="F151" s="42"/>
      <c r="G151" s="42"/>
      <c r="H151" s="42"/>
      <c r="I151" s="135">
        <v>406823.11</v>
      </c>
      <c r="J151" s="121"/>
      <c r="K151" s="6"/>
      <c r="L151" s="6">
        <f t="shared" si="30"/>
        <v>0</v>
      </c>
      <c r="M151" s="36">
        <f t="shared" si="37"/>
        <v>400.77</v>
      </c>
      <c r="N151" s="5">
        <f t="shared" si="31"/>
        <v>0</v>
      </c>
      <c r="O151" s="5">
        <f t="shared" si="32"/>
        <v>1015.1</v>
      </c>
      <c r="P151" s="5">
        <f t="shared" si="33"/>
        <v>388.13</v>
      </c>
      <c r="Q151" s="5">
        <f t="shared" si="44"/>
        <v>2020</v>
      </c>
      <c r="R151" s="5">
        <f t="shared" si="34"/>
        <v>0</v>
      </c>
      <c r="S151" s="5">
        <f t="shared" si="35"/>
        <v>0</v>
      </c>
      <c r="T151" s="5">
        <f t="shared" si="36"/>
        <v>0</v>
      </c>
      <c r="U151" s="32"/>
      <c r="V151" s="32">
        <f t="shared" si="38"/>
        <v>400.77146093980889</v>
      </c>
      <c r="W151" s="32"/>
      <c r="X151" s="111">
        <f t="shared" si="39"/>
        <v>0</v>
      </c>
      <c r="Y151" s="106">
        <f t="shared" si="40"/>
        <v>400.77146093980889</v>
      </c>
      <c r="AC151" s="124">
        <f t="shared" si="41"/>
        <v>400.77</v>
      </c>
      <c r="AD151">
        <f t="shared" si="42"/>
        <v>41.232781574766932</v>
      </c>
      <c r="AE151" s="125">
        <f t="shared" si="43"/>
        <v>41855.396576545914</v>
      </c>
    </row>
    <row r="152" spans="1:31" x14ac:dyDescent="0.3">
      <c r="A152" s="42">
        <v>146</v>
      </c>
      <c r="B152">
        <v>3154</v>
      </c>
      <c r="C152" s="119" t="str">
        <f>VLOOKUP(B152,Hist_TransAid!C:D,2,FALSE)</f>
        <v>Iowa Valley</v>
      </c>
      <c r="D152" s="134">
        <v>496</v>
      </c>
      <c r="E152" s="42"/>
      <c r="F152" s="42"/>
      <c r="G152" s="42"/>
      <c r="H152" s="42"/>
      <c r="I152" s="135">
        <v>204935.97</v>
      </c>
      <c r="J152" s="121"/>
      <c r="K152" s="6"/>
      <c r="L152" s="6">
        <f t="shared" si="30"/>
        <v>0</v>
      </c>
      <c r="M152" s="36">
        <f t="shared" si="37"/>
        <v>413.18</v>
      </c>
      <c r="N152" s="5">
        <f t="shared" si="31"/>
        <v>0</v>
      </c>
      <c r="O152" s="5">
        <f t="shared" si="32"/>
        <v>496</v>
      </c>
      <c r="P152" s="5">
        <f t="shared" si="33"/>
        <v>388.13</v>
      </c>
      <c r="Q152" s="5">
        <f t="shared" si="44"/>
        <v>2020</v>
      </c>
      <c r="R152" s="5">
        <f t="shared" si="34"/>
        <v>8.6769297195809827</v>
      </c>
      <c r="S152" s="5">
        <f t="shared" si="35"/>
        <v>4303.7571409121674</v>
      </c>
      <c r="T152" s="5">
        <f t="shared" si="36"/>
        <v>1</v>
      </c>
      <c r="U152" s="32"/>
      <c r="V152" s="32">
        <f t="shared" si="38"/>
        <v>404.50042915138675</v>
      </c>
      <c r="W152" s="32"/>
      <c r="X152" s="111">
        <f t="shared" si="39"/>
        <v>0</v>
      </c>
      <c r="Y152" s="106">
        <f t="shared" si="40"/>
        <v>404.50042915138675</v>
      </c>
      <c r="AC152" s="124">
        <f t="shared" si="41"/>
        <v>413.18</v>
      </c>
      <c r="AD152">
        <f t="shared" si="42"/>
        <v>53.642781574766957</v>
      </c>
      <c r="AE152" s="125">
        <f t="shared" si="43"/>
        <v>26606.81966108441</v>
      </c>
    </row>
    <row r="153" spans="1:31" x14ac:dyDescent="0.3">
      <c r="A153" s="42">
        <v>147</v>
      </c>
      <c r="B153">
        <v>3186</v>
      </c>
      <c r="C153" s="119" t="str">
        <f>VLOOKUP(B153,Hist_TransAid!C:D,2,FALSE)</f>
        <v>Janesville</v>
      </c>
      <c r="D153" s="134">
        <v>437.9</v>
      </c>
      <c r="E153" s="42"/>
      <c r="F153" s="42"/>
      <c r="G153" s="42"/>
      <c r="H153" s="42"/>
      <c r="I153" s="135">
        <v>185276.93</v>
      </c>
      <c r="J153" s="121"/>
      <c r="K153" s="6"/>
      <c r="L153" s="6">
        <f t="shared" si="30"/>
        <v>0</v>
      </c>
      <c r="M153" s="36">
        <f t="shared" si="37"/>
        <v>423.1</v>
      </c>
      <c r="N153" s="5">
        <f t="shared" si="31"/>
        <v>0</v>
      </c>
      <c r="O153" s="5">
        <f t="shared" si="32"/>
        <v>437.9</v>
      </c>
      <c r="P153" s="5">
        <f t="shared" si="33"/>
        <v>388.13</v>
      </c>
      <c r="Q153" s="5">
        <f t="shared" si="44"/>
        <v>2020</v>
      </c>
      <c r="R153" s="5">
        <f t="shared" si="34"/>
        <v>18.596929719580999</v>
      </c>
      <c r="S153" s="5">
        <f t="shared" si="35"/>
        <v>8143.5955242045193</v>
      </c>
      <c r="T153" s="5">
        <f t="shared" si="36"/>
        <v>1</v>
      </c>
      <c r="U153" s="32"/>
      <c r="V153" s="32">
        <f t="shared" si="38"/>
        <v>404.50635870243315</v>
      </c>
      <c r="W153" s="32"/>
      <c r="X153" s="111">
        <f t="shared" si="39"/>
        <v>0</v>
      </c>
      <c r="Y153" s="106">
        <f t="shared" si="40"/>
        <v>404.50635870243315</v>
      </c>
      <c r="AC153" s="124">
        <f t="shared" si="41"/>
        <v>423.1</v>
      </c>
      <c r="AD153">
        <f t="shared" si="42"/>
        <v>63.562781574766973</v>
      </c>
      <c r="AE153" s="125">
        <f t="shared" si="43"/>
        <v>27834.142051590457</v>
      </c>
    </row>
    <row r="154" spans="1:31" x14ac:dyDescent="0.3">
      <c r="A154" s="42">
        <v>148</v>
      </c>
      <c r="B154">
        <v>3204</v>
      </c>
      <c r="C154" s="119" t="str">
        <f>VLOOKUP(B154,Hist_TransAid!C:D,2,FALSE)</f>
        <v>Jesup</v>
      </c>
      <c r="D154" s="134">
        <v>913.19999999999993</v>
      </c>
      <c r="E154" s="42"/>
      <c r="F154" s="42"/>
      <c r="G154" s="42"/>
      <c r="H154" s="42"/>
      <c r="I154" s="135">
        <v>324840.2</v>
      </c>
      <c r="J154" s="121"/>
      <c r="K154" s="6"/>
      <c r="L154" s="6">
        <f t="shared" si="30"/>
        <v>0</v>
      </c>
      <c r="M154" s="36">
        <f t="shared" si="37"/>
        <v>355.72</v>
      </c>
      <c r="N154" s="5">
        <f t="shared" si="31"/>
        <v>0</v>
      </c>
      <c r="O154" s="5">
        <f t="shared" si="32"/>
        <v>913.19999999999993</v>
      </c>
      <c r="P154" s="5">
        <f t="shared" si="33"/>
        <v>388.13</v>
      </c>
      <c r="Q154" s="5">
        <f t="shared" si="44"/>
        <v>2020</v>
      </c>
      <c r="R154" s="5">
        <f t="shared" si="34"/>
        <v>0</v>
      </c>
      <c r="S154" s="5">
        <f t="shared" si="35"/>
        <v>0</v>
      </c>
      <c r="T154" s="5">
        <f t="shared" si="36"/>
        <v>0</v>
      </c>
      <c r="U154" s="32"/>
      <c r="V154" s="32">
        <f t="shared" si="38"/>
        <v>355.71638195356991</v>
      </c>
      <c r="W154" s="32"/>
      <c r="X154" s="111">
        <f t="shared" si="39"/>
        <v>0</v>
      </c>
      <c r="Y154" s="106">
        <f t="shared" si="40"/>
        <v>355.71638195356991</v>
      </c>
      <c r="AC154" s="124">
        <f t="shared" si="41"/>
        <v>355.72</v>
      </c>
      <c r="AD154">
        <f t="shared" si="42"/>
        <v>0</v>
      </c>
      <c r="AE154" s="125">
        <f t="shared" si="43"/>
        <v>0</v>
      </c>
    </row>
    <row r="155" spans="1:31" x14ac:dyDescent="0.3">
      <c r="A155" s="42">
        <v>149</v>
      </c>
      <c r="B155">
        <v>3231</v>
      </c>
      <c r="C155" s="119" t="str">
        <f>VLOOKUP(B155,Hist_TransAid!C:D,2,FALSE)</f>
        <v>Johnston</v>
      </c>
      <c r="D155" s="134">
        <v>6986.9</v>
      </c>
      <c r="E155" s="42"/>
      <c r="F155" s="42"/>
      <c r="G155" s="42"/>
      <c r="H155" s="42"/>
      <c r="I155" s="135">
        <v>2473257.11</v>
      </c>
      <c r="J155" s="121"/>
      <c r="K155" s="6"/>
      <c r="L155" s="6">
        <f t="shared" si="30"/>
        <v>0</v>
      </c>
      <c r="M155" s="36">
        <f t="shared" si="37"/>
        <v>353.98</v>
      </c>
      <c r="N155" s="5">
        <f t="shared" si="31"/>
        <v>0</v>
      </c>
      <c r="O155" s="5">
        <f t="shared" si="32"/>
        <v>6986.9</v>
      </c>
      <c r="P155" s="5">
        <f t="shared" si="33"/>
        <v>388.13</v>
      </c>
      <c r="Q155" s="5">
        <f t="shared" si="44"/>
        <v>2020</v>
      </c>
      <c r="R155" s="5">
        <f t="shared" si="34"/>
        <v>0</v>
      </c>
      <c r="S155" s="5">
        <f t="shared" si="35"/>
        <v>0</v>
      </c>
      <c r="T155" s="5">
        <f t="shared" si="36"/>
        <v>0</v>
      </c>
      <c r="U155" s="32"/>
      <c r="V155" s="32">
        <f t="shared" si="38"/>
        <v>353.98490174469362</v>
      </c>
      <c r="W155" s="32"/>
      <c r="X155" s="111">
        <f t="shared" si="39"/>
        <v>0</v>
      </c>
      <c r="Y155" s="106">
        <f t="shared" si="40"/>
        <v>353.98490174469362</v>
      </c>
      <c r="AC155" s="124">
        <f t="shared" si="41"/>
        <v>353.98</v>
      </c>
      <c r="AD155">
        <f t="shared" si="42"/>
        <v>0</v>
      </c>
      <c r="AE155" s="125">
        <f t="shared" si="43"/>
        <v>0</v>
      </c>
    </row>
    <row r="156" spans="1:31" x14ac:dyDescent="0.3">
      <c r="A156" s="42">
        <v>150</v>
      </c>
      <c r="B156">
        <v>3312</v>
      </c>
      <c r="C156" s="119" t="str">
        <f>VLOOKUP(B156,Hist_TransAid!C:D,2,FALSE)</f>
        <v>Keokuk</v>
      </c>
      <c r="D156" s="134">
        <v>1877.4</v>
      </c>
      <c r="E156" s="42"/>
      <c r="F156" s="42"/>
      <c r="G156" s="42"/>
      <c r="H156" s="42"/>
      <c r="I156" s="135">
        <v>468584.83</v>
      </c>
      <c r="J156" s="121"/>
      <c r="K156" s="6"/>
      <c r="L156" s="6">
        <f t="shared" si="30"/>
        <v>0</v>
      </c>
      <c r="M156" s="36">
        <f t="shared" si="37"/>
        <v>249.59</v>
      </c>
      <c r="N156" s="5">
        <f t="shared" si="31"/>
        <v>0</v>
      </c>
      <c r="O156" s="5">
        <f t="shared" si="32"/>
        <v>1877.4</v>
      </c>
      <c r="P156" s="5">
        <f t="shared" si="33"/>
        <v>388.13</v>
      </c>
      <c r="Q156" s="5">
        <f t="shared" si="44"/>
        <v>2020</v>
      </c>
      <c r="R156" s="5">
        <f t="shared" si="34"/>
        <v>0</v>
      </c>
      <c r="S156" s="5">
        <f t="shared" si="35"/>
        <v>0</v>
      </c>
      <c r="T156" s="5">
        <f t="shared" si="36"/>
        <v>0</v>
      </c>
      <c r="U156" s="32"/>
      <c r="V156" s="32">
        <f t="shared" si="38"/>
        <v>249.59243102162566</v>
      </c>
      <c r="W156" s="32"/>
      <c r="X156" s="111">
        <f t="shared" si="39"/>
        <v>0</v>
      </c>
      <c r="Y156" s="106">
        <f t="shared" si="40"/>
        <v>249.59243102162566</v>
      </c>
      <c r="AC156" s="124">
        <f t="shared" si="41"/>
        <v>249.59</v>
      </c>
      <c r="AD156">
        <f t="shared" si="42"/>
        <v>0</v>
      </c>
      <c r="AE156" s="125">
        <f t="shared" si="43"/>
        <v>0</v>
      </c>
    </row>
    <row r="157" spans="1:31" x14ac:dyDescent="0.3">
      <c r="A157" s="42">
        <v>151</v>
      </c>
      <c r="B157">
        <v>3330</v>
      </c>
      <c r="C157" s="119" t="str">
        <f>VLOOKUP(B157,Hist_TransAid!C:D,2,FALSE)</f>
        <v>Keota</v>
      </c>
      <c r="D157" s="134">
        <v>346.7</v>
      </c>
      <c r="E157" s="42"/>
      <c r="F157" s="42"/>
      <c r="G157" s="42"/>
      <c r="H157" s="42"/>
      <c r="I157" s="135">
        <v>173046.77</v>
      </c>
      <c r="J157" s="121"/>
      <c r="K157" s="6"/>
      <c r="L157" s="6">
        <f t="shared" si="30"/>
        <v>0</v>
      </c>
      <c r="M157" s="36">
        <f t="shared" si="37"/>
        <v>499.13</v>
      </c>
      <c r="N157" s="5">
        <f t="shared" si="31"/>
        <v>0</v>
      </c>
      <c r="O157" s="5">
        <f t="shared" si="32"/>
        <v>346.7</v>
      </c>
      <c r="P157" s="5">
        <f t="shared" si="33"/>
        <v>388.13</v>
      </c>
      <c r="Q157" s="5">
        <f t="shared" si="44"/>
        <v>2020</v>
      </c>
      <c r="R157" s="5">
        <f t="shared" si="34"/>
        <v>94.626929719580971</v>
      </c>
      <c r="S157" s="5">
        <f t="shared" si="35"/>
        <v>32807.156533778725</v>
      </c>
      <c r="T157" s="5">
        <f t="shared" si="36"/>
        <v>1</v>
      </c>
      <c r="U157" s="32"/>
      <c r="V157" s="32">
        <f t="shared" si="38"/>
        <v>404.49845245520987</v>
      </c>
      <c r="W157" s="32"/>
      <c r="X157" s="111">
        <f t="shared" si="39"/>
        <v>0</v>
      </c>
      <c r="Y157" s="106">
        <f t="shared" si="40"/>
        <v>404.49845245520987</v>
      </c>
      <c r="AC157" s="124">
        <f t="shared" si="41"/>
        <v>499.13</v>
      </c>
      <c r="AD157">
        <f t="shared" si="42"/>
        <v>139.59278157476695</v>
      </c>
      <c r="AE157" s="125">
        <f t="shared" si="43"/>
        <v>48396.817371971702</v>
      </c>
    </row>
    <row r="158" spans="1:31" x14ac:dyDescent="0.3">
      <c r="A158" s="42">
        <v>152</v>
      </c>
      <c r="B158">
        <v>3348</v>
      </c>
      <c r="C158" s="119" t="str">
        <f>VLOOKUP(B158,Hist_TransAid!C:D,2,FALSE)</f>
        <v>Kingsley-Pierson</v>
      </c>
      <c r="D158" s="134">
        <v>463.5</v>
      </c>
      <c r="E158" s="42"/>
      <c r="F158" s="42"/>
      <c r="G158" s="42"/>
      <c r="H158" s="42"/>
      <c r="I158" s="135">
        <v>123082.78</v>
      </c>
      <c r="J158" s="121"/>
      <c r="K158" s="6"/>
      <c r="L158" s="6">
        <f t="shared" si="30"/>
        <v>0</v>
      </c>
      <c r="M158" s="36">
        <f t="shared" si="37"/>
        <v>265.55</v>
      </c>
      <c r="N158" s="5">
        <f t="shared" si="31"/>
        <v>0</v>
      </c>
      <c r="O158" s="5">
        <f t="shared" si="32"/>
        <v>463.5</v>
      </c>
      <c r="P158" s="5">
        <f t="shared" si="33"/>
        <v>388.13</v>
      </c>
      <c r="Q158" s="5">
        <f t="shared" si="44"/>
        <v>2020</v>
      </c>
      <c r="R158" s="5">
        <f t="shared" si="34"/>
        <v>0</v>
      </c>
      <c r="S158" s="5">
        <f t="shared" si="35"/>
        <v>0</v>
      </c>
      <c r="T158" s="5">
        <f t="shared" si="36"/>
        <v>0</v>
      </c>
      <c r="U158" s="32"/>
      <c r="V158" s="32">
        <f t="shared" si="38"/>
        <v>265.55076591154261</v>
      </c>
      <c r="W158" s="32"/>
      <c r="X158" s="111">
        <f t="shared" si="39"/>
        <v>0</v>
      </c>
      <c r="Y158" s="106">
        <f t="shared" si="40"/>
        <v>265.55076591154261</v>
      </c>
      <c r="AC158" s="124">
        <f t="shared" si="41"/>
        <v>265.55</v>
      </c>
      <c r="AD158">
        <f t="shared" si="42"/>
        <v>0</v>
      </c>
      <c r="AE158" s="125">
        <f t="shared" si="43"/>
        <v>0</v>
      </c>
    </row>
    <row r="159" spans="1:31" x14ac:dyDescent="0.3">
      <c r="A159" s="42">
        <v>153</v>
      </c>
      <c r="B159">
        <v>3375</v>
      </c>
      <c r="C159" s="119" t="str">
        <f>VLOOKUP(B159,Hist_TransAid!C:D,2,FALSE)</f>
        <v>Knoxville</v>
      </c>
      <c r="D159" s="134">
        <v>1754.1</v>
      </c>
      <c r="E159" s="42"/>
      <c r="F159" s="42"/>
      <c r="G159" s="42"/>
      <c r="H159" s="42"/>
      <c r="I159" s="135">
        <v>457178.6</v>
      </c>
      <c r="J159" s="121"/>
      <c r="K159" s="6"/>
      <c r="L159" s="6">
        <f t="shared" si="30"/>
        <v>0</v>
      </c>
      <c r="M159" s="36">
        <f t="shared" si="37"/>
        <v>260.63</v>
      </c>
      <c r="N159" s="5">
        <f t="shared" si="31"/>
        <v>0</v>
      </c>
      <c r="O159" s="5">
        <f t="shared" si="32"/>
        <v>1754.1</v>
      </c>
      <c r="P159" s="5">
        <f t="shared" si="33"/>
        <v>388.13</v>
      </c>
      <c r="Q159" s="5">
        <f t="shared" si="44"/>
        <v>2020</v>
      </c>
      <c r="R159" s="5">
        <f t="shared" si="34"/>
        <v>0</v>
      </c>
      <c r="S159" s="5">
        <f t="shared" si="35"/>
        <v>0</v>
      </c>
      <c r="T159" s="5">
        <f t="shared" si="36"/>
        <v>0</v>
      </c>
      <c r="U159" s="32"/>
      <c r="V159" s="32">
        <f t="shared" si="38"/>
        <v>260.63428538851832</v>
      </c>
      <c r="W159" s="32"/>
      <c r="X159" s="111">
        <f t="shared" si="39"/>
        <v>0</v>
      </c>
      <c r="Y159" s="106">
        <f t="shared" si="40"/>
        <v>260.63428538851832</v>
      </c>
      <c r="AC159" s="124">
        <f t="shared" si="41"/>
        <v>260.63</v>
      </c>
      <c r="AD159">
        <f t="shared" si="42"/>
        <v>0</v>
      </c>
      <c r="AE159" s="125">
        <f t="shared" si="43"/>
        <v>0</v>
      </c>
    </row>
    <row r="160" spans="1:31" x14ac:dyDescent="0.3">
      <c r="A160" s="42">
        <v>154</v>
      </c>
      <c r="B160">
        <v>3420</v>
      </c>
      <c r="C160" s="119" t="str">
        <f>VLOOKUP(B160,Hist_TransAid!C:D,2,FALSE)</f>
        <v>Lake Mills</v>
      </c>
      <c r="D160" s="134">
        <v>574.29999999999995</v>
      </c>
      <c r="E160" s="42"/>
      <c r="F160" s="42"/>
      <c r="G160" s="42"/>
      <c r="H160" s="42"/>
      <c r="I160" s="135">
        <v>421428.1</v>
      </c>
      <c r="J160" s="121"/>
      <c r="K160" s="6"/>
      <c r="L160" s="6">
        <f t="shared" si="30"/>
        <v>0</v>
      </c>
      <c r="M160" s="36">
        <f t="shared" si="37"/>
        <v>733.81</v>
      </c>
      <c r="N160" s="5">
        <f t="shared" si="31"/>
        <v>0</v>
      </c>
      <c r="O160" s="5">
        <f t="shared" si="32"/>
        <v>574.29999999999995</v>
      </c>
      <c r="P160" s="5">
        <f t="shared" si="33"/>
        <v>388.13</v>
      </c>
      <c r="Q160" s="5">
        <f t="shared" si="44"/>
        <v>2020</v>
      </c>
      <c r="R160" s="5">
        <f t="shared" si="34"/>
        <v>329.30692971958092</v>
      </c>
      <c r="S160" s="5">
        <f t="shared" si="35"/>
        <v>189120.96973795531</v>
      </c>
      <c r="T160" s="5">
        <f t="shared" si="36"/>
        <v>1</v>
      </c>
      <c r="U160" s="32"/>
      <c r="V160" s="32">
        <f t="shared" si="38"/>
        <v>404.50484113189043</v>
      </c>
      <c r="W160" s="32"/>
      <c r="X160" s="111">
        <f t="shared" si="39"/>
        <v>0</v>
      </c>
      <c r="Y160" s="106">
        <f t="shared" si="40"/>
        <v>404.50484113189043</v>
      </c>
      <c r="AC160" s="124">
        <f t="shared" si="41"/>
        <v>733.81</v>
      </c>
      <c r="AD160">
        <f t="shared" si="42"/>
        <v>374.2727815747669</v>
      </c>
      <c r="AE160" s="125">
        <f t="shared" si="43"/>
        <v>214944.8584583886</v>
      </c>
    </row>
    <row r="161" spans="1:31" x14ac:dyDescent="0.3">
      <c r="A161" s="42">
        <v>155</v>
      </c>
      <c r="B161">
        <v>3465</v>
      </c>
      <c r="C161" s="119" t="str">
        <f>VLOOKUP(B161,Hist_TransAid!C:D,2,FALSE)</f>
        <v>Lamoni</v>
      </c>
      <c r="D161" s="134">
        <v>313.39999999999998</v>
      </c>
      <c r="E161" s="42"/>
      <c r="F161" s="42"/>
      <c r="G161" s="42"/>
      <c r="H161" s="42"/>
      <c r="I161" s="135">
        <v>131692.59</v>
      </c>
      <c r="J161" s="121"/>
      <c r="K161" s="6"/>
      <c r="L161" s="6">
        <f t="shared" si="30"/>
        <v>0</v>
      </c>
      <c r="M161" s="36">
        <f t="shared" si="37"/>
        <v>420.21</v>
      </c>
      <c r="N161" s="5">
        <f t="shared" si="31"/>
        <v>0</v>
      </c>
      <c r="O161" s="5">
        <f t="shared" si="32"/>
        <v>313.39999999999998</v>
      </c>
      <c r="P161" s="5">
        <f t="shared" si="33"/>
        <v>388.13</v>
      </c>
      <c r="Q161" s="5">
        <f t="shared" si="44"/>
        <v>2020</v>
      </c>
      <c r="R161" s="5">
        <f t="shared" si="34"/>
        <v>15.706929719580955</v>
      </c>
      <c r="S161" s="5">
        <f t="shared" si="35"/>
        <v>4922.5517741166714</v>
      </c>
      <c r="T161" s="5">
        <f t="shared" si="36"/>
        <v>1</v>
      </c>
      <c r="U161" s="32"/>
      <c r="V161" s="32">
        <f t="shared" si="38"/>
        <v>404.49916472840886</v>
      </c>
      <c r="W161" s="32"/>
      <c r="X161" s="111">
        <f t="shared" si="39"/>
        <v>0</v>
      </c>
      <c r="Y161" s="106">
        <f t="shared" si="40"/>
        <v>404.49916472840886</v>
      </c>
      <c r="AC161" s="124">
        <f t="shared" si="41"/>
        <v>420.21</v>
      </c>
      <c r="AD161">
        <f t="shared" si="42"/>
        <v>60.67278157476693</v>
      </c>
      <c r="AE161" s="125">
        <f t="shared" si="43"/>
        <v>19014.849745531956</v>
      </c>
    </row>
    <row r="162" spans="1:31" x14ac:dyDescent="0.3">
      <c r="A162" s="42">
        <v>156</v>
      </c>
      <c r="B162">
        <v>3537</v>
      </c>
      <c r="C162" s="119" t="str">
        <f>VLOOKUP(B162,Hist_TransAid!C:D,2,FALSE)</f>
        <v>Laurens-Marathon</v>
      </c>
      <c r="D162" s="134">
        <v>277.8</v>
      </c>
      <c r="E162" s="42"/>
      <c r="F162" s="42"/>
      <c r="G162" s="42"/>
      <c r="H162" s="42"/>
      <c r="I162" s="135">
        <v>113148.17</v>
      </c>
      <c r="J162" s="121"/>
      <c r="K162" s="6"/>
      <c r="L162" s="6">
        <f t="shared" si="30"/>
        <v>0</v>
      </c>
      <c r="M162" s="36">
        <f t="shared" si="37"/>
        <v>407.3</v>
      </c>
      <c r="N162" s="5">
        <f t="shared" si="31"/>
        <v>0</v>
      </c>
      <c r="O162" s="5">
        <f t="shared" si="32"/>
        <v>277.8</v>
      </c>
      <c r="P162" s="5">
        <f t="shared" si="33"/>
        <v>388.13</v>
      </c>
      <c r="Q162" s="5">
        <f t="shared" si="44"/>
        <v>2020</v>
      </c>
      <c r="R162" s="5">
        <f t="shared" si="34"/>
        <v>2.7969297195809872</v>
      </c>
      <c r="S162" s="5">
        <f t="shared" si="35"/>
        <v>776.98707609959831</v>
      </c>
      <c r="T162" s="5">
        <f t="shared" si="36"/>
        <v>1</v>
      </c>
      <c r="U162" s="32"/>
      <c r="V162" s="32">
        <f t="shared" si="38"/>
        <v>404.50389821418429</v>
      </c>
      <c r="W162" s="32"/>
      <c r="X162" s="111">
        <f t="shared" si="39"/>
        <v>0</v>
      </c>
      <c r="Y162" s="106">
        <f t="shared" si="40"/>
        <v>404.50389821418429</v>
      </c>
      <c r="AC162" s="124">
        <f t="shared" si="41"/>
        <v>407.3</v>
      </c>
      <c r="AD162">
        <f t="shared" si="42"/>
        <v>47.762781574766962</v>
      </c>
      <c r="AE162" s="125">
        <f t="shared" si="43"/>
        <v>13268.500721470262</v>
      </c>
    </row>
    <row r="163" spans="1:31" x14ac:dyDescent="0.3">
      <c r="A163" s="42">
        <v>157</v>
      </c>
      <c r="B163">
        <v>3555</v>
      </c>
      <c r="C163" s="119" t="str">
        <f>VLOOKUP(B163,Hist_TransAid!C:D,2,FALSE)</f>
        <v>Lawton-Bronson</v>
      </c>
      <c r="D163" s="134">
        <v>616.1</v>
      </c>
      <c r="E163" s="42"/>
      <c r="F163" s="42"/>
      <c r="G163" s="42"/>
      <c r="H163" s="42"/>
      <c r="I163" s="135">
        <v>560180.87</v>
      </c>
      <c r="J163" s="121"/>
      <c r="K163" s="6"/>
      <c r="L163" s="6">
        <f t="shared" si="30"/>
        <v>0</v>
      </c>
      <c r="M163" s="36">
        <f t="shared" si="37"/>
        <v>909.24</v>
      </c>
      <c r="N163" s="5">
        <f t="shared" si="31"/>
        <v>0</v>
      </c>
      <c r="O163" s="5">
        <f t="shared" si="32"/>
        <v>616.1</v>
      </c>
      <c r="P163" s="5">
        <f t="shared" si="33"/>
        <v>388.13</v>
      </c>
      <c r="Q163" s="5">
        <f t="shared" si="44"/>
        <v>2020</v>
      </c>
      <c r="R163" s="5">
        <f t="shared" si="34"/>
        <v>504.73692971958098</v>
      </c>
      <c r="S163" s="5">
        <f t="shared" si="35"/>
        <v>310968.42240023386</v>
      </c>
      <c r="T163" s="5">
        <f t="shared" si="36"/>
        <v>1</v>
      </c>
      <c r="U163" s="32"/>
      <c r="V163" s="32">
        <f t="shared" si="38"/>
        <v>404.49999610414886</v>
      </c>
      <c r="W163" s="32"/>
      <c r="X163" s="111">
        <f t="shared" si="39"/>
        <v>0</v>
      </c>
      <c r="Y163" s="106">
        <f t="shared" si="40"/>
        <v>404.49999610414886</v>
      </c>
      <c r="AC163" s="124">
        <f t="shared" si="41"/>
        <v>909.24</v>
      </c>
      <c r="AD163">
        <f t="shared" si="42"/>
        <v>549.70278157476696</v>
      </c>
      <c r="AE163" s="125">
        <f t="shared" si="43"/>
        <v>338671.88372821396</v>
      </c>
    </row>
    <row r="164" spans="1:31" x14ac:dyDescent="0.3">
      <c r="A164" s="42">
        <v>158</v>
      </c>
      <c r="B164">
        <v>3600</v>
      </c>
      <c r="C164" s="119" t="str">
        <f>VLOOKUP(B164,Hist_TransAid!C:D,2,FALSE)</f>
        <v>Le Mars</v>
      </c>
      <c r="D164" s="134">
        <v>2233.3000000000002</v>
      </c>
      <c r="E164" s="42"/>
      <c r="F164" s="42"/>
      <c r="G164" s="42"/>
      <c r="H164" s="42"/>
      <c r="I164" s="135">
        <v>799032.87</v>
      </c>
      <c r="J164" s="121"/>
      <c r="K164" s="6"/>
      <c r="L164" s="6">
        <f t="shared" si="30"/>
        <v>0</v>
      </c>
      <c r="M164" s="36">
        <f t="shared" si="37"/>
        <v>357.78</v>
      </c>
      <c r="N164" s="5">
        <f t="shared" si="31"/>
        <v>0</v>
      </c>
      <c r="O164" s="5">
        <f t="shared" si="32"/>
        <v>2233.3000000000002</v>
      </c>
      <c r="P164" s="5">
        <f t="shared" si="33"/>
        <v>388.13</v>
      </c>
      <c r="Q164" s="5">
        <f t="shared" si="44"/>
        <v>2020</v>
      </c>
      <c r="R164" s="5">
        <f t="shared" si="34"/>
        <v>0</v>
      </c>
      <c r="S164" s="5">
        <f t="shared" si="35"/>
        <v>0</v>
      </c>
      <c r="T164" s="5">
        <f t="shared" si="36"/>
        <v>0</v>
      </c>
      <c r="U164" s="32"/>
      <c r="V164" s="32">
        <f t="shared" si="38"/>
        <v>357.78125195898446</v>
      </c>
      <c r="W164" s="32"/>
      <c r="X164" s="111">
        <f t="shared" si="39"/>
        <v>0</v>
      </c>
      <c r="Y164" s="106">
        <f t="shared" si="40"/>
        <v>357.78125195898446</v>
      </c>
      <c r="AC164" s="124">
        <f t="shared" si="41"/>
        <v>357.78</v>
      </c>
      <c r="AD164">
        <f t="shared" si="42"/>
        <v>0</v>
      </c>
      <c r="AE164" s="125">
        <f t="shared" si="43"/>
        <v>0</v>
      </c>
    </row>
    <row r="165" spans="1:31" x14ac:dyDescent="0.3">
      <c r="A165" s="42">
        <v>159</v>
      </c>
      <c r="B165">
        <v>3609</v>
      </c>
      <c r="C165" s="119" t="str">
        <f>VLOOKUP(B165,Hist_TransAid!C:D,2,FALSE)</f>
        <v>Lenox</v>
      </c>
      <c r="D165" s="134">
        <v>450.3</v>
      </c>
      <c r="E165" s="42"/>
      <c r="F165" s="42"/>
      <c r="G165" s="42"/>
      <c r="H165" s="42"/>
      <c r="I165" s="135">
        <v>125277.65</v>
      </c>
      <c r="J165" s="121"/>
      <c r="K165" s="6"/>
      <c r="L165" s="6">
        <f t="shared" si="30"/>
        <v>0</v>
      </c>
      <c r="M165" s="36">
        <f t="shared" si="37"/>
        <v>278.20999999999998</v>
      </c>
      <c r="N165" s="5">
        <f t="shared" si="31"/>
        <v>0</v>
      </c>
      <c r="O165" s="5">
        <f t="shared" si="32"/>
        <v>450.3</v>
      </c>
      <c r="P165" s="5">
        <f t="shared" si="33"/>
        <v>388.13</v>
      </c>
      <c r="Q165" s="5">
        <f t="shared" si="44"/>
        <v>2020</v>
      </c>
      <c r="R165" s="5">
        <f t="shared" si="34"/>
        <v>0</v>
      </c>
      <c r="S165" s="5">
        <f t="shared" si="35"/>
        <v>0</v>
      </c>
      <c r="T165" s="5">
        <f t="shared" si="36"/>
        <v>0</v>
      </c>
      <c r="U165" s="32"/>
      <c r="V165" s="32">
        <f t="shared" si="38"/>
        <v>278.20930490783923</v>
      </c>
      <c r="W165" s="32"/>
      <c r="X165" s="111">
        <f t="shared" si="39"/>
        <v>0</v>
      </c>
      <c r="Y165" s="106">
        <f t="shared" si="40"/>
        <v>278.20930490783923</v>
      </c>
      <c r="AC165" s="124">
        <f t="shared" si="41"/>
        <v>278.20999999999998</v>
      </c>
      <c r="AD165">
        <f t="shared" si="42"/>
        <v>0</v>
      </c>
      <c r="AE165" s="125">
        <f t="shared" si="43"/>
        <v>0</v>
      </c>
    </row>
    <row r="166" spans="1:31" x14ac:dyDescent="0.3">
      <c r="A166" s="42">
        <v>160</v>
      </c>
      <c r="B166">
        <v>3645</v>
      </c>
      <c r="C166" s="119" t="str">
        <f>VLOOKUP(B166,Hist_TransAid!C:D,2,FALSE)</f>
        <v>Lewis Central</v>
      </c>
      <c r="D166" s="134">
        <v>2626.7999999999997</v>
      </c>
      <c r="E166" s="42"/>
      <c r="F166" s="42"/>
      <c r="G166" s="42"/>
      <c r="H166" s="42"/>
      <c r="I166" s="135">
        <v>1277561.0900000001</v>
      </c>
      <c r="J166" s="121"/>
      <c r="K166" s="6"/>
      <c r="L166" s="6">
        <f t="shared" si="30"/>
        <v>0</v>
      </c>
      <c r="M166" s="36">
        <f t="shared" si="37"/>
        <v>486.36</v>
      </c>
      <c r="N166" s="5">
        <f t="shared" si="31"/>
        <v>0</v>
      </c>
      <c r="O166" s="5">
        <f t="shared" si="32"/>
        <v>2626.7999999999997</v>
      </c>
      <c r="P166" s="5">
        <f t="shared" si="33"/>
        <v>388.13</v>
      </c>
      <c r="Q166" s="5">
        <f t="shared" si="44"/>
        <v>2020</v>
      </c>
      <c r="R166" s="5">
        <f t="shared" si="34"/>
        <v>81.85692971958099</v>
      </c>
      <c r="S166" s="5">
        <f t="shared" si="35"/>
        <v>215021.78298739533</v>
      </c>
      <c r="T166" s="5">
        <f t="shared" si="36"/>
        <v>1</v>
      </c>
      <c r="U166" s="32"/>
      <c r="V166" s="32">
        <f t="shared" si="38"/>
        <v>404.4995077709018</v>
      </c>
      <c r="W166" s="32"/>
      <c r="X166" s="111">
        <f t="shared" si="39"/>
        <v>0</v>
      </c>
      <c r="Y166" s="106">
        <f t="shared" si="40"/>
        <v>404.4995077709018</v>
      </c>
      <c r="AC166" s="124">
        <f t="shared" si="41"/>
        <v>486.36</v>
      </c>
      <c r="AD166">
        <f t="shared" si="42"/>
        <v>126.82278157476696</v>
      </c>
      <c r="AE166" s="125">
        <f t="shared" si="43"/>
        <v>333138.08264059783</v>
      </c>
    </row>
    <row r="167" spans="1:31" x14ac:dyDescent="0.3">
      <c r="A167" s="42">
        <v>161</v>
      </c>
      <c r="B167">
        <v>3715</v>
      </c>
      <c r="C167" s="119" t="str">
        <f>VLOOKUP(B167,Hist_TransAid!C:D,2,FALSE)</f>
        <v>Linn-Mar</v>
      </c>
      <c r="D167" s="134">
        <v>7579.3</v>
      </c>
      <c r="E167" s="42"/>
      <c r="F167" s="42"/>
      <c r="G167" s="42"/>
      <c r="H167" s="42"/>
      <c r="I167" s="135">
        <v>2318936.1800000002</v>
      </c>
      <c r="J167" s="121"/>
      <c r="K167" s="6"/>
      <c r="L167" s="6">
        <f t="shared" si="30"/>
        <v>0</v>
      </c>
      <c r="M167" s="36">
        <f t="shared" si="37"/>
        <v>305.95999999999998</v>
      </c>
      <c r="N167" s="5">
        <f t="shared" si="31"/>
        <v>0</v>
      </c>
      <c r="O167" s="5">
        <f t="shared" si="32"/>
        <v>7579.3</v>
      </c>
      <c r="P167" s="5">
        <f t="shared" si="33"/>
        <v>388.13</v>
      </c>
      <c r="Q167" s="5">
        <f t="shared" si="44"/>
        <v>2020</v>
      </c>
      <c r="R167" s="5">
        <f t="shared" si="34"/>
        <v>0</v>
      </c>
      <c r="S167" s="5">
        <f t="shared" si="35"/>
        <v>0</v>
      </c>
      <c r="T167" s="5">
        <f t="shared" si="36"/>
        <v>0</v>
      </c>
      <c r="U167" s="32"/>
      <c r="V167" s="32">
        <f t="shared" si="38"/>
        <v>305.95651049569221</v>
      </c>
      <c r="W167" s="32"/>
      <c r="X167" s="111">
        <f t="shared" si="39"/>
        <v>0</v>
      </c>
      <c r="Y167" s="106">
        <f t="shared" si="40"/>
        <v>305.95651049569221</v>
      </c>
      <c r="AC167" s="124">
        <f t="shared" si="41"/>
        <v>305.95999999999998</v>
      </c>
      <c r="AD167">
        <f t="shared" si="42"/>
        <v>0</v>
      </c>
      <c r="AE167" s="125">
        <f t="shared" si="43"/>
        <v>0</v>
      </c>
    </row>
    <row r="168" spans="1:31" x14ac:dyDescent="0.3">
      <c r="A168" s="42">
        <v>162</v>
      </c>
      <c r="B168">
        <v>3744</v>
      </c>
      <c r="C168" s="119" t="str">
        <f>VLOOKUP(B168,Hist_TransAid!C:D,2,FALSE)</f>
        <v>Lisbon</v>
      </c>
      <c r="D168" s="134">
        <v>658.7</v>
      </c>
      <c r="E168" s="42"/>
      <c r="F168" s="42"/>
      <c r="G168" s="42"/>
      <c r="H168" s="42"/>
      <c r="I168" s="135">
        <v>240900.12</v>
      </c>
      <c r="J168" s="121"/>
      <c r="K168" s="6"/>
      <c r="L168" s="6">
        <f t="shared" si="30"/>
        <v>0</v>
      </c>
      <c r="M168" s="36">
        <f t="shared" si="37"/>
        <v>365.72</v>
      </c>
      <c r="N168" s="5">
        <f t="shared" si="31"/>
        <v>0</v>
      </c>
      <c r="O168" s="5">
        <f t="shared" si="32"/>
        <v>658.7</v>
      </c>
      <c r="P168" s="5">
        <f t="shared" si="33"/>
        <v>388.13</v>
      </c>
      <c r="Q168" s="5">
        <f t="shared" si="44"/>
        <v>2020</v>
      </c>
      <c r="R168" s="5">
        <f t="shared" si="34"/>
        <v>0</v>
      </c>
      <c r="S168" s="5">
        <f t="shared" si="35"/>
        <v>0</v>
      </c>
      <c r="T168" s="5">
        <f t="shared" si="36"/>
        <v>0</v>
      </c>
      <c r="U168" s="32"/>
      <c r="V168" s="32">
        <f t="shared" si="38"/>
        <v>365.72054045847881</v>
      </c>
      <c r="W168" s="32"/>
      <c r="X168" s="111">
        <f t="shared" si="39"/>
        <v>0</v>
      </c>
      <c r="Y168" s="106">
        <f t="shared" si="40"/>
        <v>365.72054045847881</v>
      </c>
      <c r="AC168" s="124">
        <f t="shared" si="41"/>
        <v>365.72</v>
      </c>
      <c r="AD168">
        <f t="shared" si="42"/>
        <v>6.1827815747669774</v>
      </c>
      <c r="AE168" s="125">
        <f t="shared" si="43"/>
        <v>4072.5982232990082</v>
      </c>
    </row>
    <row r="169" spans="1:31" x14ac:dyDescent="0.3">
      <c r="A169" s="42">
        <v>163</v>
      </c>
      <c r="B169">
        <v>3798</v>
      </c>
      <c r="C169" s="119" t="str">
        <f>VLOOKUP(B169,Hist_TransAid!C:D,2,FALSE)</f>
        <v>Logan-Magnolia</v>
      </c>
      <c r="D169" s="134">
        <v>574.70000000000005</v>
      </c>
      <c r="E169" s="42"/>
      <c r="F169" s="42"/>
      <c r="G169" s="42"/>
      <c r="H169" s="42"/>
      <c r="I169" s="135">
        <v>160378.76999999999</v>
      </c>
      <c r="J169" s="121"/>
      <c r="K169" s="6"/>
      <c r="L169" s="6">
        <f t="shared" si="30"/>
        <v>0</v>
      </c>
      <c r="M169" s="36">
        <f t="shared" si="37"/>
        <v>279.07</v>
      </c>
      <c r="N169" s="5">
        <f t="shared" si="31"/>
        <v>0</v>
      </c>
      <c r="O169" s="5">
        <f t="shared" si="32"/>
        <v>574.70000000000005</v>
      </c>
      <c r="P169" s="5">
        <f t="shared" si="33"/>
        <v>388.13</v>
      </c>
      <c r="Q169" s="5">
        <f t="shared" si="44"/>
        <v>2020</v>
      </c>
      <c r="R169" s="5">
        <f t="shared" si="34"/>
        <v>0</v>
      </c>
      <c r="S169" s="5">
        <f t="shared" si="35"/>
        <v>0</v>
      </c>
      <c r="T169" s="5">
        <f t="shared" si="36"/>
        <v>0</v>
      </c>
      <c r="U169" s="32"/>
      <c r="V169" s="32">
        <f t="shared" si="38"/>
        <v>279.0651992343831</v>
      </c>
      <c r="W169" s="32"/>
      <c r="X169" s="111">
        <f t="shared" si="39"/>
        <v>0</v>
      </c>
      <c r="Y169" s="106">
        <f t="shared" si="40"/>
        <v>279.0651992343831</v>
      </c>
      <c r="AC169" s="124">
        <f t="shared" si="41"/>
        <v>279.07</v>
      </c>
      <c r="AD169">
        <f t="shared" si="42"/>
        <v>0</v>
      </c>
      <c r="AE169" s="125">
        <f t="shared" si="43"/>
        <v>0</v>
      </c>
    </row>
    <row r="170" spans="1:31" x14ac:dyDescent="0.3">
      <c r="A170" s="42">
        <v>164</v>
      </c>
      <c r="B170">
        <v>3816</v>
      </c>
      <c r="C170" s="119" t="str">
        <f>VLOOKUP(B170,Hist_TransAid!C:D,2,FALSE)</f>
        <v>Lone Tree</v>
      </c>
      <c r="D170" s="134">
        <v>335.4</v>
      </c>
      <c r="E170" s="42"/>
      <c r="F170" s="42"/>
      <c r="G170" s="42"/>
      <c r="H170" s="42"/>
      <c r="I170" s="135">
        <v>97407.9</v>
      </c>
      <c r="J170" s="121"/>
      <c r="K170" s="6"/>
      <c r="L170" s="6">
        <f t="shared" si="30"/>
        <v>0</v>
      </c>
      <c r="M170" s="36">
        <f t="shared" si="37"/>
        <v>290.42</v>
      </c>
      <c r="N170" s="5">
        <f t="shared" si="31"/>
        <v>0</v>
      </c>
      <c r="O170" s="5">
        <f t="shared" si="32"/>
        <v>335.4</v>
      </c>
      <c r="P170" s="5">
        <f t="shared" si="33"/>
        <v>388.13</v>
      </c>
      <c r="Q170" s="5">
        <f t="shared" si="44"/>
        <v>2020</v>
      </c>
      <c r="R170" s="5">
        <f t="shared" si="34"/>
        <v>0</v>
      </c>
      <c r="S170" s="5">
        <f t="shared" si="35"/>
        <v>0</v>
      </c>
      <c r="T170" s="5">
        <f t="shared" si="36"/>
        <v>0</v>
      </c>
      <c r="U170" s="32"/>
      <c r="V170" s="32">
        <f t="shared" si="38"/>
        <v>290.42307692307691</v>
      </c>
      <c r="W170" s="32"/>
      <c r="X170" s="111">
        <f t="shared" si="39"/>
        <v>0</v>
      </c>
      <c r="Y170" s="106">
        <f t="shared" si="40"/>
        <v>290.42307692307691</v>
      </c>
      <c r="AC170" s="124">
        <f t="shared" si="41"/>
        <v>290.42</v>
      </c>
      <c r="AD170">
        <f t="shared" si="42"/>
        <v>0</v>
      </c>
      <c r="AE170" s="125">
        <f t="shared" si="43"/>
        <v>0</v>
      </c>
    </row>
    <row r="171" spans="1:31" x14ac:dyDescent="0.3">
      <c r="A171" s="42">
        <v>165</v>
      </c>
      <c r="B171">
        <v>3841</v>
      </c>
      <c r="C171" s="119" t="str">
        <f>VLOOKUP(B171,Hist_TransAid!C:D,2,FALSE)</f>
        <v>Louisa-Muscatine</v>
      </c>
      <c r="D171" s="134">
        <v>692.5</v>
      </c>
      <c r="E171" s="42"/>
      <c r="F171" s="42"/>
      <c r="G171" s="42"/>
      <c r="H171" s="42"/>
      <c r="I171" s="135">
        <v>484479.15</v>
      </c>
      <c r="J171" s="121"/>
      <c r="K171" s="6"/>
      <c r="L171" s="6">
        <f t="shared" si="30"/>
        <v>0</v>
      </c>
      <c r="M171" s="36">
        <f t="shared" si="37"/>
        <v>699.61</v>
      </c>
      <c r="N171" s="5">
        <f t="shared" si="31"/>
        <v>0</v>
      </c>
      <c r="O171" s="5">
        <f t="shared" si="32"/>
        <v>692.5</v>
      </c>
      <c r="P171" s="5">
        <f t="shared" si="33"/>
        <v>388.13</v>
      </c>
      <c r="Q171" s="5">
        <f t="shared" si="44"/>
        <v>2020</v>
      </c>
      <c r="R171" s="5">
        <f t="shared" si="34"/>
        <v>295.10692971958099</v>
      </c>
      <c r="S171" s="5">
        <f t="shared" si="35"/>
        <v>204361.54883080983</v>
      </c>
      <c r="T171" s="5">
        <f t="shared" si="36"/>
        <v>1</v>
      </c>
      <c r="U171" s="32"/>
      <c r="V171" s="32">
        <f t="shared" si="38"/>
        <v>404.50195114684504</v>
      </c>
      <c r="W171" s="32"/>
      <c r="X171" s="111">
        <f t="shared" si="39"/>
        <v>0</v>
      </c>
      <c r="Y171" s="106">
        <f t="shared" si="40"/>
        <v>404.50195114684504</v>
      </c>
      <c r="AC171" s="124">
        <f t="shared" si="41"/>
        <v>699.61</v>
      </c>
      <c r="AD171">
        <f t="shared" si="42"/>
        <v>340.07278157476696</v>
      </c>
      <c r="AE171" s="125">
        <f t="shared" si="43"/>
        <v>235500.40124052612</v>
      </c>
    </row>
    <row r="172" spans="1:31" x14ac:dyDescent="0.3">
      <c r="A172" s="42">
        <v>166</v>
      </c>
      <c r="B172">
        <v>3906</v>
      </c>
      <c r="C172" s="119" t="str">
        <f>VLOOKUP(B172,Hist_TransAid!C:D,2,FALSE)</f>
        <v>Lynnville-Sully</v>
      </c>
      <c r="D172" s="134">
        <v>450.8</v>
      </c>
      <c r="E172" s="42"/>
      <c r="F172" s="42"/>
      <c r="G172" s="42"/>
      <c r="H172" s="42"/>
      <c r="I172" s="135">
        <v>208873.34</v>
      </c>
      <c r="J172" s="121"/>
      <c r="K172" s="6"/>
      <c r="L172" s="6">
        <f t="shared" si="30"/>
        <v>0</v>
      </c>
      <c r="M172" s="36">
        <f t="shared" si="37"/>
        <v>463.34</v>
      </c>
      <c r="N172" s="5">
        <f t="shared" si="31"/>
        <v>0</v>
      </c>
      <c r="O172" s="5">
        <f t="shared" si="32"/>
        <v>450.8</v>
      </c>
      <c r="P172" s="5">
        <f t="shared" si="33"/>
        <v>388.13</v>
      </c>
      <c r="Q172" s="5">
        <f t="shared" si="44"/>
        <v>2020</v>
      </c>
      <c r="R172" s="5">
        <f t="shared" si="34"/>
        <v>58.836929719580951</v>
      </c>
      <c r="S172" s="5">
        <f t="shared" si="35"/>
        <v>26523.687917587093</v>
      </c>
      <c r="T172" s="5">
        <f t="shared" si="36"/>
        <v>1</v>
      </c>
      <c r="U172" s="32"/>
      <c r="V172" s="32">
        <f t="shared" si="38"/>
        <v>404.50233381191862</v>
      </c>
      <c r="W172" s="32"/>
      <c r="X172" s="111">
        <f t="shared" si="39"/>
        <v>0</v>
      </c>
      <c r="Y172" s="106">
        <f t="shared" si="40"/>
        <v>404.50233381191862</v>
      </c>
      <c r="AC172" s="124">
        <f t="shared" si="41"/>
        <v>463.34</v>
      </c>
      <c r="AD172">
        <f t="shared" si="42"/>
        <v>103.80278157476693</v>
      </c>
      <c r="AE172" s="125">
        <f t="shared" si="43"/>
        <v>46794.293933904934</v>
      </c>
    </row>
    <row r="173" spans="1:31" x14ac:dyDescent="0.3">
      <c r="A173" s="42">
        <v>167</v>
      </c>
      <c r="B173">
        <v>3942</v>
      </c>
      <c r="C173" s="119" t="str">
        <f>VLOOKUP(B173,Hist_TransAid!C:D,2,FALSE)</f>
        <v>Madrid</v>
      </c>
      <c r="D173" s="134">
        <v>652.9</v>
      </c>
      <c r="E173" s="42"/>
      <c r="F173" s="42"/>
      <c r="G173" s="42"/>
      <c r="H173" s="42"/>
      <c r="I173" s="135">
        <v>150576.94</v>
      </c>
      <c r="J173" s="121"/>
      <c r="K173" s="6"/>
      <c r="L173" s="6">
        <f t="shared" si="30"/>
        <v>0</v>
      </c>
      <c r="M173" s="36">
        <f t="shared" si="37"/>
        <v>230.63</v>
      </c>
      <c r="N173" s="5">
        <f t="shared" si="31"/>
        <v>0</v>
      </c>
      <c r="O173" s="5">
        <f t="shared" si="32"/>
        <v>652.9</v>
      </c>
      <c r="P173" s="5">
        <f t="shared" si="33"/>
        <v>388.13</v>
      </c>
      <c r="Q173" s="5">
        <f t="shared" si="44"/>
        <v>2020</v>
      </c>
      <c r="R173" s="5">
        <f t="shared" si="34"/>
        <v>0</v>
      </c>
      <c r="S173" s="5">
        <f t="shared" si="35"/>
        <v>0</v>
      </c>
      <c r="T173" s="5">
        <f t="shared" si="36"/>
        <v>0</v>
      </c>
      <c r="U173" s="32"/>
      <c r="V173" s="32">
        <f t="shared" si="38"/>
        <v>230.6278756317966</v>
      </c>
      <c r="W173" s="32"/>
      <c r="X173" s="111">
        <f t="shared" si="39"/>
        <v>0</v>
      </c>
      <c r="Y173" s="106">
        <f t="shared" si="40"/>
        <v>230.6278756317966</v>
      </c>
      <c r="AC173" s="124">
        <f t="shared" si="41"/>
        <v>230.63</v>
      </c>
      <c r="AD173">
        <f t="shared" si="42"/>
        <v>0</v>
      </c>
      <c r="AE173" s="125">
        <f t="shared" si="43"/>
        <v>0</v>
      </c>
    </row>
    <row r="174" spans="1:31" x14ac:dyDescent="0.3">
      <c r="A174" s="42">
        <v>168</v>
      </c>
      <c r="B174">
        <v>4023</v>
      </c>
      <c r="C174" s="119" t="str">
        <f>VLOOKUP(B174,Hist_TransAid!C:D,2,FALSE)</f>
        <v>Manson-Northwest Webster</v>
      </c>
      <c r="D174" s="134">
        <v>650.4</v>
      </c>
      <c r="E174" s="42"/>
      <c r="F174" s="42"/>
      <c r="G174" s="42"/>
      <c r="H174" s="42"/>
      <c r="I174" s="135">
        <v>574561.81000000006</v>
      </c>
      <c r="J174" s="121"/>
      <c r="K174" s="6"/>
      <c r="L174" s="6">
        <f t="shared" si="30"/>
        <v>0</v>
      </c>
      <c r="M174" s="36">
        <f t="shared" si="37"/>
        <v>883.4</v>
      </c>
      <c r="N174" s="5">
        <f t="shared" si="31"/>
        <v>0</v>
      </c>
      <c r="O174" s="5">
        <f t="shared" si="32"/>
        <v>650.4</v>
      </c>
      <c r="P174" s="5">
        <f t="shared" si="33"/>
        <v>388.13</v>
      </c>
      <c r="Q174" s="5">
        <f t="shared" si="44"/>
        <v>2020</v>
      </c>
      <c r="R174" s="5">
        <f t="shared" si="34"/>
        <v>478.89692971958095</v>
      </c>
      <c r="S174" s="5">
        <f t="shared" si="35"/>
        <v>311474.56308961543</v>
      </c>
      <c r="T174" s="5">
        <f t="shared" si="36"/>
        <v>1</v>
      </c>
      <c r="U174" s="32"/>
      <c r="V174" s="32">
        <f t="shared" si="38"/>
        <v>404.50068713158771</v>
      </c>
      <c r="W174" s="32"/>
      <c r="X174" s="111">
        <f t="shared" si="39"/>
        <v>0</v>
      </c>
      <c r="Y174" s="106">
        <f t="shared" si="40"/>
        <v>404.50068713158771</v>
      </c>
      <c r="AC174" s="124">
        <f t="shared" si="41"/>
        <v>883.4</v>
      </c>
      <c r="AD174">
        <f t="shared" si="42"/>
        <v>523.86278157476693</v>
      </c>
      <c r="AE174" s="125">
        <f t="shared" si="43"/>
        <v>340720.3531362284</v>
      </c>
    </row>
    <row r="175" spans="1:31" x14ac:dyDescent="0.3">
      <c r="A175" s="42">
        <v>169</v>
      </c>
      <c r="B175">
        <v>4033</v>
      </c>
      <c r="C175" s="119" t="str">
        <f>VLOOKUP(B175,Hist_TransAid!C:D,2,FALSE)</f>
        <v>Maple Valley-Anthon Oto</v>
      </c>
      <c r="D175" s="134">
        <v>611.6</v>
      </c>
      <c r="E175" s="42"/>
      <c r="F175" s="42"/>
      <c r="G175" s="42"/>
      <c r="H175" s="42"/>
      <c r="I175" s="135">
        <v>454010.18</v>
      </c>
      <c r="J175" s="121"/>
      <c r="K175" s="6"/>
      <c r="L175" s="6">
        <f t="shared" si="30"/>
        <v>0</v>
      </c>
      <c r="M175" s="36">
        <f t="shared" si="37"/>
        <v>742.33</v>
      </c>
      <c r="N175" s="5">
        <f t="shared" si="31"/>
        <v>0</v>
      </c>
      <c r="O175" s="5">
        <f t="shared" si="32"/>
        <v>611.6</v>
      </c>
      <c r="P175" s="5">
        <f t="shared" si="33"/>
        <v>388.13</v>
      </c>
      <c r="Q175" s="5">
        <f t="shared" si="44"/>
        <v>2020</v>
      </c>
      <c r="R175" s="5">
        <f t="shared" si="34"/>
        <v>337.82692971958102</v>
      </c>
      <c r="S175" s="5">
        <f t="shared" si="35"/>
        <v>206614.95021649575</v>
      </c>
      <c r="T175" s="5">
        <f t="shared" si="36"/>
        <v>1</v>
      </c>
      <c r="U175" s="32"/>
      <c r="V175" s="32">
        <f t="shared" si="38"/>
        <v>404.50495386446079</v>
      </c>
      <c r="W175" s="32"/>
      <c r="X175" s="111">
        <f t="shared" si="39"/>
        <v>0</v>
      </c>
      <c r="Y175" s="106">
        <f t="shared" si="40"/>
        <v>404.50495386446079</v>
      </c>
      <c r="AC175" s="124">
        <f t="shared" si="41"/>
        <v>742.33</v>
      </c>
      <c r="AD175">
        <f t="shared" si="42"/>
        <v>382.79278157476699</v>
      </c>
      <c r="AE175" s="125">
        <f t="shared" si="43"/>
        <v>234116.06521112751</v>
      </c>
    </row>
    <row r="176" spans="1:31" x14ac:dyDescent="0.3">
      <c r="A176" s="42">
        <v>170</v>
      </c>
      <c r="B176">
        <v>4041</v>
      </c>
      <c r="C176" s="119" t="str">
        <f>VLOOKUP(B176,Hist_TransAid!C:D,2,FALSE)</f>
        <v>Maquoketa</v>
      </c>
      <c r="D176" s="134">
        <v>1245.2</v>
      </c>
      <c r="E176" s="42"/>
      <c r="F176" s="42"/>
      <c r="G176" s="42"/>
      <c r="H176" s="42"/>
      <c r="I176" s="135">
        <v>345022.17</v>
      </c>
      <c r="J176" s="121"/>
      <c r="K176" s="6"/>
      <c r="L176" s="6">
        <f t="shared" si="30"/>
        <v>0</v>
      </c>
      <c r="M176" s="36">
        <f t="shared" si="37"/>
        <v>277.08</v>
      </c>
      <c r="N176" s="5">
        <f t="shared" si="31"/>
        <v>0</v>
      </c>
      <c r="O176" s="5">
        <f t="shared" si="32"/>
        <v>1245.2</v>
      </c>
      <c r="P176" s="5">
        <f t="shared" si="33"/>
        <v>388.13</v>
      </c>
      <c r="Q176" s="5">
        <f t="shared" si="44"/>
        <v>2020</v>
      </c>
      <c r="R176" s="5">
        <f t="shared" si="34"/>
        <v>0</v>
      </c>
      <c r="S176" s="5">
        <f t="shared" si="35"/>
        <v>0</v>
      </c>
      <c r="T176" s="5">
        <f t="shared" si="36"/>
        <v>0</v>
      </c>
      <c r="U176" s="32"/>
      <c r="V176" s="32">
        <f t="shared" si="38"/>
        <v>277.08172984259556</v>
      </c>
      <c r="W176" s="32"/>
      <c r="X176" s="111">
        <f t="shared" si="39"/>
        <v>0</v>
      </c>
      <c r="Y176" s="106">
        <f t="shared" si="40"/>
        <v>277.08172984259556</v>
      </c>
      <c r="AC176" s="124">
        <f t="shared" si="41"/>
        <v>277.08</v>
      </c>
      <c r="AD176">
        <f t="shared" si="42"/>
        <v>0</v>
      </c>
      <c r="AE176" s="125">
        <f t="shared" si="43"/>
        <v>0</v>
      </c>
    </row>
    <row r="177" spans="1:31" x14ac:dyDescent="0.3">
      <c r="A177" s="42">
        <v>171</v>
      </c>
      <c r="B177">
        <v>4043</v>
      </c>
      <c r="C177" s="119" t="str">
        <f>VLOOKUP(B177,Hist_TransAid!C:D,2,FALSE)</f>
        <v>Maquoketa Valley</v>
      </c>
      <c r="D177" s="134">
        <v>677.6</v>
      </c>
      <c r="E177" s="42"/>
      <c r="F177" s="42"/>
      <c r="G177" s="42"/>
      <c r="H177" s="42"/>
      <c r="I177" s="135">
        <v>375768.8</v>
      </c>
      <c r="J177" s="121"/>
      <c r="K177" s="6"/>
      <c r="L177" s="6">
        <f t="shared" si="30"/>
        <v>0</v>
      </c>
      <c r="M177" s="36">
        <f t="shared" si="37"/>
        <v>554.55999999999995</v>
      </c>
      <c r="N177" s="5">
        <f t="shared" si="31"/>
        <v>0</v>
      </c>
      <c r="O177" s="5">
        <f t="shared" si="32"/>
        <v>677.6</v>
      </c>
      <c r="P177" s="5">
        <f t="shared" si="33"/>
        <v>388.13</v>
      </c>
      <c r="Q177" s="5">
        <f t="shared" si="44"/>
        <v>2020</v>
      </c>
      <c r="R177" s="5">
        <f t="shared" si="34"/>
        <v>150.05692971958092</v>
      </c>
      <c r="S177" s="5">
        <f t="shared" si="35"/>
        <v>101678.57557798804</v>
      </c>
      <c r="T177" s="5">
        <f t="shared" si="36"/>
        <v>1</v>
      </c>
      <c r="U177" s="32"/>
      <c r="V177" s="32">
        <f t="shared" si="38"/>
        <v>404.50151183886055</v>
      </c>
      <c r="W177" s="32"/>
      <c r="X177" s="111">
        <f t="shared" si="39"/>
        <v>0</v>
      </c>
      <c r="Y177" s="106">
        <f t="shared" si="40"/>
        <v>404.50151183886055</v>
      </c>
      <c r="AC177" s="124">
        <f t="shared" si="41"/>
        <v>554.55999999999995</v>
      </c>
      <c r="AD177">
        <f t="shared" si="42"/>
        <v>195.0227815747669</v>
      </c>
      <c r="AE177" s="125">
        <f t="shared" si="43"/>
        <v>132147.43679506207</v>
      </c>
    </row>
    <row r="178" spans="1:31" x14ac:dyDescent="0.3">
      <c r="A178" s="42">
        <v>172</v>
      </c>
      <c r="B178">
        <v>4068</v>
      </c>
      <c r="C178" s="119" t="str">
        <f>VLOOKUP(B178,Hist_TransAid!C:D,2,FALSE)</f>
        <v>Marcus-Meriden Cleghorn</v>
      </c>
      <c r="D178" s="134">
        <v>452.2</v>
      </c>
      <c r="E178" s="42"/>
      <c r="F178" s="42"/>
      <c r="G178" s="42"/>
      <c r="H178" s="42"/>
      <c r="I178" s="135">
        <v>204010.71</v>
      </c>
      <c r="J178" s="121"/>
      <c r="K178" s="6"/>
      <c r="L178" s="6">
        <f t="shared" si="30"/>
        <v>0</v>
      </c>
      <c r="M178" s="36">
        <f t="shared" si="37"/>
        <v>451.15</v>
      </c>
      <c r="N178" s="5">
        <f t="shared" si="31"/>
        <v>0</v>
      </c>
      <c r="O178" s="5">
        <f t="shared" si="32"/>
        <v>452.2</v>
      </c>
      <c r="P178" s="5">
        <f t="shared" si="33"/>
        <v>388.13</v>
      </c>
      <c r="Q178" s="5">
        <f t="shared" si="44"/>
        <v>2020</v>
      </c>
      <c r="R178" s="5">
        <f t="shared" si="34"/>
        <v>46.646929719580953</v>
      </c>
      <c r="S178" s="5">
        <f t="shared" si="35"/>
        <v>21093.741619194505</v>
      </c>
      <c r="T178" s="5">
        <f t="shared" si="36"/>
        <v>1</v>
      </c>
      <c r="U178" s="32"/>
      <c r="V178" s="32">
        <f t="shared" si="38"/>
        <v>404.50457403981756</v>
      </c>
      <c r="W178" s="32"/>
      <c r="X178" s="111">
        <f t="shared" si="39"/>
        <v>0</v>
      </c>
      <c r="Y178" s="106">
        <f t="shared" si="40"/>
        <v>404.50457403981756</v>
      </c>
      <c r="AC178" s="124">
        <f t="shared" si="41"/>
        <v>451.15</v>
      </c>
      <c r="AD178">
        <f t="shared" si="42"/>
        <v>91.612781574766927</v>
      </c>
      <c r="AE178" s="125">
        <f t="shared" si="43"/>
        <v>41427.299828109601</v>
      </c>
    </row>
    <row r="179" spans="1:31" x14ac:dyDescent="0.3">
      <c r="A179" s="42">
        <v>173</v>
      </c>
      <c r="B179">
        <v>4086</v>
      </c>
      <c r="C179" s="119" t="str">
        <f>VLOOKUP(B179,Hist_TransAid!C:D,2,FALSE)</f>
        <v>Marion</v>
      </c>
      <c r="D179" s="134">
        <v>1867.3000000000002</v>
      </c>
      <c r="E179" s="42"/>
      <c r="F179" s="42"/>
      <c r="G179" s="42"/>
      <c r="H179" s="42"/>
      <c r="I179" s="135">
        <v>379149.09</v>
      </c>
      <c r="J179" s="121"/>
      <c r="K179" s="6"/>
      <c r="L179" s="6">
        <f t="shared" si="30"/>
        <v>0</v>
      </c>
      <c r="M179" s="36">
        <f t="shared" si="37"/>
        <v>203.05</v>
      </c>
      <c r="N179" s="5">
        <f t="shared" si="31"/>
        <v>0</v>
      </c>
      <c r="O179" s="5">
        <f t="shared" si="32"/>
        <v>1867.3000000000002</v>
      </c>
      <c r="P179" s="5">
        <f t="shared" si="33"/>
        <v>388.13</v>
      </c>
      <c r="Q179" s="5">
        <f t="shared" si="44"/>
        <v>2020</v>
      </c>
      <c r="R179" s="5">
        <f t="shared" si="34"/>
        <v>0</v>
      </c>
      <c r="S179" s="5">
        <f t="shared" si="35"/>
        <v>0</v>
      </c>
      <c r="T179" s="5">
        <f t="shared" si="36"/>
        <v>0</v>
      </c>
      <c r="U179" s="32"/>
      <c r="V179" s="32">
        <f t="shared" si="38"/>
        <v>203.0466930862743</v>
      </c>
      <c r="W179" s="32"/>
      <c r="X179" s="111">
        <f t="shared" si="39"/>
        <v>0</v>
      </c>
      <c r="Y179" s="106">
        <f t="shared" si="40"/>
        <v>203.0466930862743</v>
      </c>
      <c r="AC179" s="124">
        <f t="shared" si="41"/>
        <v>203.05</v>
      </c>
      <c r="AD179">
        <f t="shared" si="42"/>
        <v>0</v>
      </c>
      <c r="AE179" s="125">
        <f t="shared" si="43"/>
        <v>0</v>
      </c>
    </row>
    <row r="180" spans="1:31" x14ac:dyDescent="0.3">
      <c r="A180" s="42">
        <v>174</v>
      </c>
      <c r="B180">
        <v>4104</v>
      </c>
      <c r="C180" s="119" t="str">
        <f>VLOOKUP(B180,Hist_TransAid!C:D,2,FALSE)</f>
        <v>Marshalltown</v>
      </c>
      <c r="D180" s="134">
        <v>5285.4</v>
      </c>
      <c r="E180" s="42"/>
      <c r="F180" s="42"/>
      <c r="G180" s="42"/>
      <c r="H180" s="42"/>
      <c r="I180" s="135">
        <v>1408613.01</v>
      </c>
      <c r="J180" s="121"/>
      <c r="K180" s="6"/>
      <c r="L180" s="6">
        <f t="shared" si="30"/>
        <v>0</v>
      </c>
      <c r="M180" s="36">
        <f t="shared" si="37"/>
        <v>266.51</v>
      </c>
      <c r="N180" s="5">
        <f t="shared" si="31"/>
        <v>0</v>
      </c>
      <c r="O180" s="5">
        <f t="shared" si="32"/>
        <v>5285.4</v>
      </c>
      <c r="P180" s="5">
        <f t="shared" si="33"/>
        <v>388.13</v>
      </c>
      <c r="Q180" s="5">
        <f t="shared" si="44"/>
        <v>2020</v>
      </c>
      <c r="R180" s="5">
        <f t="shared" si="34"/>
        <v>0</v>
      </c>
      <c r="S180" s="5">
        <f t="shared" si="35"/>
        <v>0</v>
      </c>
      <c r="T180" s="5">
        <f t="shared" si="36"/>
        <v>0</v>
      </c>
      <c r="U180" s="32"/>
      <c r="V180" s="32">
        <f t="shared" si="38"/>
        <v>266.51019979566354</v>
      </c>
      <c r="W180" s="32"/>
      <c r="X180" s="111">
        <f t="shared" si="39"/>
        <v>0</v>
      </c>
      <c r="Y180" s="106">
        <f t="shared" si="40"/>
        <v>266.51019979566354</v>
      </c>
      <c r="AC180" s="124">
        <f t="shared" si="41"/>
        <v>266.51</v>
      </c>
      <c r="AD180">
        <f t="shared" si="42"/>
        <v>0</v>
      </c>
      <c r="AE180" s="125">
        <f t="shared" si="43"/>
        <v>0</v>
      </c>
    </row>
    <row r="181" spans="1:31" x14ac:dyDescent="0.3">
      <c r="A181" s="42">
        <v>175</v>
      </c>
      <c r="B181">
        <v>4122</v>
      </c>
      <c r="C181" s="119" t="str">
        <f>VLOOKUP(B181,Hist_TransAid!C:D,2,FALSE)</f>
        <v>Martensdale-St Marys</v>
      </c>
      <c r="D181" s="134">
        <v>507</v>
      </c>
      <c r="E181" s="42"/>
      <c r="F181" s="42"/>
      <c r="G181" s="42"/>
      <c r="H181" s="42"/>
      <c r="I181" s="135">
        <v>253459.27</v>
      </c>
      <c r="J181" s="121"/>
      <c r="K181" s="6"/>
      <c r="L181" s="6">
        <f t="shared" si="30"/>
        <v>0</v>
      </c>
      <c r="M181" s="36">
        <f t="shared" si="37"/>
        <v>499.92</v>
      </c>
      <c r="N181" s="5">
        <f t="shared" si="31"/>
        <v>0</v>
      </c>
      <c r="O181" s="5">
        <f t="shared" si="32"/>
        <v>507</v>
      </c>
      <c r="P181" s="5">
        <f t="shared" si="33"/>
        <v>388.13</v>
      </c>
      <c r="Q181" s="5">
        <f t="shared" si="44"/>
        <v>2020</v>
      </c>
      <c r="R181" s="5">
        <f t="shared" si="34"/>
        <v>95.416929719580992</v>
      </c>
      <c r="S181" s="5">
        <f t="shared" si="35"/>
        <v>48376.383367827562</v>
      </c>
      <c r="T181" s="5">
        <f t="shared" si="36"/>
        <v>1</v>
      </c>
      <c r="U181" s="32"/>
      <c r="V181" s="32">
        <f t="shared" si="38"/>
        <v>404.50273497469908</v>
      </c>
      <c r="W181" s="32"/>
      <c r="X181" s="111">
        <f t="shared" si="39"/>
        <v>0</v>
      </c>
      <c r="Y181" s="106">
        <f t="shared" si="40"/>
        <v>404.50273497469908</v>
      </c>
      <c r="AC181" s="124">
        <f t="shared" si="41"/>
        <v>499.92</v>
      </c>
      <c r="AD181">
        <f t="shared" si="42"/>
        <v>140.38278157476697</v>
      </c>
      <c r="AE181" s="125">
        <f t="shared" si="43"/>
        <v>71174.070258406849</v>
      </c>
    </row>
    <row r="182" spans="1:31" x14ac:dyDescent="0.3">
      <c r="A182" s="42">
        <v>176</v>
      </c>
      <c r="B182">
        <v>4131</v>
      </c>
      <c r="C182" s="119" t="str">
        <f>VLOOKUP(B182,Hist_TransAid!C:D,2,FALSE)</f>
        <v>Mason City</v>
      </c>
      <c r="D182" s="134">
        <v>3398.9</v>
      </c>
      <c r="E182" s="42"/>
      <c r="F182" s="42"/>
      <c r="G182" s="42"/>
      <c r="H182" s="42"/>
      <c r="I182" s="135">
        <v>1488066.37</v>
      </c>
      <c r="J182" s="121"/>
      <c r="K182" s="6"/>
      <c r="L182" s="6">
        <f t="shared" si="30"/>
        <v>0</v>
      </c>
      <c r="M182" s="36">
        <f t="shared" si="37"/>
        <v>437.81</v>
      </c>
      <c r="N182" s="5">
        <f t="shared" si="31"/>
        <v>0</v>
      </c>
      <c r="O182" s="5">
        <f t="shared" si="32"/>
        <v>3398.9</v>
      </c>
      <c r="P182" s="5">
        <f t="shared" si="33"/>
        <v>388.13</v>
      </c>
      <c r="Q182" s="5">
        <f t="shared" si="44"/>
        <v>2020</v>
      </c>
      <c r="R182" s="5">
        <f t="shared" si="34"/>
        <v>33.306929719580978</v>
      </c>
      <c r="S182" s="5">
        <f t="shared" si="35"/>
        <v>113206.9234238838</v>
      </c>
      <c r="T182" s="5">
        <f t="shared" si="36"/>
        <v>1</v>
      </c>
      <c r="U182" s="32"/>
      <c r="V182" s="32">
        <f t="shared" si="38"/>
        <v>404.50129352911716</v>
      </c>
      <c r="W182" s="32"/>
      <c r="X182" s="111">
        <f t="shared" si="39"/>
        <v>0</v>
      </c>
      <c r="Y182" s="106">
        <f t="shared" si="40"/>
        <v>404.50129352911716</v>
      </c>
      <c r="AC182" s="124">
        <f t="shared" si="41"/>
        <v>437.81</v>
      </c>
      <c r="AD182">
        <f t="shared" si="42"/>
        <v>78.272781574766952</v>
      </c>
      <c r="AE182" s="125">
        <f t="shared" si="43"/>
        <v>266041.35729447543</v>
      </c>
    </row>
    <row r="183" spans="1:31" x14ac:dyDescent="0.3">
      <c r="A183" s="42">
        <v>177</v>
      </c>
      <c r="B183">
        <v>4203</v>
      </c>
      <c r="C183" s="119" t="str">
        <f>VLOOKUP(B183,Hist_TransAid!C:D,2,FALSE)</f>
        <v>Mediapolis</v>
      </c>
      <c r="D183" s="134">
        <v>856.6</v>
      </c>
      <c r="E183" s="42"/>
      <c r="F183" s="42"/>
      <c r="G183" s="42"/>
      <c r="H183" s="42"/>
      <c r="I183" s="135">
        <v>580513.56000000006</v>
      </c>
      <c r="J183" s="121"/>
      <c r="K183" s="6"/>
      <c r="L183" s="6">
        <f t="shared" si="30"/>
        <v>0</v>
      </c>
      <c r="M183" s="36">
        <f t="shared" si="37"/>
        <v>677.7</v>
      </c>
      <c r="N183" s="5">
        <f t="shared" si="31"/>
        <v>0</v>
      </c>
      <c r="O183" s="5">
        <f t="shared" si="32"/>
        <v>856.6</v>
      </c>
      <c r="P183" s="5">
        <f t="shared" si="33"/>
        <v>388.13</v>
      </c>
      <c r="Q183" s="5">
        <f t="shared" si="44"/>
        <v>2020</v>
      </c>
      <c r="R183" s="5">
        <f t="shared" si="34"/>
        <v>273.19692971958102</v>
      </c>
      <c r="S183" s="5">
        <f t="shared" si="35"/>
        <v>234020.48999779311</v>
      </c>
      <c r="T183" s="5">
        <f t="shared" si="36"/>
        <v>1</v>
      </c>
      <c r="U183" s="32"/>
      <c r="V183" s="32">
        <f t="shared" si="38"/>
        <v>404.49809713075757</v>
      </c>
      <c r="W183" s="32"/>
      <c r="X183" s="111">
        <f t="shared" si="39"/>
        <v>0</v>
      </c>
      <c r="Y183" s="106">
        <f t="shared" si="40"/>
        <v>404.49809713075757</v>
      </c>
      <c r="AC183" s="124">
        <f t="shared" si="41"/>
        <v>677.7</v>
      </c>
      <c r="AD183">
        <f t="shared" si="42"/>
        <v>318.162781574767</v>
      </c>
      <c r="AE183" s="125">
        <f t="shared" si="43"/>
        <v>272538.23869694542</v>
      </c>
    </row>
    <row r="184" spans="1:31" x14ac:dyDescent="0.3">
      <c r="A184" s="42">
        <v>178</v>
      </c>
      <c r="B184">
        <v>4212</v>
      </c>
      <c r="C184" s="119" t="str">
        <f>VLOOKUP(B184,Hist_TransAid!C:D,2,FALSE)</f>
        <v>Melcher-Dallas</v>
      </c>
      <c r="D184" s="134">
        <v>320</v>
      </c>
      <c r="E184" s="42"/>
      <c r="F184" s="42"/>
      <c r="G184" s="42"/>
      <c r="H184" s="42"/>
      <c r="I184" s="135">
        <v>114845.48</v>
      </c>
      <c r="J184" s="121"/>
      <c r="K184" s="6"/>
      <c r="L184" s="6">
        <f t="shared" si="30"/>
        <v>0</v>
      </c>
      <c r="M184" s="36">
        <f t="shared" si="37"/>
        <v>358.89</v>
      </c>
      <c r="N184" s="5">
        <f t="shared" si="31"/>
        <v>0</v>
      </c>
      <c r="O184" s="5">
        <f t="shared" si="32"/>
        <v>320</v>
      </c>
      <c r="P184" s="5">
        <f t="shared" si="33"/>
        <v>388.13</v>
      </c>
      <c r="Q184" s="5">
        <f t="shared" si="44"/>
        <v>2020</v>
      </c>
      <c r="R184" s="5">
        <f t="shared" si="34"/>
        <v>0</v>
      </c>
      <c r="S184" s="5">
        <f t="shared" si="35"/>
        <v>0</v>
      </c>
      <c r="T184" s="5">
        <f t="shared" si="36"/>
        <v>0</v>
      </c>
      <c r="U184" s="32"/>
      <c r="V184" s="32">
        <f t="shared" si="38"/>
        <v>358.89212499999996</v>
      </c>
      <c r="W184" s="32"/>
      <c r="X184" s="111">
        <f t="shared" si="39"/>
        <v>0</v>
      </c>
      <c r="Y184" s="106">
        <f t="shared" si="40"/>
        <v>358.89212499999996</v>
      </c>
      <c r="AC184" s="124">
        <f t="shared" si="41"/>
        <v>358.89</v>
      </c>
      <c r="AD184">
        <f t="shared" si="42"/>
        <v>0</v>
      </c>
      <c r="AE184" s="125">
        <f t="shared" si="43"/>
        <v>0</v>
      </c>
    </row>
    <row r="185" spans="1:31" x14ac:dyDescent="0.3">
      <c r="A185" s="42">
        <v>179</v>
      </c>
      <c r="B185">
        <v>4419</v>
      </c>
      <c r="C185" s="119" t="str">
        <f>VLOOKUP(B185,Hist_TransAid!C:D,2,FALSE)</f>
        <v>MFL Mar Mac</v>
      </c>
      <c r="D185" s="134">
        <v>802.8</v>
      </c>
      <c r="E185" s="42"/>
      <c r="F185" s="42"/>
      <c r="G185" s="42"/>
      <c r="H185" s="42"/>
      <c r="I185" s="135">
        <v>391088.27</v>
      </c>
      <c r="J185" s="121"/>
      <c r="K185" s="6"/>
      <c r="L185" s="6">
        <f t="shared" si="30"/>
        <v>0</v>
      </c>
      <c r="M185" s="36">
        <f t="shared" si="37"/>
        <v>487.16</v>
      </c>
      <c r="N185" s="5">
        <f t="shared" si="31"/>
        <v>0</v>
      </c>
      <c r="O185" s="5">
        <f t="shared" si="32"/>
        <v>802.8</v>
      </c>
      <c r="P185" s="5">
        <f t="shared" si="33"/>
        <v>388.13</v>
      </c>
      <c r="Q185" s="5">
        <f t="shared" si="44"/>
        <v>2020</v>
      </c>
      <c r="R185" s="5">
        <f t="shared" si="34"/>
        <v>82.656929719581001</v>
      </c>
      <c r="S185" s="5">
        <f t="shared" si="35"/>
        <v>66356.983178879629</v>
      </c>
      <c r="T185" s="5">
        <f t="shared" si="36"/>
        <v>1</v>
      </c>
      <c r="U185" s="32"/>
      <c r="V185" s="32">
        <f t="shared" si="38"/>
        <v>404.49836425152023</v>
      </c>
      <c r="W185" s="32"/>
      <c r="X185" s="111">
        <f t="shared" si="39"/>
        <v>0</v>
      </c>
      <c r="Y185" s="106">
        <f t="shared" si="40"/>
        <v>404.49836425152023</v>
      </c>
      <c r="AC185" s="124">
        <f t="shared" si="41"/>
        <v>487.16</v>
      </c>
      <c r="AD185">
        <f t="shared" si="42"/>
        <v>127.62278157476698</v>
      </c>
      <c r="AE185" s="125">
        <f t="shared" si="43"/>
        <v>102455.56904822293</v>
      </c>
    </row>
    <row r="186" spans="1:31" x14ac:dyDescent="0.3">
      <c r="A186" s="42">
        <v>180</v>
      </c>
      <c r="B186">
        <v>4269</v>
      </c>
      <c r="C186" s="119" t="str">
        <f>VLOOKUP(B186,Hist_TransAid!C:D,2,FALSE)</f>
        <v>Midland</v>
      </c>
      <c r="D186" s="134">
        <v>514.5</v>
      </c>
      <c r="E186" s="42"/>
      <c r="F186" s="42"/>
      <c r="G186" s="42"/>
      <c r="H186" s="42"/>
      <c r="I186" s="135">
        <v>480118.13</v>
      </c>
      <c r="J186" s="121"/>
      <c r="K186" s="6"/>
      <c r="L186" s="6">
        <f t="shared" si="30"/>
        <v>0</v>
      </c>
      <c r="M186" s="36">
        <f t="shared" si="37"/>
        <v>933.17</v>
      </c>
      <c r="N186" s="5">
        <f t="shared" si="31"/>
        <v>0</v>
      </c>
      <c r="O186" s="5">
        <f t="shared" si="32"/>
        <v>514.5</v>
      </c>
      <c r="P186" s="5">
        <f t="shared" si="33"/>
        <v>388.13</v>
      </c>
      <c r="Q186" s="5">
        <f t="shared" si="44"/>
        <v>2020</v>
      </c>
      <c r="R186" s="5">
        <f t="shared" si="34"/>
        <v>528.66692971958093</v>
      </c>
      <c r="S186" s="5">
        <f t="shared" si="35"/>
        <v>271999.13534072437</v>
      </c>
      <c r="T186" s="5">
        <f t="shared" si="36"/>
        <v>1</v>
      </c>
      <c r="U186" s="32"/>
      <c r="V186" s="32">
        <f t="shared" si="38"/>
        <v>404.50727824932096</v>
      </c>
      <c r="W186" s="32"/>
      <c r="X186" s="111">
        <f t="shared" si="39"/>
        <v>0</v>
      </c>
      <c r="Y186" s="106">
        <f t="shared" si="40"/>
        <v>404.50727824932096</v>
      </c>
      <c r="AC186" s="124">
        <f t="shared" si="41"/>
        <v>933.17</v>
      </c>
      <c r="AD186">
        <f t="shared" si="42"/>
        <v>573.63278157476691</v>
      </c>
      <c r="AE186" s="125">
        <f t="shared" si="43"/>
        <v>295134.06612021755</v>
      </c>
    </row>
    <row r="187" spans="1:31" x14ac:dyDescent="0.3">
      <c r="A187" s="42">
        <v>181</v>
      </c>
      <c r="B187">
        <v>4271</v>
      </c>
      <c r="C187" s="119" t="str">
        <f>VLOOKUP(B187,Hist_TransAid!C:D,2,FALSE)</f>
        <v>Mid-Prairie</v>
      </c>
      <c r="D187" s="134">
        <v>1258.0999999999999</v>
      </c>
      <c r="E187" s="42"/>
      <c r="F187" s="42"/>
      <c r="G187" s="42"/>
      <c r="H187" s="42"/>
      <c r="I187" s="135">
        <v>910570.56</v>
      </c>
      <c r="J187" s="121"/>
      <c r="K187" s="6"/>
      <c r="L187" s="6">
        <f t="shared" si="30"/>
        <v>0</v>
      </c>
      <c r="M187" s="36">
        <f t="shared" si="37"/>
        <v>723.77</v>
      </c>
      <c r="N187" s="5">
        <f t="shared" si="31"/>
        <v>0</v>
      </c>
      <c r="O187" s="5">
        <f t="shared" si="32"/>
        <v>1258.0999999999999</v>
      </c>
      <c r="P187" s="5">
        <f t="shared" si="33"/>
        <v>388.13</v>
      </c>
      <c r="Q187" s="5">
        <f t="shared" si="44"/>
        <v>2020</v>
      </c>
      <c r="R187" s="5">
        <f t="shared" si="34"/>
        <v>319.26692971958096</v>
      </c>
      <c r="S187" s="5">
        <f t="shared" si="35"/>
        <v>401669.7242802048</v>
      </c>
      <c r="T187" s="5">
        <f t="shared" si="36"/>
        <v>1</v>
      </c>
      <c r="U187" s="32"/>
      <c r="V187" s="32">
        <f t="shared" si="38"/>
        <v>404.49951173976257</v>
      </c>
      <c r="W187" s="32"/>
      <c r="X187" s="111">
        <f t="shared" si="39"/>
        <v>0</v>
      </c>
      <c r="Y187" s="106">
        <f t="shared" si="40"/>
        <v>404.49951173976257</v>
      </c>
      <c r="AC187" s="124">
        <f t="shared" si="41"/>
        <v>723.77</v>
      </c>
      <c r="AD187">
        <f t="shared" si="42"/>
        <v>364.23278157476693</v>
      </c>
      <c r="AE187" s="125">
        <f t="shared" si="43"/>
        <v>458241.26249921427</v>
      </c>
    </row>
    <row r="188" spans="1:31" x14ac:dyDescent="0.3">
      <c r="A188" s="42">
        <v>182</v>
      </c>
      <c r="B188">
        <v>4356</v>
      </c>
      <c r="C188" s="119" t="str">
        <f>VLOOKUP(B188,Hist_TransAid!C:D,2,FALSE)</f>
        <v>Missouri Valley</v>
      </c>
      <c r="D188" s="134">
        <v>772.3</v>
      </c>
      <c r="E188" s="42"/>
      <c r="F188" s="42"/>
      <c r="G188" s="42"/>
      <c r="H188" s="42"/>
      <c r="I188" s="135">
        <v>239217.53</v>
      </c>
      <c r="J188" s="121"/>
      <c r="K188" s="6"/>
      <c r="L188" s="6">
        <f t="shared" si="30"/>
        <v>0</v>
      </c>
      <c r="M188" s="36">
        <f t="shared" si="37"/>
        <v>309.75</v>
      </c>
      <c r="N188" s="5">
        <f t="shared" si="31"/>
        <v>0</v>
      </c>
      <c r="O188" s="5">
        <f t="shared" si="32"/>
        <v>772.3</v>
      </c>
      <c r="P188" s="5">
        <f t="shared" si="33"/>
        <v>388.13</v>
      </c>
      <c r="Q188" s="5">
        <f t="shared" si="44"/>
        <v>2020</v>
      </c>
      <c r="R188" s="5">
        <f t="shared" si="34"/>
        <v>0</v>
      </c>
      <c r="S188" s="5">
        <f t="shared" si="35"/>
        <v>0</v>
      </c>
      <c r="T188" s="5">
        <f t="shared" si="36"/>
        <v>0</v>
      </c>
      <c r="U188" s="32"/>
      <c r="V188" s="32">
        <f t="shared" si="38"/>
        <v>309.74689887349479</v>
      </c>
      <c r="W188" s="32"/>
      <c r="X188" s="111">
        <f t="shared" si="39"/>
        <v>0</v>
      </c>
      <c r="Y188" s="106">
        <f t="shared" si="40"/>
        <v>309.74689887349479</v>
      </c>
      <c r="AC188" s="124">
        <f t="shared" si="41"/>
        <v>309.75</v>
      </c>
      <c r="AD188">
        <f t="shared" si="42"/>
        <v>0</v>
      </c>
      <c r="AE188" s="125">
        <f t="shared" si="43"/>
        <v>0</v>
      </c>
    </row>
    <row r="189" spans="1:31" x14ac:dyDescent="0.3">
      <c r="A189" s="42">
        <v>183</v>
      </c>
      <c r="B189">
        <v>4149</v>
      </c>
      <c r="C189" s="119" t="str">
        <f>VLOOKUP(B189,Hist_TransAid!C:D,2,FALSE)</f>
        <v>Moc-Floyd Valley</v>
      </c>
      <c r="D189" s="134">
        <v>1523.2</v>
      </c>
      <c r="E189" s="42"/>
      <c r="F189" s="42"/>
      <c r="G189" s="42"/>
      <c r="H189" s="42"/>
      <c r="I189" s="135">
        <v>490167.08</v>
      </c>
      <c r="J189" s="121"/>
      <c r="K189" s="6"/>
      <c r="L189" s="6">
        <f t="shared" si="30"/>
        <v>0</v>
      </c>
      <c r="M189" s="36">
        <f t="shared" si="37"/>
        <v>321.8</v>
      </c>
      <c r="N189" s="5">
        <f t="shared" si="31"/>
        <v>0</v>
      </c>
      <c r="O189" s="5">
        <f t="shared" si="32"/>
        <v>1523.2</v>
      </c>
      <c r="P189" s="5">
        <f t="shared" si="33"/>
        <v>388.13</v>
      </c>
      <c r="Q189" s="5">
        <f t="shared" si="44"/>
        <v>2020</v>
      </c>
      <c r="R189" s="5">
        <f t="shared" si="34"/>
        <v>0</v>
      </c>
      <c r="S189" s="5">
        <f t="shared" si="35"/>
        <v>0</v>
      </c>
      <c r="T189" s="5">
        <f t="shared" si="36"/>
        <v>0</v>
      </c>
      <c r="U189" s="32"/>
      <c r="V189" s="32">
        <f t="shared" si="38"/>
        <v>321.80086659663868</v>
      </c>
      <c r="W189" s="32"/>
      <c r="X189" s="111">
        <f t="shared" si="39"/>
        <v>0</v>
      </c>
      <c r="Y189" s="106">
        <f t="shared" si="40"/>
        <v>321.80086659663868</v>
      </c>
      <c r="AC189" s="124">
        <f t="shared" si="41"/>
        <v>321.8</v>
      </c>
      <c r="AD189">
        <f t="shared" si="42"/>
        <v>0</v>
      </c>
      <c r="AE189" s="125">
        <f t="shared" si="43"/>
        <v>0</v>
      </c>
    </row>
    <row r="190" spans="1:31" x14ac:dyDescent="0.3">
      <c r="A190" s="42">
        <v>184</v>
      </c>
      <c r="B190">
        <v>4437</v>
      </c>
      <c r="C190" s="119" t="str">
        <f>VLOOKUP(B190,Hist_TransAid!C:D,2,FALSE)</f>
        <v>Montezuma</v>
      </c>
      <c r="D190" s="134">
        <v>493.5</v>
      </c>
      <c r="E190" s="42"/>
      <c r="F190" s="42"/>
      <c r="G190" s="42"/>
      <c r="H190" s="42"/>
      <c r="I190" s="135">
        <v>197338.92</v>
      </c>
      <c r="J190" s="121"/>
      <c r="K190" s="6"/>
      <c r="L190" s="6">
        <f t="shared" si="30"/>
        <v>0</v>
      </c>
      <c r="M190" s="36">
        <f t="shared" si="37"/>
        <v>399.88</v>
      </c>
      <c r="N190" s="5">
        <f t="shared" si="31"/>
        <v>0</v>
      </c>
      <c r="O190" s="5">
        <f t="shared" si="32"/>
        <v>493.5</v>
      </c>
      <c r="P190" s="5">
        <f t="shared" si="33"/>
        <v>388.13</v>
      </c>
      <c r="Q190" s="5">
        <f t="shared" si="44"/>
        <v>2020</v>
      </c>
      <c r="R190" s="5">
        <f t="shared" si="34"/>
        <v>0</v>
      </c>
      <c r="S190" s="5">
        <f t="shared" si="35"/>
        <v>0</v>
      </c>
      <c r="T190" s="5">
        <f t="shared" si="36"/>
        <v>0</v>
      </c>
      <c r="U190" s="32"/>
      <c r="V190" s="32">
        <f t="shared" si="38"/>
        <v>399.87623100303955</v>
      </c>
      <c r="W190" s="32"/>
      <c r="X190" s="111">
        <f t="shared" si="39"/>
        <v>0</v>
      </c>
      <c r="Y190" s="106">
        <f t="shared" si="40"/>
        <v>399.87623100303955</v>
      </c>
      <c r="AC190" s="124">
        <f t="shared" si="41"/>
        <v>399.88</v>
      </c>
      <c r="AD190">
        <f t="shared" si="42"/>
        <v>40.342781574766946</v>
      </c>
      <c r="AE190" s="125">
        <f t="shared" si="43"/>
        <v>19909.162707147487</v>
      </c>
    </row>
    <row r="191" spans="1:31" x14ac:dyDescent="0.3">
      <c r="A191" s="42">
        <v>185</v>
      </c>
      <c r="B191">
        <v>4446</v>
      </c>
      <c r="C191" s="119" t="str">
        <f>VLOOKUP(B191,Hist_TransAid!C:D,2,FALSE)</f>
        <v>Monticello</v>
      </c>
      <c r="D191" s="134">
        <v>956.1</v>
      </c>
      <c r="E191" s="42"/>
      <c r="F191" s="42"/>
      <c r="G191" s="42"/>
      <c r="H191" s="42"/>
      <c r="I191" s="135">
        <v>380687.82</v>
      </c>
      <c r="J191" s="121"/>
      <c r="K191" s="6"/>
      <c r="L191" s="6">
        <f t="shared" si="30"/>
        <v>0</v>
      </c>
      <c r="M191" s="36">
        <f t="shared" si="37"/>
        <v>398.17</v>
      </c>
      <c r="N191" s="5">
        <f t="shared" si="31"/>
        <v>0</v>
      </c>
      <c r="O191" s="5">
        <f t="shared" si="32"/>
        <v>956.1</v>
      </c>
      <c r="P191" s="5">
        <f t="shared" si="33"/>
        <v>388.13</v>
      </c>
      <c r="Q191" s="5">
        <f t="shared" si="44"/>
        <v>2020</v>
      </c>
      <c r="R191" s="5">
        <f t="shared" si="34"/>
        <v>0</v>
      </c>
      <c r="S191" s="5">
        <f t="shared" si="35"/>
        <v>0</v>
      </c>
      <c r="T191" s="5">
        <f t="shared" si="36"/>
        <v>0</v>
      </c>
      <c r="U191" s="32"/>
      <c r="V191" s="32">
        <f t="shared" si="38"/>
        <v>398.16736743018515</v>
      </c>
      <c r="W191" s="32"/>
      <c r="X191" s="111">
        <f t="shared" si="39"/>
        <v>0</v>
      </c>
      <c r="Y191" s="106">
        <f t="shared" si="40"/>
        <v>398.16736743018515</v>
      </c>
      <c r="AC191" s="124">
        <f t="shared" si="41"/>
        <v>398.17</v>
      </c>
      <c r="AD191">
        <f t="shared" si="42"/>
        <v>38.632781574766966</v>
      </c>
      <c r="AE191" s="125">
        <f t="shared" si="43"/>
        <v>36936.802463634696</v>
      </c>
    </row>
    <row r="192" spans="1:31" x14ac:dyDescent="0.3">
      <c r="A192" s="42">
        <v>186</v>
      </c>
      <c r="B192">
        <v>4491</v>
      </c>
      <c r="C192" s="119" t="str">
        <f>VLOOKUP(B192,Hist_TransAid!C:D,2,FALSE)</f>
        <v>Moravia</v>
      </c>
      <c r="D192" s="134">
        <v>338.4</v>
      </c>
      <c r="E192" s="42"/>
      <c r="F192" s="42"/>
      <c r="G192" s="42"/>
      <c r="H192" s="42"/>
      <c r="I192" s="135">
        <v>165739.47</v>
      </c>
      <c r="J192" s="121"/>
      <c r="K192" s="6"/>
      <c r="L192" s="6">
        <f t="shared" si="30"/>
        <v>0</v>
      </c>
      <c r="M192" s="36">
        <f t="shared" si="37"/>
        <v>489.77</v>
      </c>
      <c r="N192" s="5">
        <f t="shared" si="31"/>
        <v>0</v>
      </c>
      <c r="O192" s="5">
        <f t="shared" si="32"/>
        <v>338.4</v>
      </c>
      <c r="P192" s="5">
        <f t="shared" si="33"/>
        <v>388.13</v>
      </c>
      <c r="Q192" s="5">
        <f t="shared" si="44"/>
        <v>2020</v>
      </c>
      <c r="R192" s="5">
        <f t="shared" si="34"/>
        <v>85.266929719580958</v>
      </c>
      <c r="S192" s="5">
        <f t="shared" si="35"/>
        <v>28854.329017106193</v>
      </c>
      <c r="T192" s="5">
        <f t="shared" si="36"/>
        <v>1</v>
      </c>
      <c r="U192" s="32"/>
      <c r="V192" s="32">
        <f t="shared" si="38"/>
        <v>404.50691779814963</v>
      </c>
      <c r="W192" s="32"/>
      <c r="X192" s="111">
        <f t="shared" si="39"/>
        <v>0</v>
      </c>
      <c r="Y192" s="106">
        <f t="shared" si="40"/>
        <v>404.50691779814963</v>
      </c>
      <c r="AC192" s="124">
        <f t="shared" si="41"/>
        <v>489.77</v>
      </c>
      <c r="AD192">
        <f t="shared" si="42"/>
        <v>130.23278157476693</v>
      </c>
      <c r="AE192" s="125">
        <f t="shared" si="43"/>
        <v>44070.77328490113</v>
      </c>
    </row>
    <row r="193" spans="1:31" x14ac:dyDescent="0.3">
      <c r="A193" s="42">
        <v>187</v>
      </c>
      <c r="B193">
        <v>4505</v>
      </c>
      <c r="C193" s="119" t="str">
        <f>VLOOKUP(B193,Hist_TransAid!C:D,2,FALSE)</f>
        <v>Mormon Trail</v>
      </c>
      <c r="D193" s="134">
        <v>219.3</v>
      </c>
      <c r="E193" s="42"/>
      <c r="F193" s="42"/>
      <c r="G193" s="42"/>
      <c r="H193" s="42"/>
      <c r="I193" s="135">
        <v>108555.1</v>
      </c>
      <c r="J193" s="121"/>
      <c r="K193" s="6"/>
      <c r="L193" s="6">
        <f t="shared" si="30"/>
        <v>0</v>
      </c>
      <c r="M193" s="36">
        <f t="shared" si="37"/>
        <v>495.01</v>
      </c>
      <c r="N193" s="5">
        <f t="shared" si="31"/>
        <v>0</v>
      </c>
      <c r="O193" s="5">
        <f t="shared" si="32"/>
        <v>219.3</v>
      </c>
      <c r="P193" s="5">
        <f t="shared" si="33"/>
        <v>388.13</v>
      </c>
      <c r="Q193" s="5">
        <f t="shared" si="44"/>
        <v>2020</v>
      </c>
      <c r="R193" s="5">
        <f t="shared" si="34"/>
        <v>90.506929719580967</v>
      </c>
      <c r="S193" s="5">
        <f t="shared" si="35"/>
        <v>19848.169687504105</v>
      </c>
      <c r="T193" s="5">
        <f t="shared" si="36"/>
        <v>1</v>
      </c>
      <c r="U193" s="32"/>
      <c r="V193" s="32">
        <f t="shared" si="38"/>
        <v>404.50036622205147</v>
      </c>
      <c r="W193" s="32"/>
      <c r="X193" s="111">
        <f t="shared" si="39"/>
        <v>0</v>
      </c>
      <c r="Y193" s="106">
        <f t="shared" si="40"/>
        <v>404.50036622205147</v>
      </c>
      <c r="AC193" s="124">
        <f t="shared" si="41"/>
        <v>495.01</v>
      </c>
      <c r="AD193">
        <f t="shared" si="42"/>
        <v>135.47278157476694</v>
      </c>
      <c r="AE193" s="125">
        <f t="shared" si="43"/>
        <v>29709.18099934639</v>
      </c>
    </row>
    <row r="194" spans="1:31" x14ac:dyDescent="0.3">
      <c r="A194" s="42">
        <v>188</v>
      </c>
      <c r="B194">
        <v>4509</v>
      </c>
      <c r="C194" s="119" t="str">
        <f>VLOOKUP(B194,Hist_TransAid!C:D,2,FALSE)</f>
        <v>Morning Sun</v>
      </c>
      <c r="D194" s="134">
        <v>179.2</v>
      </c>
      <c r="E194" s="42"/>
      <c r="F194" s="42"/>
      <c r="G194" s="42"/>
      <c r="H194" s="42"/>
      <c r="I194" s="135">
        <v>51652.94</v>
      </c>
      <c r="J194" s="121"/>
      <c r="K194" s="6"/>
      <c r="L194" s="6">
        <f t="shared" si="30"/>
        <v>0</v>
      </c>
      <c r="M194" s="36">
        <f t="shared" si="37"/>
        <v>288.24</v>
      </c>
      <c r="N194" s="5">
        <f t="shared" si="31"/>
        <v>0</v>
      </c>
      <c r="O194" s="5">
        <f t="shared" si="32"/>
        <v>179.2</v>
      </c>
      <c r="P194" s="5">
        <f t="shared" si="33"/>
        <v>388.13</v>
      </c>
      <c r="Q194" s="5">
        <f t="shared" si="44"/>
        <v>2020</v>
      </c>
      <c r="R194" s="5">
        <f t="shared" si="34"/>
        <v>0</v>
      </c>
      <c r="S194" s="5">
        <f t="shared" si="35"/>
        <v>0</v>
      </c>
      <c r="T194" s="5">
        <f t="shared" si="36"/>
        <v>0</v>
      </c>
      <c r="U194" s="32"/>
      <c r="V194" s="32">
        <f t="shared" si="38"/>
        <v>288.24185267857143</v>
      </c>
      <c r="W194" s="32"/>
      <c r="X194" s="111">
        <f t="shared" si="39"/>
        <v>0</v>
      </c>
      <c r="Y194" s="106">
        <f t="shared" si="40"/>
        <v>288.24185267857143</v>
      </c>
      <c r="AC194" s="124">
        <f t="shared" si="41"/>
        <v>288.24</v>
      </c>
      <c r="AD194">
        <f t="shared" si="42"/>
        <v>0</v>
      </c>
      <c r="AE194" s="125">
        <f t="shared" si="43"/>
        <v>0</v>
      </c>
    </row>
    <row r="195" spans="1:31" x14ac:dyDescent="0.3">
      <c r="A195" s="42">
        <v>189</v>
      </c>
      <c r="B195">
        <v>4518</v>
      </c>
      <c r="C195" s="119" t="str">
        <f>VLOOKUP(B195,Hist_TransAid!C:D,2,FALSE)</f>
        <v>Moulton-Udell</v>
      </c>
      <c r="D195" s="134">
        <v>185.3</v>
      </c>
      <c r="E195" s="42"/>
      <c r="F195" s="42"/>
      <c r="G195" s="42"/>
      <c r="H195" s="42"/>
      <c r="I195" s="135">
        <v>102677.45</v>
      </c>
      <c r="J195" s="121"/>
      <c r="K195" s="6"/>
      <c r="L195" s="6">
        <f t="shared" si="30"/>
        <v>0</v>
      </c>
      <c r="M195" s="36">
        <f t="shared" si="37"/>
        <v>554.11</v>
      </c>
      <c r="N195" s="5">
        <f t="shared" si="31"/>
        <v>0</v>
      </c>
      <c r="O195" s="5">
        <f t="shared" si="32"/>
        <v>185.3</v>
      </c>
      <c r="P195" s="5">
        <f t="shared" si="33"/>
        <v>388.13</v>
      </c>
      <c r="Q195" s="5">
        <f t="shared" si="44"/>
        <v>2020</v>
      </c>
      <c r="R195" s="5">
        <f t="shared" si="34"/>
        <v>149.60692971958099</v>
      </c>
      <c r="S195" s="5">
        <f t="shared" si="35"/>
        <v>27722.16407703836</v>
      </c>
      <c r="T195" s="5">
        <f t="shared" si="36"/>
        <v>1</v>
      </c>
      <c r="U195" s="32"/>
      <c r="V195" s="32">
        <f t="shared" si="38"/>
        <v>404.5077491795015</v>
      </c>
      <c r="W195" s="32"/>
      <c r="X195" s="111">
        <f t="shared" si="39"/>
        <v>0</v>
      </c>
      <c r="Y195" s="106">
        <f t="shared" si="40"/>
        <v>404.5077491795015</v>
      </c>
      <c r="AC195" s="124">
        <f t="shared" si="41"/>
        <v>554.11</v>
      </c>
      <c r="AD195">
        <f t="shared" si="42"/>
        <v>194.57278157476696</v>
      </c>
      <c r="AE195" s="125">
        <f t="shared" si="43"/>
        <v>36054.336425804322</v>
      </c>
    </row>
    <row r="196" spans="1:31" x14ac:dyDescent="0.3">
      <c r="A196" s="42">
        <v>190</v>
      </c>
      <c r="B196">
        <v>4527</v>
      </c>
      <c r="C196" s="119" t="str">
        <f>VLOOKUP(B196,Hist_TransAid!C:D,2,FALSE)</f>
        <v>Mount Ayr</v>
      </c>
      <c r="D196" s="134">
        <v>595.79999999999995</v>
      </c>
      <c r="E196" s="42"/>
      <c r="F196" s="42"/>
      <c r="G196" s="42"/>
      <c r="H196" s="42"/>
      <c r="I196" s="135">
        <v>372885.7</v>
      </c>
      <c r="J196" s="121"/>
      <c r="K196" s="6"/>
      <c r="L196" s="6">
        <f t="shared" si="30"/>
        <v>0</v>
      </c>
      <c r="M196" s="36">
        <f t="shared" si="37"/>
        <v>625.86</v>
      </c>
      <c r="N196" s="5">
        <f t="shared" si="31"/>
        <v>0</v>
      </c>
      <c r="O196" s="5">
        <f t="shared" si="32"/>
        <v>595.79999999999995</v>
      </c>
      <c r="P196" s="5">
        <f t="shared" si="33"/>
        <v>388.13</v>
      </c>
      <c r="Q196" s="5">
        <f t="shared" si="44"/>
        <v>2020</v>
      </c>
      <c r="R196" s="5">
        <f t="shared" si="34"/>
        <v>221.35692971958099</v>
      </c>
      <c r="S196" s="5">
        <f t="shared" si="35"/>
        <v>131884.45872692636</v>
      </c>
      <c r="T196" s="5">
        <f t="shared" si="36"/>
        <v>1</v>
      </c>
      <c r="U196" s="32"/>
      <c r="V196" s="32">
        <f t="shared" si="38"/>
        <v>404.5002371149273</v>
      </c>
      <c r="W196" s="32"/>
      <c r="X196" s="111">
        <f t="shared" si="39"/>
        <v>0</v>
      </c>
      <c r="Y196" s="106">
        <f t="shared" si="40"/>
        <v>404.5002371149273</v>
      </c>
      <c r="AC196" s="124">
        <f t="shared" si="41"/>
        <v>625.86</v>
      </c>
      <c r="AD196">
        <f t="shared" si="42"/>
        <v>266.32278157476696</v>
      </c>
      <c r="AE196" s="125">
        <f t="shared" si="43"/>
        <v>158675.11326224616</v>
      </c>
    </row>
    <row r="197" spans="1:31" x14ac:dyDescent="0.3">
      <c r="A197" s="42">
        <v>191</v>
      </c>
      <c r="B197">
        <v>4536</v>
      </c>
      <c r="C197" s="119" t="str">
        <f>VLOOKUP(B197,Hist_TransAid!C:D,2,FALSE)</f>
        <v>Mount Pleasant</v>
      </c>
      <c r="D197" s="134">
        <v>1830</v>
      </c>
      <c r="E197" s="42"/>
      <c r="F197" s="42"/>
      <c r="G197" s="42"/>
      <c r="H197" s="42"/>
      <c r="I197" s="135">
        <v>803323.4</v>
      </c>
      <c r="J197" s="121"/>
      <c r="K197" s="6"/>
      <c r="L197" s="6">
        <f t="shared" si="30"/>
        <v>0</v>
      </c>
      <c r="M197" s="36">
        <f t="shared" si="37"/>
        <v>438.97</v>
      </c>
      <c r="N197" s="5">
        <f t="shared" si="31"/>
        <v>0</v>
      </c>
      <c r="O197" s="5">
        <f t="shared" si="32"/>
        <v>1830</v>
      </c>
      <c r="P197" s="5">
        <f t="shared" si="33"/>
        <v>388.13</v>
      </c>
      <c r="Q197" s="5">
        <f t="shared" si="44"/>
        <v>2020</v>
      </c>
      <c r="R197" s="5">
        <f t="shared" si="34"/>
        <v>34.466929719581003</v>
      </c>
      <c r="S197" s="5">
        <f t="shared" si="35"/>
        <v>63074.481386833235</v>
      </c>
      <c r="T197" s="5">
        <f t="shared" si="36"/>
        <v>1</v>
      </c>
      <c r="U197" s="32"/>
      <c r="V197" s="32">
        <f t="shared" si="38"/>
        <v>404.50760579954471</v>
      </c>
      <c r="W197" s="32"/>
      <c r="X197" s="111">
        <f t="shared" si="39"/>
        <v>0</v>
      </c>
      <c r="Y197" s="106">
        <f t="shared" si="40"/>
        <v>404.50760579954471</v>
      </c>
      <c r="AC197" s="124">
        <f t="shared" si="41"/>
        <v>438.97</v>
      </c>
      <c r="AD197">
        <f t="shared" si="42"/>
        <v>79.432781574766977</v>
      </c>
      <c r="AE197" s="125">
        <f t="shared" si="43"/>
        <v>145361.99028182356</v>
      </c>
    </row>
    <row r="198" spans="1:31" x14ac:dyDescent="0.3">
      <c r="A198" s="42">
        <v>192</v>
      </c>
      <c r="B198">
        <v>4554</v>
      </c>
      <c r="C198" s="119" t="str">
        <f>VLOOKUP(B198,Hist_TransAid!C:D,2,FALSE)</f>
        <v>Mount Vernon</v>
      </c>
      <c r="D198" s="134">
        <v>1119.5</v>
      </c>
      <c r="E198" s="42"/>
      <c r="F198" s="42"/>
      <c r="G198" s="42"/>
      <c r="H198" s="42"/>
      <c r="I198" s="135">
        <v>272150.28999999998</v>
      </c>
      <c r="J198" s="121"/>
      <c r="K198" s="6"/>
      <c r="L198" s="6">
        <f t="shared" si="30"/>
        <v>0</v>
      </c>
      <c r="M198" s="36">
        <f t="shared" si="37"/>
        <v>243.1</v>
      </c>
      <c r="N198" s="5">
        <f t="shared" si="31"/>
        <v>0</v>
      </c>
      <c r="O198" s="5">
        <f t="shared" si="32"/>
        <v>1119.5</v>
      </c>
      <c r="P198" s="5">
        <f t="shared" si="33"/>
        <v>388.13</v>
      </c>
      <c r="Q198" s="5">
        <f t="shared" si="44"/>
        <v>2020</v>
      </c>
      <c r="R198" s="5">
        <f t="shared" si="34"/>
        <v>0</v>
      </c>
      <c r="S198" s="5">
        <f t="shared" si="35"/>
        <v>0</v>
      </c>
      <c r="T198" s="5">
        <f t="shared" si="36"/>
        <v>0</v>
      </c>
      <c r="U198" s="32"/>
      <c r="V198" s="32">
        <f t="shared" si="38"/>
        <v>243.09985707905312</v>
      </c>
      <c r="W198" s="32"/>
      <c r="X198" s="111">
        <f t="shared" si="39"/>
        <v>0</v>
      </c>
      <c r="Y198" s="106">
        <f t="shared" si="40"/>
        <v>243.09985707905312</v>
      </c>
      <c r="AC198" s="124">
        <f t="shared" si="41"/>
        <v>243.1</v>
      </c>
      <c r="AD198">
        <f t="shared" si="42"/>
        <v>0</v>
      </c>
      <c r="AE198" s="125">
        <f t="shared" si="43"/>
        <v>0</v>
      </c>
    </row>
    <row r="199" spans="1:31" x14ac:dyDescent="0.3">
      <c r="A199" s="42">
        <v>193</v>
      </c>
      <c r="B199">
        <v>4572</v>
      </c>
      <c r="C199" s="119" t="str">
        <f>VLOOKUP(B199,Hist_TransAid!C:D,2,FALSE)</f>
        <v>Murray</v>
      </c>
      <c r="D199" s="134">
        <v>224.9</v>
      </c>
      <c r="E199" s="42"/>
      <c r="F199" s="42"/>
      <c r="G199" s="42"/>
      <c r="H199" s="42"/>
      <c r="I199" s="135">
        <v>91235.72</v>
      </c>
      <c r="J199" s="121"/>
      <c r="K199" s="6"/>
      <c r="L199" s="6">
        <f t="shared" ref="L199:L262" si="45">G199/D199</f>
        <v>0</v>
      </c>
      <c r="M199" s="36">
        <f t="shared" si="37"/>
        <v>405.67</v>
      </c>
      <c r="N199" s="5">
        <f t="shared" ref="N199:N262" si="46">J199</f>
        <v>0</v>
      </c>
      <c r="O199" s="5">
        <f t="shared" ref="O199:O262" si="47">D199</f>
        <v>224.9</v>
      </c>
      <c r="P199" s="5">
        <f t="shared" ref="P199:P262" si="48">ROUND($I$334,2)</f>
        <v>388.13</v>
      </c>
      <c r="Q199" s="5">
        <f t="shared" si="44"/>
        <v>2020</v>
      </c>
      <c r="R199" s="5">
        <f t="shared" ref="R199:R262" si="49">IF(M199&gt;$R$4,M199-$R$4,0)</f>
        <v>1.1669297195809918</v>
      </c>
      <c r="S199" s="5">
        <f t="shared" ref="S199:S262" si="50">R199*O199</f>
        <v>262.44249393376504</v>
      </c>
      <c r="T199" s="5">
        <f t="shared" ref="T199:T262" si="51">IF(S199&gt;0,1,0)</f>
        <v>1</v>
      </c>
      <c r="U199" s="32"/>
      <c r="V199" s="32">
        <f t="shared" si="38"/>
        <v>404.50545800829809</v>
      </c>
      <c r="W199" s="32"/>
      <c r="X199" s="111">
        <f t="shared" si="39"/>
        <v>0</v>
      </c>
      <c r="Y199" s="106">
        <f t="shared" si="40"/>
        <v>404.50545800829809</v>
      </c>
      <c r="AC199" s="124">
        <f t="shared" si="41"/>
        <v>405.67</v>
      </c>
      <c r="AD199">
        <f t="shared" si="42"/>
        <v>46.132781574766966</v>
      </c>
      <c r="AE199" s="125">
        <f t="shared" si="43"/>
        <v>10375.262576165091</v>
      </c>
    </row>
    <row r="200" spans="1:31" x14ac:dyDescent="0.3">
      <c r="A200" s="42">
        <v>194</v>
      </c>
      <c r="B200">
        <v>4581</v>
      </c>
      <c r="C200" s="119" t="str">
        <f>VLOOKUP(B200,Hist_TransAid!C:D,2,FALSE)</f>
        <v>Muscatine</v>
      </c>
      <c r="D200" s="134">
        <v>4604.5</v>
      </c>
      <c r="E200" s="42"/>
      <c r="F200" s="42"/>
      <c r="G200" s="42"/>
      <c r="H200" s="42"/>
      <c r="I200" s="135">
        <v>1081243.8899999999</v>
      </c>
      <c r="J200" s="121"/>
      <c r="K200" s="6"/>
      <c r="L200" s="6">
        <f t="shared" si="45"/>
        <v>0</v>
      </c>
      <c r="M200" s="36">
        <f t="shared" ref="M200:M263" si="52">ROUND(I200/D200,2)</f>
        <v>234.82</v>
      </c>
      <c r="N200" s="5">
        <f t="shared" si="46"/>
        <v>0</v>
      </c>
      <c r="O200" s="5">
        <f t="shared" si="47"/>
        <v>4604.5</v>
      </c>
      <c r="P200" s="5">
        <f t="shared" si="48"/>
        <v>388.13</v>
      </c>
      <c r="Q200" s="5">
        <f t="shared" si="44"/>
        <v>2020</v>
      </c>
      <c r="R200" s="5">
        <f t="shared" si="49"/>
        <v>0</v>
      </c>
      <c r="S200" s="5">
        <f t="shared" si="50"/>
        <v>0</v>
      </c>
      <c r="T200" s="5">
        <f t="shared" si="51"/>
        <v>0</v>
      </c>
      <c r="U200" s="32"/>
      <c r="V200" s="32">
        <f t="shared" ref="V200:V263" si="53">(I200-S200)/D200</f>
        <v>234.82330111847105</v>
      </c>
      <c r="W200" s="32"/>
      <c r="X200" s="111">
        <f t="shared" ref="X200:X263" si="54">O200*$AA$6</f>
        <v>0</v>
      </c>
      <c r="Y200" s="106">
        <f t="shared" ref="Y200:Y263" si="55">(I200-S200-X200)/D200</f>
        <v>234.82330111847105</v>
      </c>
      <c r="AC200" s="124">
        <f t="shared" ref="AC200:AC263" si="56">M200</f>
        <v>234.82</v>
      </c>
      <c r="AD200">
        <f t="shared" ref="AD200:AD263" si="57">IF(AC200&gt;$AD$4,AC200-$AD$4,0)</f>
        <v>0</v>
      </c>
      <c r="AE200" s="125">
        <f t="shared" ref="AE200:AE263" si="58">AD200*D200</f>
        <v>0</v>
      </c>
    </row>
    <row r="201" spans="1:31" x14ac:dyDescent="0.3">
      <c r="A201" s="42">
        <v>195</v>
      </c>
      <c r="B201">
        <v>4599</v>
      </c>
      <c r="C201" s="119" t="str">
        <f>VLOOKUP(B201,Hist_TransAid!C:D,2,FALSE)</f>
        <v>Nashua-Plainfield</v>
      </c>
      <c r="D201" s="134">
        <v>595.70000000000005</v>
      </c>
      <c r="E201" s="42"/>
      <c r="F201" s="42"/>
      <c r="G201" s="42"/>
      <c r="H201" s="42"/>
      <c r="I201" s="135">
        <v>242726.31</v>
      </c>
      <c r="J201" s="121"/>
      <c r="K201" s="6"/>
      <c r="L201" s="6">
        <f t="shared" si="45"/>
        <v>0</v>
      </c>
      <c r="M201" s="36">
        <f t="shared" si="52"/>
        <v>407.46</v>
      </c>
      <c r="N201" s="5">
        <f t="shared" si="46"/>
        <v>0</v>
      </c>
      <c r="O201" s="5">
        <f t="shared" si="47"/>
        <v>595.70000000000005</v>
      </c>
      <c r="P201" s="5">
        <f t="shared" si="48"/>
        <v>388.13</v>
      </c>
      <c r="Q201" s="5">
        <f t="shared" si="44"/>
        <v>2020</v>
      </c>
      <c r="R201" s="5">
        <f t="shared" si="49"/>
        <v>2.9569297195809554</v>
      </c>
      <c r="S201" s="5">
        <f t="shared" si="50"/>
        <v>1761.4430339543753</v>
      </c>
      <c r="T201" s="5">
        <f t="shared" si="51"/>
        <v>1</v>
      </c>
      <c r="U201" s="32"/>
      <c r="V201" s="32">
        <f t="shared" si="53"/>
        <v>404.50707900964517</v>
      </c>
      <c r="W201" s="32"/>
      <c r="X201" s="111">
        <f t="shared" si="54"/>
        <v>0</v>
      </c>
      <c r="Y201" s="106">
        <f t="shared" si="55"/>
        <v>404.50707900964517</v>
      </c>
      <c r="AC201" s="124">
        <f t="shared" si="56"/>
        <v>407.46</v>
      </c>
      <c r="AD201">
        <f t="shared" si="57"/>
        <v>47.92278157476693</v>
      </c>
      <c r="AE201" s="125">
        <f t="shared" si="58"/>
        <v>28547.600984088662</v>
      </c>
    </row>
    <row r="202" spans="1:31" x14ac:dyDescent="0.3">
      <c r="A202" s="42">
        <v>196</v>
      </c>
      <c r="B202">
        <v>4617</v>
      </c>
      <c r="C202" s="119" t="str">
        <f>VLOOKUP(B202,Hist_TransAid!C:D,2,FALSE)</f>
        <v>Nevada</v>
      </c>
      <c r="D202" s="134">
        <v>1404.3</v>
      </c>
      <c r="E202" s="42"/>
      <c r="F202" s="42"/>
      <c r="G202" s="42"/>
      <c r="H202" s="42"/>
      <c r="I202" s="135">
        <v>492479.47</v>
      </c>
      <c r="J202" s="121"/>
      <c r="K202" s="6"/>
      <c r="L202" s="6">
        <f t="shared" si="45"/>
        <v>0</v>
      </c>
      <c r="M202" s="36">
        <f t="shared" si="52"/>
        <v>350.69</v>
      </c>
      <c r="N202" s="5">
        <f t="shared" si="46"/>
        <v>0</v>
      </c>
      <c r="O202" s="5">
        <f t="shared" si="47"/>
        <v>1404.3</v>
      </c>
      <c r="P202" s="5">
        <f t="shared" si="48"/>
        <v>388.13</v>
      </c>
      <c r="Q202" s="5">
        <f t="shared" ref="Q202:Q265" si="59">Q201</f>
        <v>2020</v>
      </c>
      <c r="R202" s="5">
        <f t="shared" si="49"/>
        <v>0</v>
      </c>
      <c r="S202" s="5">
        <f t="shared" si="50"/>
        <v>0</v>
      </c>
      <c r="T202" s="5">
        <f t="shared" si="51"/>
        <v>0</v>
      </c>
      <c r="U202" s="32"/>
      <c r="V202" s="32">
        <f t="shared" si="53"/>
        <v>350.69391867834509</v>
      </c>
      <c r="W202" s="32"/>
      <c r="X202" s="111">
        <f t="shared" si="54"/>
        <v>0</v>
      </c>
      <c r="Y202" s="106">
        <f t="shared" si="55"/>
        <v>350.69391867834509</v>
      </c>
      <c r="AC202" s="124">
        <f t="shared" si="56"/>
        <v>350.69</v>
      </c>
      <c r="AD202">
        <f t="shared" si="57"/>
        <v>0</v>
      </c>
      <c r="AE202" s="125">
        <f t="shared" si="58"/>
        <v>0</v>
      </c>
    </row>
    <row r="203" spans="1:31" x14ac:dyDescent="0.3">
      <c r="A203" s="42">
        <v>197</v>
      </c>
      <c r="B203">
        <v>4662</v>
      </c>
      <c r="C203" s="119" t="str">
        <f>VLOOKUP(B203,Hist_TransAid!C:D,2,FALSE)</f>
        <v>New Hampton</v>
      </c>
      <c r="D203" s="134">
        <v>921.30000000000007</v>
      </c>
      <c r="E203" s="42"/>
      <c r="F203" s="42"/>
      <c r="G203" s="42"/>
      <c r="H203" s="42"/>
      <c r="I203" s="135">
        <v>479772.94</v>
      </c>
      <c r="J203" s="121"/>
      <c r="K203" s="6"/>
      <c r="L203" s="6">
        <f t="shared" si="45"/>
        <v>0</v>
      </c>
      <c r="M203" s="36">
        <f t="shared" si="52"/>
        <v>520.76</v>
      </c>
      <c r="N203" s="5">
        <f t="shared" si="46"/>
        <v>0</v>
      </c>
      <c r="O203" s="5">
        <f t="shared" si="47"/>
        <v>921.30000000000007</v>
      </c>
      <c r="P203" s="5">
        <f t="shared" si="48"/>
        <v>388.13</v>
      </c>
      <c r="Q203" s="5">
        <f t="shared" si="59"/>
        <v>2020</v>
      </c>
      <c r="R203" s="5">
        <f t="shared" si="49"/>
        <v>116.25692971958097</v>
      </c>
      <c r="S203" s="5">
        <f t="shared" si="50"/>
        <v>107107.50935064995</v>
      </c>
      <c r="T203" s="5">
        <f t="shared" si="51"/>
        <v>1</v>
      </c>
      <c r="U203" s="32"/>
      <c r="V203" s="32">
        <f t="shared" si="53"/>
        <v>404.49954482725497</v>
      </c>
      <c r="W203" s="32"/>
      <c r="X203" s="111">
        <f t="shared" si="54"/>
        <v>0</v>
      </c>
      <c r="Y203" s="106">
        <f t="shared" si="55"/>
        <v>404.49954482725497</v>
      </c>
      <c r="AC203" s="124">
        <f t="shared" si="56"/>
        <v>520.76</v>
      </c>
      <c r="AD203">
        <f t="shared" si="57"/>
        <v>161.22278157476694</v>
      </c>
      <c r="AE203" s="125">
        <f t="shared" si="58"/>
        <v>148534.54866483281</v>
      </c>
    </row>
    <row r="204" spans="1:31" x14ac:dyDescent="0.3">
      <c r="A204" s="42">
        <v>198</v>
      </c>
      <c r="B204">
        <v>4689</v>
      </c>
      <c r="C204" s="119" t="str">
        <f>VLOOKUP(B204,Hist_TransAid!C:D,2,FALSE)</f>
        <v>New London</v>
      </c>
      <c r="D204" s="134">
        <v>533</v>
      </c>
      <c r="E204" s="42"/>
      <c r="F204" s="42"/>
      <c r="G204" s="42"/>
      <c r="H204" s="42"/>
      <c r="I204" s="135">
        <v>157657.06</v>
      </c>
      <c r="J204" s="121"/>
      <c r="K204" s="6"/>
      <c r="L204" s="6">
        <f t="shared" si="45"/>
        <v>0</v>
      </c>
      <c r="M204" s="36">
        <f t="shared" si="52"/>
        <v>295.79000000000002</v>
      </c>
      <c r="N204" s="5">
        <f t="shared" si="46"/>
        <v>0</v>
      </c>
      <c r="O204" s="5">
        <f t="shared" si="47"/>
        <v>533</v>
      </c>
      <c r="P204" s="5">
        <f t="shared" si="48"/>
        <v>388.13</v>
      </c>
      <c r="Q204" s="5">
        <f t="shared" si="59"/>
        <v>2020</v>
      </c>
      <c r="R204" s="5">
        <f t="shared" si="49"/>
        <v>0</v>
      </c>
      <c r="S204" s="5">
        <f t="shared" si="50"/>
        <v>0</v>
      </c>
      <c r="T204" s="5">
        <f t="shared" si="51"/>
        <v>0</v>
      </c>
      <c r="U204" s="32"/>
      <c r="V204" s="32">
        <f t="shared" si="53"/>
        <v>295.79185741088179</v>
      </c>
      <c r="W204" s="32"/>
      <c r="X204" s="111">
        <f t="shared" si="54"/>
        <v>0</v>
      </c>
      <c r="Y204" s="106">
        <f t="shared" si="55"/>
        <v>295.79185741088179</v>
      </c>
      <c r="AC204" s="124">
        <f t="shared" si="56"/>
        <v>295.79000000000002</v>
      </c>
      <c r="AD204">
        <f t="shared" si="57"/>
        <v>0</v>
      </c>
      <c r="AE204" s="125">
        <f t="shared" si="58"/>
        <v>0</v>
      </c>
    </row>
    <row r="205" spans="1:31" x14ac:dyDescent="0.3">
      <c r="A205" s="42">
        <v>199</v>
      </c>
      <c r="B205">
        <v>4644</v>
      </c>
      <c r="C205" s="119" t="str">
        <f>VLOOKUP(B205,Hist_TransAid!C:D,2,FALSE)</f>
        <v>Newell-Fonda</v>
      </c>
      <c r="D205" s="134">
        <v>476.2</v>
      </c>
      <c r="E205" s="42"/>
      <c r="F205" s="42"/>
      <c r="G205" s="42"/>
      <c r="H205" s="42"/>
      <c r="I205" s="135">
        <v>250689.19</v>
      </c>
      <c r="J205" s="121"/>
      <c r="K205" s="6"/>
      <c r="L205" s="6">
        <f t="shared" si="45"/>
        <v>0</v>
      </c>
      <c r="M205" s="36">
        <f t="shared" si="52"/>
        <v>526.44000000000005</v>
      </c>
      <c r="N205" s="5">
        <f t="shared" si="46"/>
        <v>0</v>
      </c>
      <c r="O205" s="5">
        <f t="shared" si="47"/>
        <v>476.2</v>
      </c>
      <c r="P205" s="5">
        <f t="shared" si="48"/>
        <v>388.13</v>
      </c>
      <c r="Q205" s="5">
        <f t="shared" si="59"/>
        <v>2020</v>
      </c>
      <c r="R205" s="5">
        <f t="shared" si="49"/>
        <v>121.93692971958103</v>
      </c>
      <c r="S205" s="5">
        <f t="shared" si="50"/>
        <v>58066.365932464483</v>
      </c>
      <c r="T205" s="5">
        <f t="shared" si="51"/>
        <v>1</v>
      </c>
      <c r="U205" s="32"/>
      <c r="V205" s="32">
        <f t="shared" si="53"/>
        <v>404.49984054501368</v>
      </c>
      <c r="W205" s="32"/>
      <c r="X205" s="111">
        <f t="shared" si="54"/>
        <v>0</v>
      </c>
      <c r="Y205" s="106">
        <f t="shared" si="55"/>
        <v>404.49984054501368</v>
      </c>
      <c r="AC205" s="124">
        <f t="shared" si="56"/>
        <v>526.44000000000005</v>
      </c>
      <c r="AD205">
        <f t="shared" si="57"/>
        <v>166.902781574767</v>
      </c>
      <c r="AE205" s="125">
        <f t="shared" si="58"/>
        <v>79479.104585904046</v>
      </c>
    </row>
    <row r="206" spans="1:31" x14ac:dyDescent="0.3">
      <c r="A206" s="42">
        <v>200</v>
      </c>
      <c r="B206">
        <v>4725</v>
      </c>
      <c r="C206" s="119" t="str">
        <f>VLOOKUP(B206,Hist_TransAid!C:D,2,FALSE)</f>
        <v>Newton</v>
      </c>
      <c r="D206" s="134">
        <v>2939.9</v>
      </c>
      <c r="E206" s="42"/>
      <c r="F206" s="42"/>
      <c r="G206" s="42"/>
      <c r="H206" s="42"/>
      <c r="I206" s="135">
        <v>1064541.75</v>
      </c>
      <c r="J206" s="121"/>
      <c r="K206" s="6"/>
      <c r="L206" s="6">
        <f t="shared" si="45"/>
        <v>0</v>
      </c>
      <c r="M206" s="36">
        <f t="shared" si="52"/>
        <v>362.1</v>
      </c>
      <c r="N206" s="5">
        <f t="shared" si="46"/>
        <v>0</v>
      </c>
      <c r="O206" s="5">
        <f t="shared" si="47"/>
        <v>2939.9</v>
      </c>
      <c r="P206" s="5">
        <f t="shared" si="48"/>
        <v>388.13</v>
      </c>
      <c r="Q206" s="5">
        <f t="shared" si="59"/>
        <v>2020</v>
      </c>
      <c r="R206" s="5">
        <f t="shared" si="49"/>
        <v>0</v>
      </c>
      <c r="S206" s="5">
        <f t="shared" si="50"/>
        <v>0</v>
      </c>
      <c r="T206" s="5">
        <f t="shared" si="51"/>
        <v>0</v>
      </c>
      <c r="U206" s="32"/>
      <c r="V206" s="32">
        <f t="shared" si="53"/>
        <v>362.10134698459132</v>
      </c>
      <c r="W206" s="32"/>
      <c r="X206" s="111">
        <f t="shared" si="54"/>
        <v>0</v>
      </c>
      <c r="Y206" s="106">
        <f t="shared" si="55"/>
        <v>362.10134698459132</v>
      </c>
      <c r="AC206" s="124">
        <f t="shared" si="56"/>
        <v>362.1</v>
      </c>
      <c r="AD206">
        <f t="shared" si="57"/>
        <v>2.5627815747669729</v>
      </c>
      <c r="AE206" s="125">
        <f t="shared" si="58"/>
        <v>7534.3215516574237</v>
      </c>
    </row>
    <row r="207" spans="1:31" x14ac:dyDescent="0.3">
      <c r="A207" s="42">
        <v>201</v>
      </c>
      <c r="B207">
        <v>2673</v>
      </c>
      <c r="C207" s="119" t="str">
        <f>VLOOKUP(B207,Hist_TransAid!C:D,2,FALSE)</f>
        <v>Nodaway Valley</v>
      </c>
      <c r="D207" s="134">
        <v>615.5</v>
      </c>
      <c r="E207" s="42"/>
      <c r="F207" s="42"/>
      <c r="G207" s="42"/>
      <c r="H207" s="42"/>
      <c r="I207" s="135">
        <v>1109456.1499999999</v>
      </c>
      <c r="J207" s="121"/>
      <c r="K207" s="6"/>
      <c r="L207" s="6">
        <f t="shared" si="45"/>
        <v>0</v>
      </c>
      <c r="M207" s="36">
        <f t="shared" si="52"/>
        <v>1802.53</v>
      </c>
      <c r="N207" s="5">
        <f t="shared" si="46"/>
        <v>0</v>
      </c>
      <c r="O207" s="5">
        <f t="shared" si="47"/>
        <v>615.5</v>
      </c>
      <c r="P207" s="5">
        <f t="shared" si="48"/>
        <v>388.13</v>
      </c>
      <c r="Q207" s="5">
        <f t="shared" si="59"/>
        <v>2020</v>
      </c>
      <c r="R207" s="5">
        <f t="shared" si="49"/>
        <v>1398.0269297195809</v>
      </c>
      <c r="S207" s="5">
        <f t="shared" si="50"/>
        <v>860485.57524240203</v>
      </c>
      <c r="T207" s="5">
        <f t="shared" si="51"/>
        <v>1</v>
      </c>
      <c r="U207" s="32"/>
      <c r="V207" s="32">
        <f t="shared" si="53"/>
        <v>404.50133997985034</v>
      </c>
      <c r="W207" s="32"/>
      <c r="X207" s="111">
        <f t="shared" si="54"/>
        <v>0</v>
      </c>
      <c r="Y207" s="106">
        <f t="shared" si="55"/>
        <v>404.50133997985034</v>
      </c>
      <c r="AC207" s="124">
        <f t="shared" si="56"/>
        <v>1802.53</v>
      </c>
      <c r="AD207">
        <f t="shared" si="57"/>
        <v>1442.9927815747669</v>
      </c>
      <c r="AE207" s="125">
        <f t="shared" si="58"/>
        <v>888162.05705926905</v>
      </c>
    </row>
    <row r="208" spans="1:31" x14ac:dyDescent="0.3">
      <c r="A208" s="42">
        <v>202</v>
      </c>
      <c r="B208">
        <v>153</v>
      </c>
      <c r="C208" s="119" t="str">
        <f>VLOOKUP(B208,Hist_TransAid!C:D,2,FALSE)</f>
        <v>North Butler</v>
      </c>
      <c r="D208" s="134">
        <v>568.6</v>
      </c>
      <c r="E208" s="42"/>
      <c r="F208" s="42"/>
      <c r="G208" s="42"/>
      <c r="H208" s="42"/>
      <c r="I208" s="135">
        <v>512978.53</v>
      </c>
      <c r="J208" s="121"/>
      <c r="K208" s="6"/>
      <c r="L208" s="6">
        <f t="shared" si="45"/>
        <v>0</v>
      </c>
      <c r="M208" s="36">
        <f t="shared" si="52"/>
        <v>902.18</v>
      </c>
      <c r="N208" s="5">
        <f t="shared" si="46"/>
        <v>0</v>
      </c>
      <c r="O208" s="5">
        <f t="shared" si="47"/>
        <v>568.6</v>
      </c>
      <c r="P208" s="5">
        <f t="shared" si="48"/>
        <v>388.13</v>
      </c>
      <c r="Q208" s="5">
        <f t="shared" si="59"/>
        <v>2020</v>
      </c>
      <c r="R208" s="5">
        <f t="shared" si="49"/>
        <v>497.67692971958093</v>
      </c>
      <c r="S208" s="5">
        <f t="shared" si="50"/>
        <v>282979.10223855375</v>
      </c>
      <c r="T208" s="5">
        <f t="shared" si="51"/>
        <v>1</v>
      </c>
      <c r="U208" s="32"/>
      <c r="V208" s="32">
        <f t="shared" si="53"/>
        <v>404.5012799181257</v>
      </c>
      <c r="W208" s="32"/>
      <c r="X208" s="111">
        <f t="shared" si="54"/>
        <v>0</v>
      </c>
      <c r="Y208" s="106">
        <f t="shared" si="55"/>
        <v>404.5012799181257</v>
      </c>
      <c r="AC208" s="124">
        <f t="shared" si="56"/>
        <v>902.18</v>
      </c>
      <c r="AD208">
        <f t="shared" si="57"/>
        <v>542.6427815747669</v>
      </c>
      <c r="AE208" s="125">
        <f t="shared" si="58"/>
        <v>308546.68560341245</v>
      </c>
    </row>
    <row r="209" spans="1:31" x14ac:dyDescent="0.3">
      <c r="A209" s="42">
        <v>203</v>
      </c>
      <c r="B209">
        <v>3691</v>
      </c>
      <c r="C209" s="119" t="str">
        <f>VLOOKUP(B209,Hist_TransAid!C:D,2,FALSE)</f>
        <v>North Cedar</v>
      </c>
      <c r="D209" s="134">
        <v>718</v>
      </c>
      <c r="E209" s="42"/>
      <c r="F209" s="42"/>
      <c r="G209" s="42"/>
      <c r="H209" s="42"/>
      <c r="I209" s="135">
        <v>403771.12</v>
      </c>
      <c r="J209" s="121"/>
      <c r="K209" s="6"/>
      <c r="L209" s="6">
        <f t="shared" si="45"/>
        <v>0</v>
      </c>
      <c r="M209" s="36">
        <f t="shared" si="52"/>
        <v>562.36</v>
      </c>
      <c r="N209" s="5">
        <f t="shared" si="46"/>
        <v>0</v>
      </c>
      <c r="O209" s="5">
        <f t="shared" si="47"/>
        <v>718</v>
      </c>
      <c r="P209" s="5">
        <f t="shared" si="48"/>
        <v>388.13</v>
      </c>
      <c r="Q209" s="5">
        <f t="shared" si="59"/>
        <v>2020</v>
      </c>
      <c r="R209" s="5">
        <f t="shared" si="49"/>
        <v>157.85692971958099</v>
      </c>
      <c r="S209" s="5">
        <f t="shared" si="50"/>
        <v>113341.27553865915</v>
      </c>
      <c r="T209" s="5">
        <f t="shared" si="51"/>
        <v>1</v>
      </c>
      <c r="U209" s="32"/>
      <c r="V209" s="32">
        <f t="shared" si="53"/>
        <v>404.49839061468089</v>
      </c>
      <c r="W209" s="32"/>
      <c r="X209" s="111">
        <f t="shared" si="54"/>
        <v>0</v>
      </c>
      <c r="Y209" s="106">
        <f t="shared" si="55"/>
        <v>404.49839061468089</v>
      </c>
      <c r="AC209" s="124">
        <f t="shared" si="56"/>
        <v>562.36</v>
      </c>
      <c r="AD209">
        <f t="shared" si="57"/>
        <v>202.82278157476696</v>
      </c>
      <c r="AE209" s="125">
        <f t="shared" si="58"/>
        <v>145626.75717068269</v>
      </c>
    </row>
    <row r="210" spans="1:31" x14ac:dyDescent="0.3">
      <c r="A210" s="42">
        <v>204</v>
      </c>
      <c r="B210">
        <v>4774</v>
      </c>
      <c r="C210" s="119" t="str">
        <f>VLOOKUP(B210,Hist_TransAid!C:D,2,FALSE)</f>
        <v>North Fayette Valley</v>
      </c>
      <c r="D210" s="134">
        <v>1113.2</v>
      </c>
      <c r="E210" s="42"/>
      <c r="F210" s="42"/>
      <c r="G210" s="42"/>
      <c r="H210" s="42"/>
      <c r="I210" s="135">
        <v>669217.55000000005</v>
      </c>
      <c r="J210" s="121"/>
      <c r="K210" s="6"/>
      <c r="L210" s="6">
        <f t="shared" si="45"/>
        <v>0</v>
      </c>
      <c r="M210" s="36">
        <f t="shared" si="52"/>
        <v>601.16999999999996</v>
      </c>
      <c r="N210" s="5">
        <f t="shared" si="46"/>
        <v>0</v>
      </c>
      <c r="O210" s="5">
        <f t="shared" si="47"/>
        <v>1113.2</v>
      </c>
      <c r="P210" s="5">
        <f t="shared" si="48"/>
        <v>388.13</v>
      </c>
      <c r="Q210" s="5">
        <f t="shared" si="59"/>
        <v>2020</v>
      </c>
      <c r="R210" s="5">
        <f t="shared" si="49"/>
        <v>196.66692971958093</v>
      </c>
      <c r="S210" s="5">
        <f t="shared" si="50"/>
        <v>218929.6261638375</v>
      </c>
      <c r="T210" s="5">
        <f t="shared" si="51"/>
        <v>1</v>
      </c>
      <c r="U210" s="32"/>
      <c r="V210" s="32">
        <f t="shared" si="53"/>
        <v>404.49867394552871</v>
      </c>
      <c r="W210" s="32"/>
      <c r="X210" s="111">
        <f t="shared" si="54"/>
        <v>0</v>
      </c>
      <c r="Y210" s="106">
        <f t="shared" si="55"/>
        <v>404.49867394552871</v>
      </c>
      <c r="AC210" s="124">
        <f t="shared" si="56"/>
        <v>601.16999999999996</v>
      </c>
      <c r="AD210">
        <f t="shared" si="57"/>
        <v>241.63278157476691</v>
      </c>
      <c r="AE210" s="125">
        <f t="shared" si="58"/>
        <v>268985.61244903051</v>
      </c>
    </row>
    <row r="211" spans="1:31" x14ac:dyDescent="0.3">
      <c r="A211" s="42">
        <v>205</v>
      </c>
      <c r="B211">
        <v>873</v>
      </c>
      <c r="C211" s="119" t="str">
        <f>VLOOKUP(B211,Hist_TransAid!C:D,2,FALSE)</f>
        <v>North Iowa</v>
      </c>
      <c r="D211" s="134">
        <v>443.8</v>
      </c>
      <c r="E211" s="42"/>
      <c r="F211" s="42"/>
      <c r="G211" s="42"/>
      <c r="H211" s="42"/>
      <c r="I211" s="135">
        <v>287921.86</v>
      </c>
      <c r="J211" s="121"/>
      <c r="K211" s="6"/>
      <c r="L211" s="6">
        <f t="shared" si="45"/>
        <v>0</v>
      </c>
      <c r="M211" s="36">
        <f t="shared" si="52"/>
        <v>648.76</v>
      </c>
      <c r="N211" s="5">
        <f t="shared" si="46"/>
        <v>0</v>
      </c>
      <c r="O211" s="5">
        <f t="shared" si="47"/>
        <v>443.8</v>
      </c>
      <c r="P211" s="5">
        <f t="shared" si="48"/>
        <v>388.13</v>
      </c>
      <c r="Q211" s="5">
        <f t="shared" si="59"/>
        <v>2020</v>
      </c>
      <c r="R211" s="5">
        <f t="shared" si="49"/>
        <v>244.25692971958097</v>
      </c>
      <c r="S211" s="5">
        <f t="shared" si="50"/>
        <v>108401.22540955004</v>
      </c>
      <c r="T211" s="5">
        <f t="shared" si="51"/>
        <v>1</v>
      </c>
      <c r="U211" s="32"/>
      <c r="V211" s="32">
        <f t="shared" si="53"/>
        <v>404.50796437685881</v>
      </c>
      <c r="W211" s="32"/>
      <c r="X211" s="111">
        <f t="shared" si="54"/>
        <v>0</v>
      </c>
      <c r="Y211" s="106">
        <f t="shared" si="55"/>
        <v>404.50796437685881</v>
      </c>
      <c r="AC211" s="124">
        <f t="shared" si="56"/>
        <v>648.76</v>
      </c>
      <c r="AD211">
        <f t="shared" si="57"/>
        <v>289.22278157476694</v>
      </c>
      <c r="AE211" s="125">
        <f t="shared" si="58"/>
        <v>128357.07046288157</v>
      </c>
    </row>
    <row r="212" spans="1:31" x14ac:dyDescent="0.3">
      <c r="A212" s="42">
        <v>206</v>
      </c>
      <c r="B212">
        <v>4778</v>
      </c>
      <c r="C212" s="119" t="str">
        <f>VLOOKUP(B212,Hist_TransAid!C:D,2,FALSE)</f>
        <v>North Kossuth</v>
      </c>
      <c r="D212" s="134">
        <v>255.8</v>
      </c>
      <c r="E212" s="42"/>
      <c r="F212" s="42"/>
      <c r="G212" s="42"/>
      <c r="H212" s="42"/>
      <c r="I212" s="135">
        <v>152881.12</v>
      </c>
      <c r="J212" s="121"/>
      <c r="K212" s="6"/>
      <c r="L212" s="6">
        <f t="shared" si="45"/>
        <v>0</v>
      </c>
      <c r="M212" s="36">
        <f t="shared" si="52"/>
        <v>597.66</v>
      </c>
      <c r="N212" s="5">
        <f t="shared" si="46"/>
        <v>0</v>
      </c>
      <c r="O212" s="5">
        <f t="shared" si="47"/>
        <v>255.8</v>
      </c>
      <c r="P212" s="5">
        <f t="shared" si="48"/>
        <v>388.13</v>
      </c>
      <c r="Q212" s="5">
        <f t="shared" si="59"/>
        <v>2020</v>
      </c>
      <c r="R212" s="5">
        <f t="shared" si="49"/>
        <v>193.15692971958094</v>
      </c>
      <c r="S212" s="5">
        <f t="shared" si="50"/>
        <v>49409.542622268811</v>
      </c>
      <c r="T212" s="5">
        <f t="shared" si="51"/>
        <v>1</v>
      </c>
      <c r="U212" s="32"/>
      <c r="V212" s="32">
        <f t="shared" si="53"/>
        <v>404.50186621474268</v>
      </c>
      <c r="W212" s="32"/>
      <c r="X212" s="111">
        <f t="shared" si="54"/>
        <v>0</v>
      </c>
      <c r="Y212" s="106">
        <f t="shared" si="55"/>
        <v>404.50186621474268</v>
      </c>
      <c r="AC212" s="124">
        <f t="shared" si="56"/>
        <v>597.66</v>
      </c>
      <c r="AD212">
        <f t="shared" si="57"/>
        <v>238.12278157476692</v>
      </c>
      <c r="AE212" s="125">
        <f t="shared" si="58"/>
        <v>60911.807526825382</v>
      </c>
    </row>
    <row r="213" spans="1:31" x14ac:dyDescent="0.3">
      <c r="A213" s="42">
        <v>207</v>
      </c>
      <c r="B213">
        <v>4777</v>
      </c>
      <c r="C213" s="119" t="str">
        <f>VLOOKUP(B213,Hist_TransAid!C:D,2,FALSE)</f>
        <v>North Linn</v>
      </c>
      <c r="D213" s="134">
        <v>548.6</v>
      </c>
      <c r="E213" s="42"/>
      <c r="F213" s="42"/>
      <c r="G213" s="42"/>
      <c r="H213" s="42"/>
      <c r="I213" s="135">
        <v>235159.25</v>
      </c>
      <c r="J213" s="121"/>
      <c r="K213" s="6"/>
      <c r="L213" s="6">
        <f t="shared" si="45"/>
        <v>0</v>
      </c>
      <c r="M213" s="36">
        <f t="shared" si="52"/>
        <v>428.65</v>
      </c>
      <c r="N213" s="5">
        <f t="shared" si="46"/>
        <v>0</v>
      </c>
      <c r="O213" s="5">
        <f t="shared" si="47"/>
        <v>548.6</v>
      </c>
      <c r="P213" s="5">
        <f t="shared" si="48"/>
        <v>388.13</v>
      </c>
      <c r="Q213" s="5">
        <f t="shared" si="59"/>
        <v>2020</v>
      </c>
      <c r="R213" s="5">
        <f t="shared" si="49"/>
        <v>24.146929719580953</v>
      </c>
      <c r="S213" s="5">
        <f t="shared" si="50"/>
        <v>13247.005644162111</v>
      </c>
      <c r="T213" s="5">
        <f t="shared" si="51"/>
        <v>1</v>
      </c>
      <c r="U213" s="32"/>
      <c r="V213" s="32">
        <f t="shared" si="53"/>
        <v>404.50646072883319</v>
      </c>
      <c r="W213" s="32"/>
      <c r="X213" s="111">
        <f t="shared" si="54"/>
        <v>0</v>
      </c>
      <c r="Y213" s="106">
        <f t="shared" si="55"/>
        <v>404.50646072883319</v>
      </c>
      <c r="AC213" s="124">
        <f t="shared" si="56"/>
        <v>428.65</v>
      </c>
      <c r="AD213">
        <f t="shared" si="57"/>
        <v>69.112781574766927</v>
      </c>
      <c r="AE213" s="125">
        <f t="shared" si="58"/>
        <v>37915.271971917136</v>
      </c>
    </row>
    <row r="214" spans="1:31" x14ac:dyDescent="0.3">
      <c r="A214" s="42">
        <v>208</v>
      </c>
      <c r="B214">
        <v>4776</v>
      </c>
      <c r="C214" s="119" t="str">
        <f>VLOOKUP(B214,Hist_TransAid!C:D,2,FALSE)</f>
        <v>North Mahaska</v>
      </c>
      <c r="D214" s="134">
        <v>498.2</v>
      </c>
      <c r="E214" s="42"/>
      <c r="F214" s="42"/>
      <c r="G214" s="42"/>
      <c r="H214" s="42"/>
      <c r="I214" s="135">
        <v>242381.43</v>
      </c>
      <c r="J214" s="121"/>
      <c r="K214" s="6"/>
      <c r="L214" s="6">
        <f t="shared" si="45"/>
        <v>0</v>
      </c>
      <c r="M214" s="36">
        <f t="shared" si="52"/>
        <v>486.51</v>
      </c>
      <c r="N214" s="5">
        <f t="shared" si="46"/>
        <v>0</v>
      </c>
      <c r="O214" s="5">
        <f t="shared" si="47"/>
        <v>498.2</v>
      </c>
      <c r="P214" s="5">
        <f t="shared" si="48"/>
        <v>388.13</v>
      </c>
      <c r="Q214" s="5">
        <f t="shared" si="59"/>
        <v>2020</v>
      </c>
      <c r="R214" s="5">
        <f t="shared" si="49"/>
        <v>82.006929719580967</v>
      </c>
      <c r="S214" s="5">
        <f t="shared" si="50"/>
        <v>40855.852386295235</v>
      </c>
      <c r="T214" s="5">
        <f t="shared" si="51"/>
        <v>1</v>
      </c>
      <c r="U214" s="32"/>
      <c r="V214" s="32">
        <f t="shared" si="53"/>
        <v>404.50738180189632</v>
      </c>
      <c r="W214" s="32"/>
      <c r="X214" s="111">
        <f t="shared" si="54"/>
        <v>0</v>
      </c>
      <c r="Y214" s="106">
        <f t="shared" si="55"/>
        <v>404.50738180189632</v>
      </c>
      <c r="AC214" s="124">
        <f t="shared" si="56"/>
        <v>486.51</v>
      </c>
      <c r="AD214">
        <f t="shared" si="57"/>
        <v>126.97278157476694</v>
      </c>
      <c r="AE214" s="125">
        <f t="shared" si="58"/>
        <v>63257.839780548886</v>
      </c>
    </row>
    <row r="215" spans="1:31" x14ac:dyDescent="0.3">
      <c r="A215" s="42">
        <v>209</v>
      </c>
      <c r="B215">
        <v>4779</v>
      </c>
      <c r="C215" s="119" t="str">
        <f>VLOOKUP(B215,Hist_TransAid!C:D,2,FALSE)</f>
        <v>North Polk</v>
      </c>
      <c r="D215" s="134">
        <v>1946</v>
      </c>
      <c r="E215" s="42"/>
      <c r="F215" s="42"/>
      <c r="G215" s="42"/>
      <c r="H215" s="42"/>
      <c r="I215" s="135">
        <v>869481.67</v>
      </c>
      <c r="J215" s="121"/>
      <c r="K215" s="6"/>
      <c r="L215" s="6">
        <f t="shared" si="45"/>
        <v>0</v>
      </c>
      <c r="M215" s="36">
        <f t="shared" si="52"/>
        <v>446.8</v>
      </c>
      <c r="N215" s="5">
        <f t="shared" si="46"/>
        <v>0</v>
      </c>
      <c r="O215" s="5">
        <f t="shared" si="47"/>
        <v>1946</v>
      </c>
      <c r="P215" s="5">
        <f t="shared" si="48"/>
        <v>388.13</v>
      </c>
      <c r="Q215" s="5">
        <f t="shared" si="59"/>
        <v>2020</v>
      </c>
      <c r="R215" s="5">
        <f t="shared" si="49"/>
        <v>42.296929719580987</v>
      </c>
      <c r="S215" s="5">
        <f t="shared" si="50"/>
        <v>82309.825234304604</v>
      </c>
      <c r="T215" s="5">
        <f t="shared" si="51"/>
        <v>1</v>
      </c>
      <c r="U215" s="32"/>
      <c r="V215" s="32">
        <f t="shared" si="53"/>
        <v>404.50762834825048</v>
      </c>
      <c r="W215" s="32"/>
      <c r="X215" s="111">
        <f t="shared" si="54"/>
        <v>0</v>
      </c>
      <c r="Y215" s="106">
        <f t="shared" si="55"/>
        <v>404.50762834825048</v>
      </c>
      <c r="AC215" s="124">
        <f t="shared" si="56"/>
        <v>446.8</v>
      </c>
      <c r="AD215">
        <f t="shared" si="57"/>
        <v>87.262781574766962</v>
      </c>
      <c r="AE215" s="125">
        <f t="shared" si="58"/>
        <v>169813.37294449651</v>
      </c>
    </row>
    <row r="216" spans="1:31" x14ac:dyDescent="0.3">
      <c r="A216" s="42">
        <v>210</v>
      </c>
      <c r="B216">
        <v>4784</v>
      </c>
      <c r="C216" s="119" t="str">
        <f>VLOOKUP(B216,Hist_TransAid!C:D,2,FALSE)</f>
        <v>North Scott</v>
      </c>
      <c r="D216" s="134">
        <v>3112.5</v>
      </c>
      <c r="E216" s="42"/>
      <c r="F216" s="42"/>
      <c r="G216" s="42"/>
      <c r="H216" s="42"/>
      <c r="I216" s="135">
        <v>976712.29</v>
      </c>
      <c r="J216" s="121"/>
      <c r="K216" s="6"/>
      <c r="L216" s="6">
        <f t="shared" si="45"/>
        <v>0</v>
      </c>
      <c r="M216" s="36">
        <f t="shared" si="52"/>
        <v>313.8</v>
      </c>
      <c r="N216" s="5">
        <f t="shared" si="46"/>
        <v>0</v>
      </c>
      <c r="O216" s="5">
        <f t="shared" si="47"/>
        <v>3112.5</v>
      </c>
      <c r="P216" s="5">
        <f t="shared" si="48"/>
        <v>388.13</v>
      </c>
      <c r="Q216" s="5">
        <f t="shared" si="59"/>
        <v>2020</v>
      </c>
      <c r="R216" s="5">
        <f t="shared" si="49"/>
        <v>0</v>
      </c>
      <c r="S216" s="5">
        <f t="shared" si="50"/>
        <v>0</v>
      </c>
      <c r="T216" s="5">
        <f t="shared" si="51"/>
        <v>0</v>
      </c>
      <c r="U216" s="32"/>
      <c r="V216" s="32">
        <f t="shared" si="53"/>
        <v>313.80314538152612</v>
      </c>
      <c r="W216" s="32"/>
      <c r="X216" s="111">
        <f t="shared" si="54"/>
        <v>0</v>
      </c>
      <c r="Y216" s="106">
        <f t="shared" si="55"/>
        <v>313.80314538152612</v>
      </c>
      <c r="AC216" s="124">
        <f t="shared" si="56"/>
        <v>313.8</v>
      </c>
      <c r="AD216">
        <f t="shared" si="57"/>
        <v>0</v>
      </c>
      <c r="AE216" s="125">
        <f t="shared" si="58"/>
        <v>0</v>
      </c>
    </row>
    <row r="217" spans="1:31" x14ac:dyDescent="0.3">
      <c r="A217" s="42">
        <v>211</v>
      </c>
      <c r="B217">
        <v>4785</v>
      </c>
      <c r="C217" s="119" t="str">
        <f>VLOOKUP(B217,Hist_TransAid!C:D,2,FALSE)</f>
        <v>North Tama</v>
      </c>
      <c r="D217" s="134">
        <v>455</v>
      </c>
      <c r="E217" s="42"/>
      <c r="F217" s="42"/>
      <c r="G217" s="42"/>
      <c r="H217" s="42"/>
      <c r="I217" s="135">
        <v>194881.05</v>
      </c>
      <c r="J217" s="121"/>
      <c r="K217" s="6"/>
      <c r="L217" s="6">
        <f t="shared" si="45"/>
        <v>0</v>
      </c>
      <c r="M217" s="36">
        <f t="shared" si="52"/>
        <v>428.31</v>
      </c>
      <c r="N217" s="5">
        <f t="shared" si="46"/>
        <v>0</v>
      </c>
      <c r="O217" s="5">
        <f t="shared" si="47"/>
        <v>455</v>
      </c>
      <c r="P217" s="5">
        <f t="shared" si="48"/>
        <v>388.13</v>
      </c>
      <c r="Q217" s="5">
        <f t="shared" si="59"/>
        <v>2020</v>
      </c>
      <c r="R217" s="5">
        <f t="shared" si="49"/>
        <v>23.806929719580978</v>
      </c>
      <c r="S217" s="5">
        <f t="shared" si="50"/>
        <v>10832.153022409346</v>
      </c>
      <c r="T217" s="5">
        <f t="shared" si="51"/>
        <v>1</v>
      </c>
      <c r="U217" s="32"/>
      <c r="V217" s="32">
        <f t="shared" si="53"/>
        <v>404.50307028041897</v>
      </c>
      <c r="W217" s="32"/>
      <c r="X217" s="111">
        <f t="shared" si="54"/>
        <v>0</v>
      </c>
      <c r="Y217" s="106">
        <f t="shared" si="55"/>
        <v>404.50307028041897</v>
      </c>
      <c r="AC217" s="124">
        <f t="shared" si="56"/>
        <v>428.31</v>
      </c>
      <c r="AD217">
        <f t="shared" si="57"/>
        <v>68.772781574766952</v>
      </c>
      <c r="AE217" s="125">
        <f t="shared" si="58"/>
        <v>31291.615616518964</v>
      </c>
    </row>
    <row r="218" spans="1:31" x14ac:dyDescent="0.3">
      <c r="A218" s="42">
        <v>212</v>
      </c>
      <c r="B218">
        <v>333</v>
      </c>
      <c r="C218" s="119" t="str">
        <f>VLOOKUP(B218,Hist_TransAid!C:D,2,FALSE)</f>
        <v>North Union</v>
      </c>
      <c r="D218" s="134">
        <v>402</v>
      </c>
      <c r="E218" s="42"/>
      <c r="F218" s="42"/>
      <c r="G218" s="42"/>
      <c r="H218" s="42"/>
      <c r="I218" s="135">
        <v>290775.02</v>
      </c>
      <c r="J218" s="121"/>
      <c r="K218" s="6"/>
      <c r="L218" s="6">
        <f t="shared" si="45"/>
        <v>0</v>
      </c>
      <c r="M218" s="36">
        <f t="shared" si="52"/>
        <v>723.32</v>
      </c>
      <c r="N218" s="5">
        <f t="shared" si="46"/>
        <v>0</v>
      </c>
      <c r="O218" s="5">
        <f t="shared" si="47"/>
        <v>402</v>
      </c>
      <c r="P218" s="5">
        <f t="shared" si="48"/>
        <v>388.13</v>
      </c>
      <c r="Q218" s="5">
        <f t="shared" si="59"/>
        <v>2020</v>
      </c>
      <c r="R218" s="5">
        <f t="shared" si="49"/>
        <v>318.81692971958103</v>
      </c>
      <c r="S218" s="5">
        <f t="shared" si="50"/>
        <v>128164.40574727158</v>
      </c>
      <c r="T218" s="5">
        <f t="shared" si="51"/>
        <v>1</v>
      </c>
      <c r="U218" s="32"/>
      <c r="V218" s="32">
        <f t="shared" si="53"/>
        <v>404.50401555405085</v>
      </c>
      <c r="W218" s="32"/>
      <c r="X218" s="111">
        <f t="shared" si="54"/>
        <v>0</v>
      </c>
      <c r="Y218" s="106">
        <f t="shared" si="55"/>
        <v>404.50401555405085</v>
      </c>
      <c r="AC218" s="124">
        <f t="shared" si="56"/>
        <v>723.32</v>
      </c>
      <c r="AD218">
        <f t="shared" si="57"/>
        <v>363.782781574767</v>
      </c>
      <c r="AE218" s="125">
        <f t="shared" si="58"/>
        <v>146240.67819305634</v>
      </c>
    </row>
    <row r="219" spans="1:31" x14ac:dyDescent="0.3">
      <c r="A219" s="42">
        <v>213</v>
      </c>
      <c r="B219">
        <v>4773</v>
      </c>
      <c r="C219" s="119" t="str">
        <f>VLOOKUP(B219,Hist_TransAid!C:D,2,FALSE)</f>
        <v>Northeast</v>
      </c>
      <c r="D219" s="134">
        <v>514.4</v>
      </c>
      <c r="E219" s="42"/>
      <c r="F219" s="42"/>
      <c r="G219" s="42"/>
      <c r="H219" s="42"/>
      <c r="I219" s="135">
        <v>392736.06</v>
      </c>
      <c r="J219" s="121"/>
      <c r="K219" s="6"/>
      <c r="L219" s="6">
        <f t="shared" si="45"/>
        <v>0</v>
      </c>
      <c r="M219" s="36">
        <f t="shared" si="52"/>
        <v>763.48</v>
      </c>
      <c r="N219" s="5">
        <f t="shared" si="46"/>
        <v>0</v>
      </c>
      <c r="O219" s="5">
        <f t="shared" si="47"/>
        <v>514.4</v>
      </c>
      <c r="P219" s="5">
        <f t="shared" si="48"/>
        <v>388.13</v>
      </c>
      <c r="Q219" s="5">
        <f t="shared" si="59"/>
        <v>2020</v>
      </c>
      <c r="R219" s="5">
        <f t="shared" si="49"/>
        <v>358.97692971958099</v>
      </c>
      <c r="S219" s="5">
        <f t="shared" si="50"/>
        <v>184657.73264775245</v>
      </c>
      <c r="T219" s="5">
        <f t="shared" si="51"/>
        <v>1</v>
      </c>
      <c r="U219" s="32"/>
      <c r="V219" s="32">
        <f t="shared" si="53"/>
        <v>404.50685721665542</v>
      </c>
      <c r="W219" s="32"/>
      <c r="X219" s="111">
        <f t="shared" si="54"/>
        <v>0</v>
      </c>
      <c r="Y219" s="106">
        <f t="shared" si="55"/>
        <v>404.50685721665542</v>
      </c>
      <c r="AC219" s="124">
        <f t="shared" si="56"/>
        <v>763.48</v>
      </c>
      <c r="AD219">
        <f t="shared" si="57"/>
        <v>403.94278157476697</v>
      </c>
      <c r="AE219" s="125">
        <f t="shared" si="58"/>
        <v>207788.16684206011</v>
      </c>
    </row>
    <row r="220" spans="1:31" x14ac:dyDescent="0.3">
      <c r="A220" s="42">
        <v>214</v>
      </c>
      <c r="B220">
        <v>4788</v>
      </c>
      <c r="C220" s="119" t="str">
        <f>VLOOKUP(B220,Hist_TransAid!C:D,2,FALSE)</f>
        <v>Northwood-Kensett</v>
      </c>
      <c r="D220" s="134">
        <v>503</v>
      </c>
      <c r="E220" s="42"/>
      <c r="F220" s="42"/>
      <c r="G220" s="42"/>
      <c r="H220" s="42"/>
      <c r="I220" s="135">
        <v>246856.28</v>
      </c>
      <c r="J220" s="121"/>
      <c r="K220" s="6"/>
      <c r="L220" s="6">
        <f t="shared" si="45"/>
        <v>0</v>
      </c>
      <c r="M220" s="36">
        <f t="shared" si="52"/>
        <v>490.77</v>
      </c>
      <c r="N220" s="5">
        <f t="shared" si="46"/>
        <v>0</v>
      </c>
      <c r="O220" s="5">
        <f t="shared" si="47"/>
        <v>503</v>
      </c>
      <c r="P220" s="5">
        <f t="shared" si="48"/>
        <v>388.13</v>
      </c>
      <c r="Q220" s="5">
        <f t="shared" si="59"/>
        <v>2020</v>
      </c>
      <c r="R220" s="5">
        <f t="shared" si="49"/>
        <v>86.266929719580958</v>
      </c>
      <c r="S220" s="5">
        <f t="shared" si="50"/>
        <v>43392.265648949222</v>
      </c>
      <c r="T220" s="5">
        <f t="shared" si="51"/>
        <v>1</v>
      </c>
      <c r="U220" s="32"/>
      <c r="V220" s="32">
        <f t="shared" si="53"/>
        <v>404.50102256670135</v>
      </c>
      <c r="W220" s="32"/>
      <c r="X220" s="111">
        <f t="shared" si="54"/>
        <v>0</v>
      </c>
      <c r="Y220" s="106">
        <f t="shared" si="55"/>
        <v>404.50102256670135</v>
      </c>
      <c r="AC220" s="124">
        <f t="shared" si="56"/>
        <v>490.77</v>
      </c>
      <c r="AD220">
        <f t="shared" si="57"/>
        <v>131.23278157476693</v>
      </c>
      <c r="AE220" s="125">
        <f t="shared" si="58"/>
        <v>66010.089132107765</v>
      </c>
    </row>
    <row r="221" spans="1:31" x14ac:dyDescent="0.3">
      <c r="A221" s="42">
        <v>215</v>
      </c>
      <c r="B221">
        <v>4797</v>
      </c>
      <c r="C221" s="119" t="str">
        <f>VLOOKUP(B221,Hist_TransAid!C:D,2,FALSE)</f>
        <v>Norwalk</v>
      </c>
      <c r="D221" s="134">
        <v>3350.5</v>
      </c>
      <c r="E221" s="42"/>
      <c r="F221" s="42"/>
      <c r="G221" s="42"/>
      <c r="H221" s="42"/>
      <c r="I221" s="135">
        <v>739472.51</v>
      </c>
      <c r="J221" s="121"/>
      <c r="K221" s="6"/>
      <c r="L221" s="6">
        <f t="shared" si="45"/>
        <v>0</v>
      </c>
      <c r="M221" s="36">
        <f t="shared" si="52"/>
        <v>220.71</v>
      </c>
      <c r="N221" s="5">
        <f t="shared" si="46"/>
        <v>0</v>
      </c>
      <c r="O221" s="5">
        <f t="shared" si="47"/>
        <v>3350.5</v>
      </c>
      <c r="P221" s="5">
        <f t="shared" si="48"/>
        <v>388.13</v>
      </c>
      <c r="Q221" s="5">
        <f t="shared" si="59"/>
        <v>2020</v>
      </c>
      <c r="R221" s="5">
        <f t="shared" si="49"/>
        <v>0</v>
      </c>
      <c r="S221" s="5">
        <f t="shared" si="50"/>
        <v>0</v>
      </c>
      <c r="T221" s="5">
        <f t="shared" si="51"/>
        <v>0</v>
      </c>
      <c r="U221" s="32"/>
      <c r="V221" s="32">
        <f t="shared" si="53"/>
        <v>220.70512162363826</v>
      </c>
      <c r="W221" s="32"/>
      <c r="X221" s="111">
        <f t="shared" si="54"/>
        <v>0</v>
      </c>
      <c r="Y221" s="106">
        <f t="shared" si="55"/>
        <v>220.70512162363826</v>
      </c>
      <c r="AC221" s="124">
        <f t="shared" si="56"/>
        <v>220.71</v>
      </c>
      <c r="AD221">
        <f t="shared" si="57"/>
        <v>0</v>
      </c>
      <c r="AE221" s="125">
        <f t="shared" si="58"/>
        <v>0</v>
      </c>
    </row>
    <row r="222" spans="1:31" x14ac:dyDescent="0.3">
      <c r="A222" s="42">
        <v>216</v>
      </c>
      <c r="B222">
        <v>4860</v>
      </c>
      <c r="C222" s="119" t="str">
        <f>VLOOKUP(B222,Hist_TransAid!C:D,2,FALSE)</f>
        <v>OABCIG</v>
      </c>
      <c r="D222" s="134">
        <v>924.9</v>
      </c>
      <c r="E222" s="42"/>
      <c r="F222" s="42"/>
      <c r="G222" s="42"/>
      <c r="H222" s="42"/>
      <c r="I222" s="135">
        <v>525111.74</v>
      </c>
      <c r="J222" s="121"/>
      <c r="K222" s="6"/>
      <c r="L222" s="6">
        <f t="shared" si="45"/>
        <v>0</v>
      </c>
      <c r="M222" s="36">
        <f t="shared" si="52"/>
        <v>567.75</v>
      </c>
      <c r="N222" s="5">
        <f t="shared" si="46"/>
        <v>0</v>
      </c>
      <c r="O222" s="5">
        <f t="shared" si="47"/>
        <v>924.9</v>
      </c>
      <c r="P222" s="5">
        <f t="shared" si="48"/>
        <v>388.13</v>
      </c>
      <c r="Q222" s="5">
        <f t="shared" si="59"/>
        <v>2020</v>
      </c>
      <c r="R222" s="5">
        <f t="shared" si="49"/>
        <v>163.24692971958098</v>
      </c>
      <c r="S222" s="5">
        <f t="shared" si="50"/>
        <v>150987.08529764044</v>
      </c>
      <c r="T222" s="5">
        <f t="shared" si="51"/>
        <v>1</v>
      </c>
      <c r="U222" s="32"/>
      <c r="V222" s="32">
        <f t="shared" si="53"/>
        <v>404.50281619889671</v>
      </c>
      <c r="W222" s="32"/>
      <c r="X222" s="111">
        <f t="shared" si="54"/>
        <v>0</v>
      </c>
      <c r="Y222" s="106">
        <f t="shared" si="55"/>
        <v>404.50281619889671</v>
      </c>
      <c r="AC222" s="124">
        <f t="shared" si="56"/>
        <v>567.75</v>
      </c>
      <c r="AD222">
        <f t="shared" si="57"/>
        <v>208.21278157476695</v>
      </c>
      <c r="AE222" s="125">
        <f t="shared" si="58"/>
        <v>192576.00167850195</v>
      </c>
    </row>
    <row r="223" spans="1:31" x14ac:dyDescent="0.3">
      <c r="A223" s="42">
        <v>217</v>
      </c>
      <c r="B223">
        <v>4869</v>
      </c>
      <c r="C223" s="119" t="str">
        <f>VLOOKUP(B223,Hist_TransAid!C:D,2,FALSE)</f>
        <v>Oelwein</v>
      </c>
      <c r="D223" s="134">
        <v>1340.2</v>
      </c>
      <c r="E223" s="42"/>
      <c r="F223" s="42"/>
      <c r="G223" s="42"/>
      <c r="H223" s="42"/>
      <c r="I223" s="135">
        <v>300428.53999999998</v>
      </c>
      <c r="J223" s="121"/>
      <c r="K223" s="6"/>
      <c r="L223" s="6">
        <f t="shared" si="45"/>
        <v>0</v>
      </c>
      <c r="M223" s="36">
        <f t="shared" si="52"/>
        <v>224.17</v>
      </c>
      <c r="N223" s="5">
        <f t="shared" si="46"/>
        <v>0</v>
      </c>
      <c r="O223" s="5">
        <f t="shared" si="47"/>
        <v>1340.2</v>
      </c>
      <c r="P223" s="5">
        <f t="shared" si="48"/>
        <v>388.13</v>
      </c>
      <c r="Q223" s="5">
        <f t="shared" si="59"/>
        <v>2020</v>
      </c>
      <c r="R223" s="5">
        <f t="shared" si="49"/>
        <v>0</v>
      </c>
      <c r="S223" s="5">
        <f t="shared" si="50"/>
        <v>0</v>
      </c>
      <c r="T223" s="5">
        <f t="shared" si="51"/>
        <v>0</v>
      </c>
      <c r="U223" s="32"/>
      <c r="V223" s="32">
        <f t="shared" si="53"/>
        <v>224.1669452320549</v>
      </c>
      <c r="W223" s="32"/>
      <c r="X223" s="111">
        <f t="shared" si="54"/>
        <v>0</v>
      </c>
      <c r="Y223" s="106">
        <f t="shared" si="55"/>
        <v>224.1669452320549</v>
      </c>
      <c r="AC223" s="124">
        <f t="shared" si="56"/>
        <v>224.17</v>
      </c>
      <c r="AD223">
        <f t="shared" si="57"/>
        <v>0</v>
      </c>
      <c r="AE223" s="125">
        <f t="shared" si="58"/>
        <v>0</v>
      </c>
    </row>
    <row r="224" spans="1:31" x14ac:dyDescent="0.3">
      <c r="A224" s="42">
        <v>218</v>
      </c>
      <c r="B224">
        <v>4878</v>
      </c>
      <c r="C224" s="119" t="str">
        <f>VLOOKUP(B224,Hist_TransAid!C:D,2,FALSE)</f>
        <v>Ogden</v>
      </c>
      <c r="D224" s="134">
        <v>601.9</v>
      </c>
      <c r="E224" s="42"/>
      <c r="F224" s="42"/>
      <c r="G224" s="42"/>
      <c r="H224" s="42"/>
      <c r="I224" s="135">
        <v>272072.08</v>
      </c>
      <c r="J224" s="121"/>
      <c r="K224" s="6"/>
      <c r="L224" s="6">
        <f t="shared" si="45"/>
        <v>0</v>
      </c>
      <c r="M224" s="36">
        <f t="shared" si="52"/>
        <v>452.02</v>
      </c>
      <c r="N224" s="5">
        <f t="shared" si="46"/>
        <v>0</v>
      </c>
      <c r="O224" s="5">
        <f t="shared" si="47"/>
        <v>601.9</v>
      </c>
      <c r="P224" s="5">
        <f t="shared" si="48"/>
        <v>388.13</v>
      </c>
      <c r="Q224" s="5">
        <f t="shared" si="59"/>
        <v>2020</v>
      </c>
      <c r="R224" s="5">
        <f t="shared" si="49"/>
        <v>47.516929719580958</v>
      </c>
      <c r="S224" s="5">
        <f t="shared" si="50"/>
        <v>28600.439998215777</v>
      </c>
      <c r="T224" s="5">
        <f t="shared" si="51"/>
        <v>1</v>
      </c>
      <c r="U224" s="32"/>
      <c r="V224" s="32">
        <f t="shared" si="53"/>
        <v>404.50513374611108</v>
      </c>
      <c r="W224" s="32"/>
      <c r="X224" s="111">
        <f t="shared" si="54"/>
        <v>0</v>
      </c>
      <c r="Y224" s="106">
        <f t="shared" si="55"/>
        <v>404.50513374611108</v>
      </c>
      <c r="AC224" s="124">
        <f t="shared" si="56"/>
        <v>452.02</v>
      </c>
      <c r="AD224">
        <f t="shared" si="57"/>
        <v>92.482781574766932</v>
      </c>
      <c r="AE224" s="125">
        <f t="shared" si="58"/>
        <v>55665.386229852214</v>
      </c>
    </row>
    <row r="225" spans="1:31" x14ac:dyDescent="0.3">
      <c r="A225" s="42">
        <v>219</v>
      </c>
      <c r="B225">
        <v>4890</v>
      </c>
      <c r="C225" s="119" t="str">
        <f>VLOOKUP(B225,Hist_TransAid!C:D,2,FALSE)</f>
        <v>Okoboji</v>
      </c>
      <c r="D225" s="134">
        <v>1043.2</v>
      </c>
      <c r="E225" s="42"/>
      <c r="F225" s="42"/>
      <c r="G225" s="42"/>
      <c r="H225" s="42"/>
      <c r="I225" s="135">
        <v>441091.83</v>
      </c>
      <c r="J225" s="121"/>
      <c r="K225" s="6"/>
      <c r="L225" s="6">
        <f t="shared" si="45"/>
        <v>0</v>
      </c>
      <c r="M225" s="36">
        <f t="shared" si="52"/>
        <v>422.83</v>
      </c>
      <c r="N225" s="5">
        <f t="shared" si="46"/>
        <v>0</v>
      </c>
      <c r="O225" s="5">
        <f t="shared" si="47"/>
        <v>1043.2</v>
      </c>
      <c r="P225" s="5">
        <f t="shared" si="48"/>
        <v>388.13</v>
      </c>
      <c r="Q225" s="5">
        <f t="shared" si="59"/>
        <v>2020</v>
      </c>
      <c r="R225" s="5">
        <f t="shared" si="49"/>
        <v>18.32692971958096</v>
      </c>
      <c r="S225" s="5">
        <f t="shared" si="50"/>
        <v>19118.653083466859</v>
      </c>
      <c r="T225" s="5">
        <f t="shared" si="51"/>
        <v>1</v>
      </c>
      <c r="U225" s="32"/>
      <c r="V225" s="32">
        <f t="shared" si="53"/>
        <v>404.49882756569508</v>
      </c>
      <c r="W225" s="32"/>
      <c r="X225" s="111">
        <f t="shared" si="54"/>
        <v>0</v>
      </c>
      <c r="Y225" s="106">
        <f t="shared" si="55"/>
        <v>404.49882756569508</v>
      </c>
      <c r="AC225" s="124">
        <f t="shared" si="56"/>
        <v>422.83</v>
      </c>
      <c r="AD225">
        <f t="shared" si="57"/>
        <v>63.292781574766934</v>
      </c>
      <c r="AE225" s="125">
        <f t="shared" si="58"/>
        <v>66027.029738796875</v>
      </c>
    </row>
    <row r="226" spans="1:31" x14ac:dyDescent="0.3">
      <c r="A226" s="42">
        <v>220</v>
      </c>
      <c r="B226">
        <v>4905</v>
      </c>
      <c r="C226" s="119" t="str">
        <f>VLOOKUP(B226,Hist_TransAid!C:D,2,FALSE)</f>
        <v>Olin</v>
      </c>
      <c r="D226" s="134">
        <v>214</v>
      </c>
      <c r="E226" s="42"/>
      <c r="F226" s="42"/>
      <c r="G226" s="42"/>
      <c r="H226" s="42"/>
      <c r="I226" s="135">
        <v>161250.17000000001</v>
      </c>
      <c r="J226" s="121"/>
      <c r="K226" s="6"/>
      <c r="L226" s="6">
        <f t="shared" si="45"/>
        <v>0</v>
      </c>
      <c r="M226" s="36">
        <f t="shared" si="52"/>
        <v>753.51</v>
      </c>
      <c r="N226" s="5">
        <f t="shared" si="46"/>
        <v>0</v>
      </c>
      <c r="O226" s="5">
        <f t="shared" si="47"/>
        <v>214</v>
      </c>
      <c r="P226" s="5">
        <f t="shared" si="48"/>
        <v>388.13</v>
      </c>
      <c r="Q226" s="5">
        <f t="shared" si="59"/>
        <v>2020</v>
      </c>
      <c r="R226" s="5">
        <f t="shared" si="49"/>
        <v>349.00692971958097</v>
      </c>
      <c r="S226" s="5">
        <f t="shared" si="50"/>
        <v>74687.482959990331</v>
      </c>
      <c r="T226" s="5">
        <f t="shared" si="51"/>
        <v>1</v>
      </c>
      <c r="U226" s="32"/>
      <c r="V226" s="32">
        <f t="shared" si="53"/>
        <v>404.49853757013869</v>
      </c>
      <c r="W226" s="32"/>
      <c r="X226" s="111">
        <f t="shared" si="54"/>
        <v>0</v>
      </c>
      <c r="Y226" s="106">
        <f t="shared" si="55"/>
        <v>404.49853757013869</v>
      </c>
      <c r="AC226" s="124">
        <f t="shared" si="56"/>
        <v>753.51</v>
      </c>
      <c r="AD226">
        <f t="shared" si="57"/>
        <v>393.97278157476694</v>
      </c>
      <c r="AE226" s="125">
        <f t="shared" si="58"/>
        <v>84310.175257000126</v>
      </c>
    </row>
    <row r="227" spans="1:31" x14ac:dyDescent="0.3">
      <c r="A227" s="42">
        <v>221</v>
      </c>
      <c r="B227">
        <v>4978</v>
      </c>
      <c r="C227" s="119" t="str">
        <f>VLOOKUP(B227,Hist_TransAid!C:D,2,FALSE)</f>
        <v>Orient-Macksburg</v>
      </c>
      <c r="D227" s="134">
        <v>176.9</v>
      </c>
      <c r="E227" s="42"/>
      <c r="F227" s="42"/>
      <c r="G227" s="42"/>
      <c r="H227" s="42"/>
      <c r="I227" s="135">
        <v>147363.21</v>
      </c>
      <c r="J227" s="121"/>
      <c r="K227" s="6"/>
      <c r="L227" s="6">
        <f t="shared" si="45"/>
        <v>0</v>
      </c>
      <c r="M227" s="36">
        <f t="shared" si="52"/>
        <v>833.03</v>
      </c>
      <c r="N227" s="5">
        <f t="shared" si="46"/>
        <v>0</v>
      </c>
      <c r="O227" s="5">
        <f t="shared" si="47"/>
        <v>176.9</v>
      </c>
      <c r="P227" s="5">
        <f t="shared" si="48"/>
        <v>388.13</v>
      </c>
      <c r="Q227" s="5">
        <f t="shared" si="59"/>
        <v>2020</v>
      </c>
      <c r="R227" s="5">
        <f t="shared" si="49"/>
        <v>428.52692971958095</v>
      </c>
      <c r="S227" s="5">
        <f t="shared" si="50"/>
        <v>75806.413867393872</v>
      </c>
      <c r="T227" s="5">
        <f t="shared" si="51"/>
        <v>1</v>
      </c>
      <c r="U227" s="32"/>
      <c r="V227" s="32">
        <f t="shared" si="53"/>
        <v>404.50421782140256</v>
      </c>
      <c r="W227" s="32"/>
      <c r="X227" s="111">
        <f t="shared" si="54"/>
        <v>0</v>
      </c>
      <c r="Y227" s="106">
        <f t="shared" si="55"/>
        <v>404.50421782140256</v>
      </c>
      <c r="AC227" s="124">
        <f t="shared" si="56"/>
        <v>833.03</v>
      </c>
      <c r="AD227">
        <f t="shared" si="57"/>
        <v>473.49278157476692</v>
      </c>
      <c r="AE227" s="125">
        <f t="shared" si="58"/>
        <v>83760.873060576268</v>
      </c>
    </row>
    <row r="228" spans="1:31" x14ac:dyDescent="0.3">
      <c r="A228" s="42">
        <v>222</v>
      </c>
      <c r="B228">
        <v>4995</v>
      </c>
      <c r="C228" s="119" t="str">
        <f>VLOOKUP(B228,Hist_TransAid!C:D,2,FALSE)</f>
        <v>Osage</v>
      </c>
      <c r="D228" s="134">
        <v>902.2</v>
      </c>
      <c r="E228" s="42"/>
      <c r="F228" s="42"/>
      <c r="G228" s="42"/>
      <c r="H228" s="42"/>
      <c r="I228" s="135">
        <v>378494.73</v>
      </c>
      <c r="J228" s="121"/>
      <c r="K228" s="6"/>
      <c r="L228" s="6">
        <f t="shared" si="45"/>
        <v>0</v>
      </c>
      <c r="M228" s="36">
        <f t="shared" si="52"/>
        <v>419.52</v>
      </c>
      <c r="N228" s="5">
        <f t="shared" si="46"/>
        <v>0</v>
      </c>
      <c r="O228" s="5">
        <f t="shared" si="47"/>
        <v>902.2</v>
      </c>
      <c r="P228" s="5">
        <f t="shared" si="48"/>
        <v>388.13</v>
      </c>
      <c r="Q228" s="5">
        <f t="shared" si="59"/>
        <v>2020</v>
      </c>
      <c r="R228" s="5">
        <f t="shared" si="49"/>
        <v>15.016929719580958</v>
      </c>
      <c r="S228" s="5">
        <f t="shared" si="50"/>
        <v>13548.273993005942</v>
      </c>
      <c r="T228" s="5">
        <f t="shared" si="51"/>
        <v>1</v>
      </c>
      <c r="U228" s="32"/>
      <c r="V228" s="32">
        <f t="shared" si="53"/>
        <v>404.50726668919759</v>
      </c>
      <c r="W228" s="32"/>
      <c r="X228" s="111">
        <f t="shared" si="54"/>
        <v>0</v>
      </c>
      <c r="Y228" s="106">
        <f t="shared" si="55"/>
        <v>404.50726668919759</v>
      </c>
      <c r="AC228" s="124">
        <f t="shared" si="56"/>
        <v>419.52</v>
      </c>
      <c r="AD228">
        <f t="shared" si="57"/>
        <v>59.982781574766932</v>
      </c>
      <c r="AE228" s="125">
        <f t="shared" si="58"/>
        <v>54116.465536754731</v>
      </c>
    </row>
    <row r="229" spans="1:31" x14ac:dyDescent="0.3">
      <c r="A229" s="42">
        <v>223</v>
      </c>
      <c r="B229">
        <v>5013</v>
      </c>
      <c r="C229" s="119" t="str">
        <f>VLOOKUP(B229,Hist_TransAid!C:D,2,FALSE)</f>
        <v>Oskaloosa</v>
      </c>
      <c r="D229" s="134">
        <v>2208.5</v>
      </c>
      <c r="E229" s="42"/>
      <c r="F229" s="42"/>
      <c r="G229" s="42"/>
      <c r="H229" s="42"/>
      <c r="I229" s="135">
        <v>950538.85</v>
      </c>
      <c r="J229" s="121"/>
      <c r="K229" s="6"/>
      <c r="L229" s="6">
        <f t="shared" si="45"/>
        <v>0</v>
      </c>
      <c r="M229" s="36">
        <f t="shared" si="52"/>
        <v>430.4</v>
      </c>
      <c r="N229" s="5">
        <f t="shared" si="46"/>
        <v>0</v>
      </c>
      <c r="O229" s="5">
        <f t="shared" si="47"/>
        <v>2208.5</v>
      </c>
      <c r="P229" s="5">
        <f t="shared" si="48"/>
        <v>388.13</v>
      </c>
      <c r="Q229" s="5">
        <f t="shared" si="59"/>
        <v>2020</v>
      </c>
      <c r="R229" s="5">
        <f t="shared" si="49"/>
        <v>25.896929719580953</v>
      </c>
      <c r="S229" s="5">
        <f t="shared" si="50"/>
        <v>57193.369285694534</v>
      </c>
      <c r="T229" s="5">
        <f t="shared" si="51"/>
        <v>1</v>
      </c>
      <c r="U229" s="32"/>
      <c r="V229" s="32">
        <f t="shared" si="53"/>
        <v>404.50327403862593</v>
      </c>
      <c r="W229" s="32"/>
      <c r="X229" s="111">
        <f t="shared" si="54"/>
        <v>0</v>
      </c>
      <c r="Y229" s="106">
        <f t="shared" si="55"/>
        <v>404.50327403862593</v>
      </c>
      <c r="AC229" s="124">
        <f t="shared" si="56"/>
        <v>430.4</v>
      </c>
      <c r="AD229">
        <f t="shared" si="57"/>
        <v>70.862781574766927</v>
      </c>
      <c r="AE229" s="125">
        <f t="shared" si="58"/>
        <v>156500.45310787275</v>
      </c>
    </row>
    <row r="230" spans="1:31" x14ac:dyDescent="0.3">
      <c r="A230" s="42">
        <v>224</v>
      </c>
      <c r="B230">
        <v>5049</v>
      </c>
      <c r="C230" s="119" t="str">
        <f>VLOOKUP(B230,Hist_TransAid!C:D,2,FALSE)</f>
        <v>Ottumwa</v>
      </c>
      <c r="D230" s="134">
        <v>4871</v>
      </c>
      <c r="E230" s="42"/>
      <c r="F230" s="42"/>
      <c r="G230" s="42"/>
      <c r="H230" s="42"/>
      <c r="I230" s="135">
        <v>1779489.92</v>
      </c>
      <c r="J230" s="121"/>
      <c r="K230" s="6"/>
      <c r="L230" s="6">
        <f t="shared" si="45"/>
        <v>0</v>
      </c>
      <c r="M230" s="36">
        <f t="shared" si="52"/>
        <v>365.32</v>
      </c>
      <c r="N230" s="5">
        <f t="shared" si="46"/>
        <v>0</v>
      </c>
      <c r="O230" s="5">
        <f t="shared" si="47"/>
        <v>4871</v>
      </c>
      <c r="P230" s="5">
        <f t="shared" si="48"/>
        <v>388.13</v>
      </c>
      <c r="Q230" s="5">
        <f t="shared" si="59"/>
        <v>2020</v>
      </c>
      <c r="R230" s="5">
        <f t="shared" si="49"/>
        <v>0</v>
      </c>
      <c r="S230" s="5">
        <f t="shared" si="50"/>
        <v>0</v>
      </c>
      <c r="T230" s="5">
        <f t="shared" si="51"/>
        <v>0</v>
      </c>
      <c r="U230" s="32"/>
      <c r="V230" s="32">
        <f t="shared" si="53"/>
        <v>365.32332580578935</v>
      </c>
      <c r="W230" s="32"/>
      <c r="X230" s="111">
        <f t="shared" si="54"/>
        <v>0</v>
      </c>
      <c r="Y230" s="106">
        <f t="shared" si="55"/>
        <v>365.32332580578935</v>
      </c>
      <c r="AC230" s="124">
        <f t="shared" si="56"/>
        <v>365.32</v>
      </c>
      <c r="AD230">
        <f t="shared" si="57"/>
        <v>5.7827815747669433</v>
      </c>
      <c r="AE230" s="125">
        <f t="shared" si="58"/>
        <v>28167.929050689781</v>
      </c>
    </row>
    <row r="231" spans="1:31" x14ac:dyDescent="0.3">
      <c r="A231" s="42">
        <v>225</v>
      </c>
      <c r="B231">
        <v>5121</v>
      </c>
      <c r="C231" s="119" t="str">
        <f>VLOOKUP(B231,Hist_TransAid!C:D,2,FALSE)</f>
        <v>Panorama</v>
      </c>
      <c r="D231" s="134">
        <v>686.6</v>
      </c>
      <c r="E231" s="42"/>
      <c r="F231" s="42"/>
      <c r="G231" s="42"/>
      <c r="H231" s="42"/>
      <c r="I231" s="135">
        <v>398366.05</v>
      </c>
      <c r="J231" s="121"/>
      <c r="K231" s="6"/>
      <c r="L231" s="6">
        <f t="shared" si="45"/>
        <v>0</v>
      </c>
      <c r="M231" s="36">
        <f t="shared" si="52"/>
        <v>580.20000000000005</v>
      </c>
      <c r="N231" s="5">
        <f t="shared" si="46"/>
        <v>0</v>
      </c>
      <c r="O231" s="5">
        <f t="shared" si="47"/>
        <v>686.6</v>
      </c>
      <c r="P231" s="5">
        <f t="shared" si="48"/>
        <v>388.13</v>
      </c>
      <c r="Q231" s="5">
        <f t="shared" si="59"/>
        <v>2020</v>
      </c>
      <c r="R231" s="5">
        <f t="shared" si="49"/>
        <v>175.69692971958102</v>
      </c>
      <c r="S231" s="5">
        <f t="shared" si="50"/>
        <v>120633.51194546433</v>
      </c>
      <c r="T231" s="5">
        <f t="shared" si="51"/>
        <v>1</v>
      </c>
      <c r="U231" s="32"/>
      <c r="V231" s="32">
        <f t="shared" si="53"/>
        <v>404.5041334904393</v>
      </c>
      <c r="W231" s="32"/>
      <c r="X231" s="111">
        <f t="shared" si="54"/>
        <v>0</v>
      </c>
      <c r="Y231" s="106">
        <f t="shared" si="55"/>
        <v>404.5041334904393</v>
      </c>
      <c r="AC231" s="124">
        <f t="shared" si="56"/>
        <v>580.20000000000005</v>
      </c>
      <c r="AD231">
        <f t="shared" si="57"/>
        <v>220.662781574767</v>
      </c>
      <c r="AE231" s="125">
        <f t="shared" si="58"/>
        <v>151507.06582923501</v>
      </c>
    </row>
    <row r="232" spans="1:31" x14ac:dyDescent="0.3">
      <c r="A232" s="42">
        <v>226</v>
      </c>
      <c r="B232">
        <v>5139</v>
      </c>
      <c r="C232" s="119" t="str">
        <f>VLOOKUP(B232,Hist_TransAid!C:D,2,FALSE)</f>
        <v>Paton-Churdan</v>
      </c>
      <c r="D232" s="134">
        <v>183</v>
      </c>
      <c r="E232" s="42"/>
      <c r="F232" s="42"/>
      <c r="G232" s="42"/>
      <c r="H232" s="42"/>
      <c r="I232" s="135">
        <v>156202.14000000001</v>
      </c>
      <c r="J232" s="121"/>
      <c r="K232" s="6"/>
      <c r="L232" s="6">
        <f t="shared" si="45"/>
        <v>0</v>
      </c>
      <c r="M232" s="36">
        <f t="shared" si="52"/>
        <v>853.56</v>
      </c>
      <c r="N232" s="5">
        <f t="shared" si="46"/>
        <v>0</v>
      </c>
      <c r="O232" s="5">
        <f t="shared" si="47"/>
        <v>183</v>
      </c>
      <c r="P232" s="5">
        <f t="shared" si="48"/>
        <v>388.13</v>
      </c>
      <c r="Q232" s="5">
        <f t="shared" si="59"/>
        <v>2020</v>
      </c>
      <c r="R232" s="5">
        <f t="shared" si="49"/>
        <v>449.05692971958092</v>
      </c>
      <c r="S232" s="5">
        <f t="shared" si="50"/>
        <v>82177.418138683308</v>
      </c>
      <c r="T232" s="5">
        <f t="shared" si="51"/>
        <v>1</v>
      </c>
      <c r="U232" s="32"/>
      <c r="V232" s="32">
        <f t="shared" si="53"/>
        <v>404.50667683779619</v>
      </c>
      <c r="W232" s="32"/>
      <c r="X232" s="111">
        <f t="shared" si="54"/>
        <v>0</v>
      </c>
      <c r="Y232" s="106">
        <f t="shared" si="55"/>
        <v>404.50667683779619</v>
      </c>
      <c r="AC232" s="124">
        <f t="shared" si="56"/>
        <v>853.56</v>
      </c>
      <c r="AD232">
        <f t="shared" si="57"/>
        <v>494.0227815747669</v>
      </c>
      <c r="AE232" s="125">
        <f t="shared" si="58"/>
        <v>90406.169028182339</v>
      </c>
    </row>
    <row r="233" spans="1:31" x14ac:dyDescent="0.3">
      <c r="A233" s="42">
        <v>227</v>
      </c>
      <c r="B233">
        <v>5160</v>
      </c>
      <c r="C233" s="119" t="str">
        <f>VLOOKUP(B233,Hist_TransAid!C:D,2,FALSE)</f>
        <v>PCM</v>
      </c>
      <c r="D233" s="134">
        <v>1022.9</v>
      </c>
      <c r="E233" s="42"/>
      <c r="F233" s="42"/>
      <c r="G233" s="42"/>
      <c r="H233" s="42"/>
      <c r="I233" s="135">
        <v>373207.74</v>
      </c>
      <c r="J233" s="121"/>
      <c r="K233" s="6"/>
      <c r="L233" s="6">
        <f t="shared" si="45"/>
        <v>0</v>
      </c>
      <c r="M233" s="36">
        <f t="shared" si="52"/>
        <v>364.85</v>
      </c>
      <c r="N233" s="5">
        <f t="shared" si="46"/>
        <v>0</v>
      </c>
      <c r="O233" s="5">
        <f t="shared" si="47"/>
        <v>1022.9</v>
      </c>
      <c r="P233" s="5">
        <f t="shared" si="48"/>
        <v>388.13</v>
      </c>
      <c r="Q233" s="5">
        <f t="shared" si="59"/>
        <v>2020</v>
      </c>
      <c r="R233" s="5">
        <f t="shared" si="49"/>
        <v>0</v>
      </c>
      <c r="S233" s="5">
        <f t="shared" si="50"/>
        <v>0</v>
      </c>
      <c r="T233" s="5">
        <f t="shared" si="51"/>
        <v>0</v>
      </c>
      <c r="U233" s="32"/>
      <c r="V233" s="32">
        <f t="shared" si="53"/>
        <v>364.85261511389189</v>
      </c>
      <c r="W233" s="32"/>
      <c r="X233" s="111">
        <f t="shared" si="54"/>
        <v>0</v>
      </c>
      <c r="Y233" s="106">
        <f t="shared" si="55"/>
        <v>364.85261511389189</v>
      </c>
      <c r="AC233" s="124">
        <f t="shared" si="56"/>
        <v>364.85</v>
      </c>
      <c r="AD233">
        <f t="shared" si="57"/>
        <v>5.3127815747669729</v>
      </c>
      <c r="AE233" s="125">
        <f t="shared" si="58"/>
        <v>5434.444272829136</v>
      </c>
    </row>
    <row r="234" spans="1:31" x14ac:dyDescent="0.3">
      <c r="A234" s="42">
        <v>228</v>
      </c>
      <c r="B234">
        <v>5163</v>
      </c>
      <c r="C234" s="119" t="str">
        <f>VLOOKUP(B234,Hist_TransAid!C:D,2,FALSE)</f>
        <v>Pekin</v>
      </c>
      <c r="D234" s="134">
        <v>575.29999999999995</v>
      </c>
      <c r="E234" s="42"/>
      <c r="F234" s="42"/>
      <c r="G234" s="42"/>
      <c r="H234" s="42"/>
      <c r="I234" s="135">
        <v>587152.72</v>
      </c>
      <c r="J234" s="121"/>
      <c r="K234" s="6"/>
      <c r="L234" s="6">
        <f t="shared" si="45"/>
        <v>0</v>
      </c>
      <c r="M234" s="36">
        <f t="shared" si="52"/>
        <v>1020.6</v>
      </c>
      <c r="N234" s="5">
        <f t="shared" si="46"/>
        <v>0</v>
      </c>
      <c r="O234" s="5">
        <f t="shared" si="47"/>
        <v>575.29999999999995</v>
      </c>
      <c r="P234" s="5">
        <f t="shared" si="48"/>
        <v>388.13</v>
      </c>
      <c r="Q234" s="5">
        <f t="shared" si="59"/>
        <v>2020</v>
      </c>
      <c r="R234" s="5">
        <f t="shared" si="49"/>
        <v>616.096929719581</v>
      </c>
      <c r="S234" s="5">
        <f t="shared" si="50"/>
        <v>354440.5636676749</v>
      </c>
      <c r="T234" s="5">
        <f t="shared" si="51"/>
        <v>1</v>
      </c>
      <c r="U234" s="32"/>
      <c r="V234" s="32">
        <f t="shared" si="53"/>
        <v>404.50574714466381</v>
      </c>
      <c r="W234" s="32"/>
      <c r="X234" s="111">
        <f t="shared" si="54"/>
        <v>0</v>
      </c>
      <c r="Y234" s="106">
        <f t="shared" si="55"/>
        <v>404.50574714466381</v>
      </c>
      <c r="AC234" s="124">
        <f t="shared" si="56"/>
        <v>1020.6</v>
      </c>
      <c r="AD234">
        <f t="shared" si="57"/>
        <v>661.06278157476697</v>
      </c>
      <c r="AE234" s="125">
        <f t="shared" si="58"/>
        <v>380309.41823996342</v>
      </c>
    </row>
    <row r="235" spans="1:31" x14ac:dyDescent="0.3">
      <c r="A235" s="42">
        <v>229</v>
      </c>
      <c r="B235">
        <v>5166</v>
      </c>
      <c r="C235" s="119" t="str">
        <f>VLOOKUP(B235,Hist_TransAid!C:D,2,FALSE)</f>
        <v>Pella</v>
      </c>
      <c r="D235" s="134">
        <v>2171.7999999999997</v>
      </c>
      <c r="E235" s="42"/>
      <c r="F235" s="42"/>
      <c r="G235" s="42"/>
      <c r="H235" s="42"/>
      <c r="I235" s="135">
        <v>798539.58</v>
      </c>
      <c r="J235" s="121"/>
      <c r="K235" s="6"/>
      <c r="L235" s="6">
        <f t="shared" si="45"/>
        <v>0</v>
      </c>
      <c r="M235" s="36">
        <f t="shared" si="52"/>
        <v>367.69</v>
      </c>
      <c r="N235" s="5">
        <f t="shared" si="46"/>
        <v>0</v>
      </c>
      <c r="O235" s="5">
        <f t="shared" si="47"/>
        <v>2171.7999999999997</v>
      </c>
      <c r="P235" s="5">
        <f t="shared" si="48"/>
        <v>388.13</v>
      </c>
      <c r="Q235" s="5">
        <f t="shared" si="59"/>
        <v>2020</v>
      </c>
      <c r="R235" s="5">
        <f t="shared" si="49"/>
        <v>0</v>
      </c>
      <c r="S235" s="5">
        <f t="shared" si="50"/>
        <v>0</v>
      </c>
      <c r="T235" s="5">
        <f t="shared" si="51"/>
        <v>0</v>
      </c>
      <c r="U235" s="32"/>
      <c r="V235" s="32">
        <f t="shared" si="53"/>
        <v>367.68559720047887</v>
      </c>
      <c r="W235" s="32"/>
      <c r="X235" s="111">
        <f t="shared" si="54"/>
        <v>0</v>
      </c>
      <c r="Y235" s="106">
        <f t="shared" si="55"/>
        <v>367.68559720047887</v>
      </c>
      <c r="AC235" s="124">
        <f t="shared" si="56"/>
        <v>367.69</v>
      </c>
      <c r="AD235">
        <f t="shared" si="57"/>
        <v>8.1527815747669479</v>
      </c>
      <c r="AE235" s="125">
        <f t="shared" si="58"/>
        <v>17706.211024078853</v>
      </c>
    </row>
    <row r="236" spans="1:31" x14ac:dyDescent="0.3">
      <c r="A236" s="42">
        <v>230</v>
      </c>
      <c r="B236">
        <v>5184</v>
      </c>
      <c r="C236" s="119" t="str">
        <f>VLOOKUP(B236,Hist_TransAid!C:D,2,FALSE)</f>
        <v>Perry</v>
      </c>
      <c r="D236" s="134">
        <v>1822.2</v>
      </c>
      <c r="E236" s="42"/>
      <c r="F236" s="42"/>
      <c r="G236" s="42"/>
      <c r="H236" s="42"/>
      <c r="I236" s="135">
        <v>728833.54</v>
      </c>
      <c r="J236" s="121"/>
      <c r="K236" s="6"/>
      <c r="L236" s="6">
        <f t="shared" si="45"/>
        <v>0</v>
      </c>
      <c r="M236" s="36">
        <f t="shared" si="52"/>
        <v>399.97</v>
      </c>
      <c r="N236" s="5">
        <f t="shared" si="46"/>
        <v>0</v>
      </c>
      <c r="O236" s="5">
        <f t="shared" si="47"/>
        <v>1822.2</v>
      </c>
      <c r="P236" s="5">
        <f t="shared" si="48"/>
        <v>388.13</v>
      </c>
      <c r="Q236" s="5">
        <f t="shared" si="59"/>
        <v>2020</v>
      </c>
      <c r="R236" s="5">
        <f t="shared" si="49"/>
        <v>0</v>
      </c>
      <c r="S236" s="5">
        <f t="shared" si="50"/>
        <v>0</v>
      </c>
      <c r="T236" s="5">
        <f t="shared" si="51"/>
        <v>0</v>
      </c>
      <c r="U236" s="32"/>
      <c r="V236" s="32">
        <f t="shared" si="53"/>
        <v>399.9745033476018</v>
      </c>
      <c r="W236" s="32"/>
      <c r="X236" s="111">
        <f t="shared" si="54"/>
        <v>0</v>
      </c>
      <c r="Y236" s="106">
        <f t="shared" si="55"/>
        <v>399.9745033476018</v>
      </c>
      <c r="AC236" s="124">
        <f t="shared" si="56"/>
        <v>399.97</v>
      </c>
      <c r="AD236">
        <f t="shared" si="57"/>
        <v>40.432781574766977</v>
      </c>
      <c r="AE236" s="125">
        <f t="shared" si="58"/>
        <v>73676.614585540388</v>
      </c>
    </row>
    <row r="237" spans="1:31" x14ac:dyDescent="0.3">
      <c r="A237" s="42">
        <v>231</v>
      </c>
      <c r="B237">
        <v>5250</v>
      </c>
      <c r="C237" s="119" t="str">
        <f>VLOOKUP(B237,Hist_TransAid!C:D,2,FALSE)</f>
        <v>Pleasant Valley</v>
      </c>
      <c r="D237" s="134">
        <v>5423.6</v>
      </c>
      <c r="E237" s="42"/>
      <c r="F237" s="42"/>
      <c r="G237" s="42"/>
      <c r="H237" s="42"/>
      <c r="I237" s="135">
        <v>1295546.74</v>
      </c>
      <c r="J237" s="121"/>
      <c r="K237" s="6"/>
      <c r="L237" s="6">
        <f t="shared" si="45"/>
        <v>0</v>
      </c>
      <c r="M237" s="36">
        <f t="shared" si="52"/>
        <v>238.87</v>
      </c>
      <c r="N237" s="5">
        <f t="shared" si="46"/>
        <v>0</v>
      </c>
      <c r="O237" s="5">
        <f t="shared" si="47"/>
        <v>5423.6</v>
      </c>
      <c r="P237" s="5">
        <f t="shared" si="48"/>
        <v>388.13</v>
      </c>
      <c r="Q237" s="5">
        <f t="shared" si="59"/>
        <v>2020</v>
      </c>
      <c r="R237" s="5">
        <f t="shared" si="49"/>
        <v>0</v>
      </c>
      <c r="S237" s="5">
        <f t="shared" si="50"/>
        <v>0</v>
      </c>
      <c r="T237" s="5">
        <f t="shared" si="51"/>
        <v>0</v>
      </c>
      <c r="U237" s="32"/>
      <c r="V237" s="32">
        <f t="shared" si="53"/>
        <v>238.87210339995573</v>
      </c>
      <c r="W237" s="32"/>
      <c r="X237" s="111">
        <f t="shared" si="54"/>
        <v>0</v>
      </c>
      <c r="Y237" s="106">
        <f t="shared" si="55"/>
        <v>238.87210339995573</v>
      </c>
      <c r="AC237" s="124">
        <f t="shared" si="56"/>
        <v>238.87</v>
      </c>
      <c r="AD237">
        <f t="shared" si="57"/>
        <v>0</v>
      </c>
      <c r="AE237" s="125">
        <f t="shared" si="58"/>
        <v>0</v>
      </c>
    </row>
    <row r="238" spans="1:31" x14ac:dyDescent="0.3">
      <c r="A238" s="42">
        <v>232</v>
      </c>
      <c r="B238">
        <v>5256</v>
      </c>
      <c r="C238" s="119" t="str">
        <f>VLOOKUP(B238,Hist_TransAid!C:D,2,FALSE)</f>
        <v>Pleasantville</v>
      </c>
      <c r="D238" s="134">
        <v>675.4</v>
      </c>
      <c r="E238" s="42"/>
      <c r="F238" s="42"/>
      <c r="G238" s="42"/>
      <c r="H238" s="42"/>
      <c r="I238" s="135">
        <v>248264.67</v>
      </c>
      <c r="J238" s="121"/>
      <c r="K238" s="6"/>
      <c r="L238" s="6">
        <f t="shared" si="45"/>
        <v>0</v>
      </c>
      <c r="M238" s="36">
        <f t="shared" si="52"/>
        <v>367.58</v>
      </c>
      <c r="N238" s="5">
        <f t="shared" si="46"/>
        <v>0</v>
      </c>
      <c r="O238" s="5">
        <f t="shared" si="47"/>
        <v>675.4</v>
      </c>
      <c r="P238" s="5">
        <f t="shared" si="48"/>
        <v>388.13</v>
      </c>
      <c r="Q238" s="5">
        <f t="shared" si="59"/>
        <v>2020</v>
      </c>
      <c r="R238" s="5">
        <f t="shared" si="49"/>
        <v>0</v>
      </c>
      <c r="S238" s="5">
        <f t="shared" si="50"/>
        <v>0</v>
      </c>
      <c r="T238" s="5">
        <f t="shared" si="51"/>
        <v>0</v>
      </c>
      <c r="U238" s="32"/>
      <c r="V238" s="32">
        <f t="shared" si="53"/>
        <v>367.58168492745045</v>
      </c>
      <c r="W238" s="32"/>
      <c r="X238" s="111">
        <f t="shared" si="54"/>
        <v>0</v>
      </c>
      <c r="Y238" s="106">
        <f t="shared" si="55"/>
        <v>367.58168492745045</v>
      </c>
      <c r="AC238" s="124">
        <f t="shared" si="56"/>
        <v>367.58</v>
      </c>
      <c r="AD238">
        <f t="shared" si="57"/>
        <v>8.0427815747669342</v>
      </c>
      <c r="AE238" s="125">
        <f t="shared" si="58"/>
        <v>5432.0946755975874</v>
      </c>
    </row>
    <row r="239" spans="1:31" x14ac:dyDescent="0.3">
      <c r="A239" s="42">
        <v>233</v>
      </c>
      <c r="B239">
        <v>5283</v>
      </c>
      <c r="C239" s="119" t="str">
        <f>VLOOKUP(B239,Hist_TransAid!C:D,2,FALSE)</f>
        <v>Pocahontas Area</v>
      </c>
      <c r="D239" s="134">
        <v>665.7</v>
      </c>
      <c r="E239" s="42"/>
      <c r="F239" s="42"/>
      <c r="G239" s="42"/>
      <c r="H239" s="42"/>
      <c r="I239" s="135">
        <v>496351.85</v>
      </c>
      <c r="J239" s="121"/>
      <c r="K239" s="6"/>
      <c r="L239" s="6">
        <f t="shared" si="45"/>
        <v>0</v>
      </c>
      <c r="M239" s="36">
        <f t="shared" si="52"/>
        <v>745.61</v>
      </c>
      <c r="N239" s="5">
        <f t="shared" si="46"/>
        <v>0</v>
      </c>
      <c r="O239" s="5">
        <f t="shared" si="47"/>
        <v>665.7</v>
      </c>
      <c r="P239" s="5">
        <f t="shared" si="48"/>
        <v>388.13</v>
      </c>
      <c r="Q239" s="5">
        <f t="shared" si="59"/>
        <v>2020</v>
      </c>
      <c r="R239" s="5">
        <f t="shared" si="49"/>
        <v>341.10692971958099</v>
      </c>
      <c r="S239" s="5">
        <f t="shared" si="50"/>
        <v>227074.88311432509</v>
      </c>
      <c r="T239" s="5">
        <f t="shared" si="51"/>
        <v>1</v>
      </c>
      <c r="U239" s="32"/>
      <c r="V239" s="32">
        <f t="shared" si="53"/>
        <v>404.50197819689777</v>
      </c>
      <c r="W239" s="32"/>
      <c r="X239" s="111">
        <f t="shared" si="54"/>
        <v>0</v>
      </c>
      <c r="Y239" s="106">
        <f t="shared" si="55"/>
        <v>404.50197819689777</v>
      </c>
      <c r="AC239" s="124">
        <f t="shared" si="56"/>
        <v>745.61</v>
      </c>
      <c r="AD239">
        <f t="shared" si="57"/>
        <v>386.07278157476696</v>
      </c>
      <c r="AE239" s="125">
        <f t="shared" si="58"/>
        <v>257008.65069432239</v>
      </c>
    </row>
    <row r="240" spans="1:31" x14ac:dyDescent="0.3">
      <c r="A240" s="42">
        <v>234</v>
      </c>
      <c r="B240">
        <v>5310</v>
      </c>
      <c r="C240" s="119" t="str">
        <f>VLOOKUP(B240,Hist_TransAid!C:D,2,FALSE)</f>
        <v>Postville</v>
      </c>
      <c r="D240" s="134">
        <v>675.6</v>
      </c>
      <c r="E240" s="42"/>
      <c r="F240" s="42"/>
      <c r="G240" s="42"/>
      <c r="H240" s="42"/>
      <c r="I240" s="135">
        <v>259617.56</v>
      </c>
      <c r="J240" s="121"/>
      <c r="K240" s="6"/>
      <c r="L240" s="6">
        <f t="shared" si="45"/>
        <v>0</v>
      </c>
      <c r="M240" s="36">
        <f t="shared" si="52"/>
        <v>384.28</v>
      </c>
      <c r="N240" s="5">
        <f t="shared" si="46"/>
        <v>0</v>
      </c>
      <c r="O240" s="5">
        <f t="shared" si="47"/>
        <v>675.6</v>
      </c>
      <c r="P240" s="5">
        <f t="shared" si="48"/>
        <v>388.13</v>
      </c>
      <c r="Q240" s="5">
        <f t="shared" si="59"/>
        <v>2020</v>
      </c>
      <c r="R240" s="5">
        <f t="shared" si="49"/>
        <v>0</v>
      </c>
      <c r="S240" s="5">
        <f t="shared" si="50"/>
        <v>0</v>
      </c>
      <c r="T240" s="5">
        <f t="shared" si="51"/>
        <v>0</v>
      </c>
      <c r="U240" s="32"/>
      <c r="V240" s="32">
        <f t="shared" si="53"/>
        <v>384.27702782711663</v>
      </c>
      <c r="W240" s="32"/>
      <c r="X240" s="111">
        <f t="shared" si="54"/>
        <v>0</v>
      </c>
      <c r="Y240" s="106">
        <f t="shared" si="55"/>
        <v>384.27702782711663</v>
      </c>
      <c r="AC240" s="124">
        <f t="shared" si="56"/>
        <v>384.28</v>
      </c>
      <c r="AD240">
        <f t="shared" si="57"/>
        <v>24.742781574766923</v>
      </c>
      <c r="AE240" s="125">
        <f t="shared" si="58"/>
        <v>16716.223231912532</v>
      </c>
    </row>
    <row r="241" spans="1:31" x14ac:dyDescent="0.3">
      <c r="A241" s="42">
        <v>235</v>
      </c>
      <c r="B241">
        <v>5463</v>
      </c>
      <c r="C241" s="119" t="str">
        <f>VLOOKUP(B241,Hist_TransAid!C:D,2,FALSE)</f>
        <v>Red Oak</v>
      </c>
      <c r="D241" s="134">
        <v>1073.0999999999999</v>
      </c>
      <c r="E241" s="42"/>
      <c r="F241" s="42"/>
      <c r="G241" s="42"/>
      <c r="H241" s="42"/>
      <c r="I241" s="135">
        <v>270921.86</v>
      </c>
      <c r="J241" s="121"/>
      <c r="K241" s="6"/>
      <c r="L241" s="6">
        <f t="shared" si="45"/>
        <v>0</v>
      </c>
      <c r="M241" s="36">
        <f t="shared" si="52"/>
        <v>252.47</v>
      </c>
      <c r="N241" s="5">
        <f t="shared" si="46"/>
        <v>0</v>
      </c>
      <c r="O241" s="5">
        <f t="shared" si="47"/>
        <v>1073.0999999999999</v>
      </c>
      <c r="P241" s="5">
        <f t="shared" si="48"/>
        <v>388.13</v>
      </c>
      <c r="Q241" s="5">
        <f t="shared" si="59"/>
        <v>2020</v>
      </c>
      <c r="R241" s="5">
        <f t="shared" si="49"/>
        <v>0</v>
      </c>
      <c r="S241" s="5">
        <f t="shared" si="50"/>
        <v>0</v>
      </c>
      <c r="T241" s="5">
        <f t="shared" si="51"/>
        <v>0</v>
      </c>
      <c r="U241" s="32"/>
      <c r="V241" s="32">
        <f t="shared" si="53"/>
        <v>252.46655484111454</v>
      </c>
      <c r="W241" s="32"/>
      <c r="X241" s="111">
        <f t="shared" si="54"/>
        <v>0</v>
      </c>
      <c r="Y241" s="106">
        <f t="shared" si="55"/>
        <v>252.46655484111454</v>
      </c>
      <c r="AC241" s="124">
        <f t="shared" si="56"/>
        <v>252.47</v>
      </c>
      <c r="AD241">
        <f t="shared" si="57"/>
        <v>0</v>
      </c>
      <c r="AE241" s="125">
        <f t="shared" si="58"/>
        <v>0</v>
      </c>
    </row>
    <row r="242" spans="1:31" x14ac:dyDescent="0.3">
      <c r="A242" s="42">
        <v>236</v>
      </c>
      <c r="B242">
        <v>5486</v>
      </c>
      <c r="C242" s="119" t="str">
        <f>VLOOKUP(B242,Hist_TransAid!C:D,2,FALSE)</f>
        <v>Remsen-Union</v>
      </c>
      <c r="D242" s="134">
        <v>327</v>
      </c>
      <c r="E242" s="42"/>
      <c r="F242" s="42"/>
      <c r="G242" s="42"/>
      <c r="H242" s="42"/>
      <c r="I242" s="135">
        <v>139691.29</v>
      </c>
      <c r="J242" s="121"/>
      <c r="K242" s="6"/>
      <c r="L242" s="6">
        <f t="shared" si="45"/>
        <v>0</v>
      </c>
      <c r="M242" s="36">
        <f t="shared" si="52"/>
        <v>427.19</v>
      </c>
      <c r="N242" s="5">
        <f t="shared" si="46"/>
        <v>0</v>
      </c>
      <c r="O242" s="5">
        <f t="shared" si="47"/>
        <v>327</v>
      </c>
      <c r="P242" s="5">
        <f t="shared" si="48"/>
        <v>388.13</v>
      </c>
      <c r="Q242" s="5">
        <f t="shared" si="59"/>
        <v>2020</v>
      </c>
      <c r="R242" s="5">
        <f t="shared" si="49"/>
        <v>22.686929719580974</v>
      </c>
      <c r="S242" s="5">
        <f t="shared" si="50"/>
        <v>7418.6260183029781</v>
      </c>
      <c r="T242" s="5">
        <f t="shared" si="51"/>
        <v>1</v>
      </c>
      <c r="U242" s="32"/>
      <c r="V242" s="32">
        <f t="shared" si="53"/>
        <v>404.50355957705511</v>
      </c>
      <c r="W242" s="32"/>
      <c r="X242" s="111">
        <f t="shared" si="54"/>
        <v>0</v>
      </c>
      <c r="Y242" s="106">
        <f t="shared" si="55"/>
        <v>404.50355957705511</v>
      </c>
      <c r="AC242" s="124">
        <f t="shared" si="56"/>
        <v>427.19</v>
      </c>
      <c r="AD242">
        <f t="shared" si="57"/>
        <v>67.652781574766948</v>
      </c>
      <c r="AE242" s="125">
        <f t="shared" si="58"/>
        <v>22122.459574948793</v>
      </c>
    </row>
    <row r="243" spans="1:31" x14ac:dyDescent="0.3">
      <c r="A243" s="42">
        <v>237</v>
      </c>
      <c r="B243">
        <v>5508</v>
      </c>
      <c r="C243" s="119" t="str">
        <f>VLOOKUP(B243,Hist_TransAid!C:D,2,FALSE)</f>
        <v>Riceville</v>
      </c>
      <c r="D243" s="134">
        <v>332.5</v>
      </c>
      <c r="E243" s="42"/>
      <c r="F243" s="42"/>
      <c r="G243" s="42"/>
      <c r="H243" s="42"/>
      <c r="I243" s="135">
        <v>220037.36</v>
      </c>
      <c r="J243" s="121"/>
      <c r="K243" s="6"/>
      <c r="L243" s="6">
        <f t="shared" si="45"/>
        <v>0</v>
      </c>
      <c r="M243" s="36">
        <f t="shared" si="52"/>
        <v>661.77</v>
      </c>
      <c r="N243" s="5">
        <f t="shared" si="46"/>
        <v>0</v>
      </c>
      <c r="O243" s="5">
        <f t="shared" si="47"/>
        <v>332.5</v>
      </c>
      <c r="P243" s="5">
        <f t="shared" si="48"/>
        <v>388.13</v>
      </c>
      <c r="Q243" s="5">
        <f t="shared" si="59"/>
        <v>2020</v>
      </c>
      <c r="R243" s="5">
        <f t="shared" si="49"/>
        <v>257.26692971958096</v>
      </c>
      <c r="S243" s="5">
        <f t="shared" si="50"/>
        <v>85541.254131760666</v>
      </c>
      <c r="T243" s="5">
        <f t="shared" si="51"/>
        <v>1</v>
      </c>
      <c r="U243" s="32"/>
      <c r="V243" s="32">
        <f t="shared" si="53"/>
        <v>404.49956652102048</v>
      </c>
      <c r="W243" s="32"/>
      <c r="X243" s="111">
        <f t="shared" si="54"/>
        <v>0</v>
      </c>
      <c r="Y243" s="106">
        <f t="shared" si="55"/>
        <v>404.49956652102048</v>
      </c>
      <c r="AC243" s="124">
        <f t="shared" si="56"/>
        <v>661.77</v>
      </c>
      <c r="AD243">
        <f t="shared" si="57"/>
        <v>302.23278157476693</v>
      </c>
      <c r="AE243" s="125">
        <f t="shared" si="58"/>
        <v>100492.39987361</v>
      </c>
    </row>
    <row r="244" spans="1:31" x14ac:dyDescent="0.3">
      <c r="A244" s="42">
        <v>238</v>
      </c>
      <c r="B244">
        <v>1975</v>
      </c>
      <c r="C244" s="119" t="str">
        <f>VLOOKUP(B244,Hist_TransAid!C:D,2,FALSE)</f>
        <v>River Valley</v>
      </c>
      <c r="D244" s="134">
        <v>371.2</v>
      </c>
      <c r="E244" s="42"/>
      <c r="F244" s="42"/>
      <c r="G244" s="42"/>
      <c r="H244" s="42"/>
      <c r="I244" s="135">
        <v>256290.66</v>
      </c>
      <c r="J244" s="121"/>
      <c r="K244" s="6"/>
      <c r="L244" s="6">
        <f t="shared" si="45"/>
        <v>0</v>
      </c>
      <c r="M244" s="36">
        <f t="shared" si="52"/>
        <v>690.44</v>
      </c>
      <c r="N244" s="5">
        <f t="shared" si="46"/>
        <v>0</v>
      </c>
      <c r="O244" s="5">
        <f t="shared" si="47"/>
        <v>371.2</v>
      </c>
      <c r="P244" s="5">
        <f t="shared" si="48"/>
        <v>388.13</v>
      </c>
      <c r="Q244" s="5">
        <f t="shared" si="59"/>
        <v>2020</v>
      </c>
      <c r="R244" s="5">
        <f t="shared" si="49"/>
        <v>285.93692971958103</v>
      </c>
      <c r="S244" s="5">
        <f t="shared" si="50"/>
        <v>106139.78831190847</v>
      </c>
      <c r="T244" s="5">
        <f t="shared" si="51"/>
        <v>1</v>
      </c>
      <c r="U244" s="32"/>
      <c r="V244" s="32">
        <f t="shared" si="53"/>
        <v>404.50127071145351</v>
      </c>
      <c r="W244" s="32"/>
      <c r="X244" s="111">
        <f t="shared" si="54"/>
        <v>0</v>
      </c>
      <c r="Y244" s="106">
        <f t="shared" si="55"/>
        <v>404.50127071145351</v>
      </c>
      <c r="AC244" s="124">
        <f t="shared" si="56"/>
        <v>690.44</v>
      </c>
      <c r="AD244">
        <f t="shared" si="57"/>
        <v>330.902781574767</v>
      </c>
      <c r="AE244" s="125">
        <f t="shared" si="58"/>
        <v>122831.11252055351</v>
      </c>
    </row>
    <row r="245" spans="1:31" x14ac:dyDescent="0.3">
      <c r="A245" s="42">
        <v>239</v>
      </c>
      <c r="B245">
        <v>5510</v>
      </c>
      <c r="C245" s="119" t="str">
        <f>VLOOKUP(B245,Hist_TransAid!C:D,2,FALSE)</f>
        <v>Riverside</v>
      </c>
      <c r="D245" s="134">
        <v>694.2</v>
      </c>
      <c r="E245" s="42"/>
      <c r="F245" s="42"/>
      <c r="G245" s="42"/>
      <c r="H245" s="42"/>
      <c r="I245" s="135">
        <v>483255.32</v>
      </c>
      <c r="J245" s="121"/>
      <c r="K245" s="6"/>
      <c r="L245" s="6">
        <f t="shared" si="45"/>
        <v>0</v>
      </c>
      <c r="M245" s="36">
        <f t="shared" si="52"/>
        <v>696.13</v>
      </c>
      <c r="N245" s="5">
        <f t="shared" si="46"/>
        <v>0</v>
      </c>
      <c r="O245" s="5">
        <f t="shared" si="47"/>
        <v>694.2</v>
      </c>
      <c r="P245" s="5">
        <f t="shared" si="48"/>
        <v>388.13</v>
      </c>
      <c r="Q245" s="5">
        <f t="shared" si="59"/>
        <v>2020</v>
      </c>
      <c r="R245" s="5">
        <f t="shared" si="49"/>
        <v>291.62692971958097</v>
      </c>
      <c r="S245" s="5">
        <f t="shared" si="50"/>
        <v>202447.41461133314</v>
      </c>
      <c r="T245" s="5">
        <f t="shared" si="51"/>
        <v>1</v>
      </c>
      <c r="U245" s="32"/>
      <c r="V245" s="32">
        <f t="shared" si="53"/>
        <v>404.50576979064664</v>
      </c>
      <c r="W245" s="32"/>
      <c r="X245" s="111">
        <f t="shared" si="54"/>
        <v>0</v>
      </c>
      <c r="Y245" s="106">
        <f t="shared" si="55"/>
        <v>404.50576979064664</v>
      </c>
      <c r="AC245" s="124">
        <f t="shared" si="56"/>
        <v>696.13</v>
      </c>
      <c r="AD245">
        <f t="shared" si="57"/>
        <v>336.59278157476695</v>
      </c>
      <c r="AE245" s="125">
        <f t="shared" si="58"/>
        <v>233662.70896920323</v>
      </c>
    </row>
    <row r="246" spans="1:31" x14ac:dyDescent="0.3">
      <c r="A246" s="42">
        <v>240</v>
      </c>
      <c r="B246">
        <v>5607</v>
      </c>
      <c r="C246" s="119" t="str">
        <f>VLOOKUP(B246,Hist_TransAid!C:D,2,FALSE)</f>
        <v>Rock Valley</v>
      </c>
      <c r="D246" s="134">
        <v>853</v>
      </c>
      <c r="E246" s="42"/>
      <c r="F246" s="42"/>
      <c r="G246" s="42"/>
      <c r="H246" s="42"/>
      <c r="I246" s="135">
        <v>200334.1</v>
      </c>
      <c r="J246" s="121"/>
      <c r="K246" s="6"/>
      <c r="L246" s="6">
        <f t="shared" si="45"/>
        <v>0</v>
      </c>
      <c r="M246" s="36">
        <f t="shared" si="52"/>
        <v>234.86</v>
      </c>
      <c r="N246" s="5">
        <f t="shared" si="46"/>
        <v>0</v>
      </c>
      <c r="O246" s="5">
        <f t="shared" si="47"/>
        <v>853</v>
      </c>
      <c r="P246" s="5">
        <f t="shared" si="48"/>
        <v>388.13</v>
      </c>
      <c r="Q246" s="5">
        <f t="shared" si="59"/>
        <v>2020</v>
      </c>
      <c r="R246" s="5">
        <f t="shared" si="49"/>
        <v>0</v>
      </c>
      <c r="S246" s="5">
        <f t="shared" si="50"/>
        <v>0</v>
      </c>
      <c r="T246" s="5">
        <f t="shared" si="51"/>
        <v>0</v>
      </c>
      <c r="U246" s="32"/>
      <c r="V246" s="32">
        <f t="shared" si="53"/>
        <v>234.85826494724503</v>
      </c>
      <c r="W246" s="32"/>
      <c r="X246" s="111">
        <f t="shared" si="54"/>
        <v>0</v>
      </c>
      <c r="Y246" s="106">
        <f t="shared" si="55"/>
        <v>234.85826494724503</v>
      </c>
      <c r="AC246" s="124">
        <f t="shared" si="56"/>
        <v>234.86</v>
      </c>
      <c r="AD246">
        <f t="shared" si="57"/>
        <v>0</v>
      </c>
      <c r="AE246" s="125">
        <f t="shared" si="58"/>
        <v>0</v>
      </c>
    </row>
    <row r="247" spans="1:31" x14ac:dyDescent="0.3">
      <c r="A247" s="42">
        <v>241</v>
      </c>
      <c r="B247">
        <v>5643</v>
      </c>
      <c r="C247" s="119" t="str">
        <f>VLOOKUP(B247,Hist_TransAid!C:D,2,FALSE)</f>
        <v>Roland-Story</v>
      </c>
      <c r="D247" s="134">
        <v>986.9</v>
      </c>
      <c r="E247" s="42"/>
      <c r="F247" s="42"/>
      <c r="G247" s="42"/>
      <c r="H247" s="42"/>
      <c r="I247" s="135">
        <v>326551.56</v>
      </c>
      <c r="J247" s="121"/>
      <c r="K247" s="6"/>
      <c r="L247" s="6">
        <f t="shared" si="45"/>
        <v>0</v>
      </c>
      <c r="M247" s="36">
        <f t="shared" si="52"/>
        <v>330.89</v>
      </c>
      <c r="N247" s="5">
        <f t="shared" si="46"/>
        <v>0</v>
      </c>
      <c r="O247" s="5">
        <f t="shared" si="47"/>
        <v>986.9</v>
      </c>
      <c r="P247" s="5">
        <f t="shared" si="48"/>
        <v>388.13</v>
      </c>
      <c r="Q247" s="5">
        <f t="shared" si="59"/>
        <v>2020</v>
      </c>
      <c r="R247" s="5">
        <f t="shared" si="49"/>
        <v>0</v>
      </c>
      <c r="S247" s="5">
        <f t="shared" si="50"/>
        <v>0</v>
      </c>
      <c r="T247" s="5">
        <f t="shared" si="51"/>
        <v>0</v>
      </c>
      <c r="U247" s="32"/>
      <c r="V247" s="32">
        <f t="shared" si="53"/>
        <v>330.88616881142974</v>
      </c>
      <c r="W247" s="32"/>
      <c r="X247" s="111">
        <f t="shared" si="54"/>
        <v>0</v>
      </c>
      <c r="Y247" s="106">
        <f t="shared" si="55"/>
        <v>330.88616881142974</v>
      </c>
      <c r="AC247" s="124">
        <f t="shared" si="56"/>
        <v>330.89</v>
      </c>
      <c r="AD247">
        <f t="shared" si="57"/>
        <v>0</v>
      </c>
      <c r="AE247" s="125">
        <f t="shared" si="58"/>
        <v>0</v>
      </c>
    </row>
    <row r="248" spans="1:31" x14ac:dyDescent="0.3">
      <c r="A248" s="42">
        <v>242</v>
      </c>
      <c r="B248">
        <v>5697</v>
      </c>
      <c r="C248" s="119" t="str">
        <f>VLOOKUP(B248,Hist_TransAid!C:D,2,FALSE)</f>
        <v>Rudd-Rockford-Marble Rock</v>
      </c>
      <c r="D248" s="134">
        <v>394</v>
      </c>
      <c r="E248" s="42"/>
      <c r="F248" s="42"/>
      <c r="G248" s="42"/>
      <c r="H248" s="42"/>
      <c r="I248" s="135">
        <v>254274.39</v>
      </c>
      <c r="J248" s="121"/>
      <c r="K248" s="6"/>
      <c r="L248" s="6">
        <f t="shared" si="45"/>
        <v>0</v>
      </c>
      <c r="M248" s="36">
        <f t="shared" si="52"/>
        <v>645.37</v>
      </c>
      <c r="N248" s="5">
        <f t="shared" si="46"/>
        <v>0</v>
      </c>
      <c r="O248" s="5">
        <f t="shared" si="47"/>
        <v>394</v>
      </c>
      <c r="P248" s="5">
        <f t="shared" si="48"/>
        <v>388.13</v>
      </c>
      <c r="Q248" s="5">
        <f t="shared" si="59"/>
        <v>2020</v>
      </c>
      <c r="R248" s="5">
        <f t="shared" si="49"/>
        <v>240.86692971958098</v>
      </c>
      <c r="S248" s="5">
        <f t="shared" si="50"/>
        <v>94901.570309514907</v>
      </c>
      <c r="T248" s="5">
        <f t="shared" si="51"/>
        <v>1</v>
      </c>
      <c r="U248" s="32"/>
      <c r="V248" s="32">
        <f t="shared" si="53"/>
        <v>404.49954236163734</v>
      </c>
      <c r="W248" s="32"/>
      <c r="X248" s="111">
        <f t="shared" si="54"/>
        <v>0</v>
      </c>
      <c r="Y248" s="106">
        <f t="shared" si="55"/>
        <v>404.49954236163734</v>
      </c>
      <c r="AC248" s="124">
        <f t="shared" si="56"/>
        <v>645.37</v>
      </c>
      <c r="AD248">
        <f t="shared" si="57"/>
        <v>285.83278157476695</v>
      </c>
      <c r="AE248" s="125">
        <f t="shared" si="58"/>
        <v>112618.11594045818</v>
      </c>
    </row>
    <row r="249" spans="1:31" x14ac:dyDescent="0.3">
      <c r="A249" s="42">
        <v>243</v>
      </c>
      <c r="B249">
        <v>5724</v>
      </c>
      <c r="C249" s="119" t="str">
        <f>VLOOKUP(B249,Hist_TransAid!C:D,2,FALSE)</f>
        <v>Ruthven-Ayrshire</v>
      </c>
      <c r="D249" s="134">
        <v>200</v>
      </c>
      <c r="E249" s="42"/>
      <c r="F249" s="42"/>
      <c r="G249" s="42"/>
      <c r="H249" s="42"/>
      <c r="I249" s="135">
        <v>155385.29999999999</v>
      </c>
      <c r="J249" s="121"/>
      <c r="K249" s="6"/>
      <c r="L249" s="6">
        <f t="shared" si="45"/>
        <v>0</v>
      </c>
      <c r="M249" s="36">
        <f t="shared" si="52"/>
        <v>776.93</v>
      </c>
      <c r="N249" s="5">
        <f t="shared" si="46"/>
        <v>0</v>
      </c>
      <c r="O249" s="5">
        <f t="shared" si="47"/>
        <v>200</v>
      </c>
      <c r="P249" s="5">
        <f t="shared" si="48"/>
        <v>388.13</v>
      </c>
      <c r="Q249" s="5">
        <f t="shared" si="59"/>
        <v>2020</v>
      </c>
      <c r="R249" s="5">
        <f t="shared" si="49"/>
        <v>372.42692971958093</v>
      </c>
      <c r="S249" s="5">
        <f t="shared" si="50"/>
        <v>74485.38594391619</v>
      </c>
      <c r="T249" s="5">
        <f t="shared" si="51"/>
        <v>1</v>
      </c>
      <c r="U249" s="32"/>
      <c r="V249" s="32">
        <f t="shared" si="53"/>
        <v>404.49957028041899</v>
      </c>
      <c r="W249" s="32"/>
      <c r="X249" s="111">
        <f t="shared" si="54"/>
        <v>0</v>
      </c>
      <c r="Y249" s="106">
        <f t="shared" si="55"/>
        <v>404.49957028041899</v>
      </c>
      <c r="AC249" s="124">
        <f t="shared" si="56"/>
        <v>776.93</v>
      </c>
      <c r="AD249">
        <f t="shared" si="57"/>
        <v>417.3927815747669</v>
      </c>
      <c r="AE249" s="125">
        <f t="shared" si="58"/>
        <v>83478.556314953385</v>
      </c>
    </row>
    <row r="250" spans="1:31" x14ac:dyDescent="0.3">
      <c r="A250" s="42">
        <v>244</v>
      </c>
      <c r="B250">
        <v>5805</v>
      </c>
      <c r="C250" s="119" t="str">
        <f>VLOOKUP(B250,Hist_TransAid!C:D,2,FALSE)</f>
        <v>Saydel</v>
      </c>
      <c r="D250" s="134">
        <v>1067.0999999999999</v>
      </c>
      <c r="E250" s="42"/>
      <c r="F250" s="42"/>
      <c r="G250" s="42"/>
      <c r="H250" s="42"/>
      <c r="I250" s="135">
        <v>668413.5</v>
      </c>
      <c r="J250" s="121"/>
      <c r="K250" s="6"/>
      <c r="L250" s="6">
        <f t="shared" si="45"/>
        <v>0</v>
      </c>
      <c r="M250" s="36">
        <f t="shared" si="52"/>
        <v>626.38</v>
      </c>
      <c r="N250" s="5">
        <f t="shared" si="46"/>
        <v>0</v>
      </c>
      <c r="O250" s="5">
        <f t="shared" si="47"/>
        <v>1067.0999999999999</v>
      </c>
      <c r="P250" s="5">
        <f t="shared" si="48"/>
        <v>388.13</v>
      </c>
      <c r="Q250" s="5">
        <f t="shared" si="59"/>
        <v>2020</v>
      </c>
      <c r="R250" s="5">
        <f t="shared" si="49"/>
        <v>221.87692971958097</v>
      </c>
      <c r="S250" s="5">
        <f t="shared" si="50"/>
        <v>236764.87170376483</v>
      </c>
      <c r="T250" s="5">
        <f t="shared" si="51"/>
        <v>1</v>
      </c>
      <c r="U250" s="32"/>
      <c r="V250" s="32">
        <f t="shared" si="53"/>
        <v>404.50625836026165</v>
      </c>
      <c r="W250" s="32"/>
      <c r="X250" s="111">
        <f t="shared" si="54"/>
        <v>0</v>
      </c>
      <c r="Y250" s="106">
        <f t="shared" si="55"/>
        <v>404.50625836026165</v>
      </c>
      <c r="AC250" s="124">
        <f t="shared" si="56"/>
        <v>626.38</v>
      </c>
      <c r="AD250">
        <f t="shared" si="57"/>
        <v>266.84278157476695</v>
      </c>
      <c r="AE250" s="125">
        <f t="shared" si="58"/>
        <v>284747.93221843377</v>
      </c>
    </row>
    <row r="251" spans="1:31" x14ac:dyDescent="0.3">
      <c r="A251" s="42">
        <v>245</v>
      </c>
      <c r="B251">
        <v>5823</v>
      </c>
      <c r="C251" s="119" t="str">
        <f>VLOOKUP(B251,Hist_TransAid!C:D,2,FALSE)</f>
        <v>Schaller-Crestland</v>
      </c>
      <c r="D251" s="134">
        <v>372</v>
      </c>
      <c r="E251" s="42"/>
      <c r="F251" s="42"/>
      <c r="G251" s="42"/>
      <c r="H251" s="42"/>
      <c r="I251" s="135">
        <v>332161.65999999997</v>
      </c>
      <c r="J251" s="121"/>
      <c r="K251" s="6"/>
      <c r="L251" s="6">
        <f t="shared" si="45"/>
        <v>0</v>
      </c>
      <c r="M251" s="36">
        <f t="shared" si="52"/>
        <v>892.91</v>
      </c>
      <c r="N251" s="5">
        <f t="shared" si="46"/>
        <v>0</v>
      </c>
      <c r="O251" s="5">
        <f t="shared" si="47"/>
        <v>372</v>
      </c>
      <c r="P251" s="5">
        <f t="shared" si="48"/>
        <v>388.13</v>
      </c>
      <c r="Q251" s="5">
        <f t="shared" si="59"/>
        <v>2020</v>
      </c>
      <c r="R251" s="5">
        <f t="shared" si="49"/>
        <v>488.40692971958094</v>
      </c>
      <c r="S251" s="5">
        <f t="shared" si="50"/>
        <v>181687.37785568411</v>
      </c>
      <c r="T251" s="5">
        <f t="shared" si="51"/>
        <v>1</v>
      </c>
      <c r="U251" s="32"/>
      <c r="V251" s="32">
        <f t="shared" si="53"/>
        <v>404.50075845246198</v>
      </c>
      <c r="W251" s="32"/>
      <c r="X251" s="111">
        <f t="shared" si="54"/>
        <v>0</v>
      </c>
      <c r="Y251" s="106">
        <f t="shared" si="55"/>
        <v>404.50075845246198</v>
      </c>
      <c r="AC251" s="124">
        <f t="shared" si="56"/>
        <v>892.91</v>
      </c>
      <c r="AD251">
        <f t="shared" si="57"/>
        <v>533.37278157476692</v>
      </c>
      <c r="AE251" s="125">
        <f t="shared" si="58"/>
        <v>198414.6747458133</v>
      </c>
    </row>
    <row r="252" spans="1:31" x14ac:dyDescent="0.3">
      <c r="A252" s="42">
        <v>246</v>
      </c>
      <c r="B252">
        <v>5832</v>
      </c>
      <c r="C252" s="119" t="str">
        <f>VLOOKUP(B252,Hist_TransAid!C:D,2,FALSE)</f>
        <v>Schleswig</v>
      </c>
      <c r="D252" s="134">
        <v>226</v>
      </c>
      <c r="E252" s="42"/>
      <c r="F252" s="42"/>
      <c r="G252" s="42"/>
      <c r="H252" s="42"/>
      <c r="I252" s="135">
        <v>281019.40000000002</v>
      </c>
      <c r="J252" s="121"/>
      <c r="K252" s="6"/>
      <c r="L252" s="6">
        <f t="shared" si="45"/>
        <v>0</v>
      </c>
      <c r="M252" s="36">
        <f t="shared" si="52"/>
        <v>1243.45</v>
      </c>
      <c r="N252" s="5">
        <f t="shared" si="46"/>
        <v>0</v>
      </c>
      <c r="O252" s="5">
        <f t="shared" si="47"/>
        <v>226</v>
      </c>
      <c r="P252" s="5">
        <f t="shared" si="48"/>
        <v>388.13</v>
      </c>
      <c r="Q252" s="5">
        <f t="shared" si="59"/>
        <v>2020</v>
      </c>
      <c r="R252" s="5">
        <f t="shared" si="49"/>
        <v>838.94692971958102</v>
      </c>
      <c r="S252" s="5">
        <f t="shared" si="50"/>
        <v>189602.0061166253</v>
      </c>
      <c r="T252" s="5">
        <f t="shared" si="51"/>
        <v>1</v>
      </c>
      <c r="U252" s="32"/>
      <c r="V252" s="32">
        <f t="shared" si="53"/>
        <v>404.50174284679082</v>
      </c>
      <c r="W252" s="32"/>
      <c r="X252" s="111">
        <f t="shared" si="54"/>
        <v>0</v>
      </c>
      <c r="Y252" s="106">
        <f t="shared" si="55"/>
        <v>404.50174284679082</v>
      </c>
      <c r="AC252" s="124">
        <f t="shared" si="56"/>
        <v>1243.45</v>
      </c>
      <c r="AD252">
        <f t="shared" si="57"/>
        <v>883.912781574767</v>
      </c>
      <c r="AE252" s="125">
        <f t="shared" si="58"/>
        <v>199764.28863589733</v>
      </c>
    </row>
    <row r="253" spans="1:31" x14ac:dyDescent="0.3">
      <c r="A253" s="42">
        <v>247</v>
      </c>
      <c r="B253">
        <v>5877</v>
      </c>
      <c r="C253" s="119" t="str">
        <f>VLOOKUP(B253,Hist_TransAid!C:D,2,FALSE)</f>
        <v>Sergeant Bluff-Luton</v>
      </c>
      <c r="D253" s="134">
        <v>1407.7</v>
      </c>
      <c r="E253" s="42"/>
      <c r="F253" s="42"/>
      <c r="G253" s="42"/>
      <c r="H253" s="42"/>
      <c r="I253" s="135">
        <v>355669.24</v>
      </c>
      <c r="J253" s="121"/>
      <c r="K253" s="6"/>
      <c r="L253" s="6">
        <f t="shared" si="45"/>
        <v>0</v>
      </c>
      <c r="M253" s="36">
        <f t="shared" si="52"/>
        <v>252.66</v>
      </c>
      <c r="N253" s="5">
        <f t="shared" si="46"/>
        <v>0</v>
      </c>
      <c r="O253" s="5">
        <f t="shared" si="47"/>
        <v>1407.7</v>
      </c>
      <c r="P253" s="5">
        <f t="shared" si="48"/>
        <v>388.13</v>
      </c>
      <c r="Q253" s="5">
        <f t="shared" si="59"/>
        <v>2020</v>
      </c>
      <c r="R253" s="5">
        <f t="shared" si="49"/>
        <v>0</v>
      </c>
      <c r="S253" s="5">
        <f t="shared" si="50"/>
        <v>0</v>
      </c>
      <c r="T253" s="5">
        <f t="shared" si="51"/>
        <v>0</v>
      </c>
      <c r="U253" s="32"/>
      <c r="V253" s="32">
        <f t="shared" si="53"/>
        <v>252.65982808837109</v>
      </c>
      <c r="W253" s="32"/>
      <c r="X253" s="111">
        <f t="shared" si="54"/>
        <v>0</v>
      </c>
      <c r="Y253" s="106">
        <f t="shared" si="55"/>
        <v>252.65982808837109</v>
      </c>
      <c r="AC253" s="124">
        <f t="shared" si="56"/>
        <v>252.66</v>
      </c>
      <c r="AD253">
        <f t="shared" si="57"/>
        <v>0</v>
      </c>
      <c r="AE253" s="125">
        <f t="shared" si="58"/>
        <v>0</v>
      </c>
    </row>
    <row r="254" spans="1:31" x14ac:dyDescent="0.3">
      <c r="A254" s="42">
        <v>248</v>
      </c>
      <c r="B254">
        <v>5895</v>
      </c>
      <c r="C254" s="119" t="str">
        <f>VLOOKUP(B254,Hist_TransAid!C:D,2,FALSE)</f>
        <v>Seymour</v>
      </c>
      <c r="D254" s="134">
        <v>254.6</v>
      </c>
      <c r="E254" s="42"/>
      <c r="F254" s="42"/>
      <c r="G254" s="42"/>
      <c r="H254" s="42"/>
      <c r="I254" s="135">
        <v>148842.75</v>
      </c>
      <c r="J254" s="121"/>
      <c r="K254" s="6"/>
      <c r="L254" s="6">
        <f t="shared" si="45"/>
        <v>0</v>
      </c>
      <c r="M254" s="36">
        <f t="shared" si="52"/>
        <v>584.61</v>
      </c>
      <c r="N254" s="5">
        <f t="shared" si="46"/>
        <v>0</v>
      </c>
      <c r="O254" s="5">
        <f t="shared" si="47"/>
        <v>254.6</v>
      </c>
      <c r="P254" s="5">
        <f t="shared" si="48"/>
        <v>388.13</v>
      </c>
      <c r="Q254" s="5">
        <f t="shared" si="59"/>
        <v>2020</v>
      </c>
      <c r="R254" s="5">
        <f t="shared" si="49"/>
        <v>180.10692971958099</v>
      </c>
      <c r="S254" s="5">
        <f t="shared" si="50"/>
        <v>45855.22430660532</v>
      </c>
      <c r="T254" s="5">
        <f t="shared" si="51"/>
        <v>1</v>
      </c>
      <c r="U254" s="32"/>
      <c r="V254" s="32">
        <f t="shared" si="53"/>
        <v>404.50717083030116</v>
      </c>
      <c r="W254" s="32"/>
      <c r="X254" s="111">
        <f t="shared" si="54"/>
        <v>0</v>
      </c>
      <c r="Y254" s="106">
        <f t="shared" si="55"/>
        <v>404.50717083030116</v>
      </c>
      <c r="AC254" s="124">
        <f t="shared" si="56"/>
        <v>584.61</v>
      </c>
      <c r="AD254">
        <f t="shared" si="57"/>
        <v>225.07278157476696</v>
      </c>
      <c r="AE254" s="125">
        <f t="shared" si="58"/>
        <v>57303.530188935671</v>
      </c>
    </row>
    <row r="255" spans="1:31" x14ac:dyDescent="0.3">
      <c r="A255" s="42">
        <v>249</v>
      </c>
      <c r="B255">
        <v>5949</v>
      </c>
      <c r="C255" s="119" t="str">
        <f>VLOOKUP(B255,Hist_TransAid!C:D,2,FALSE)</f>
        <v>Sheldon</v>
      </c>
      <c r="D255" s="134">
        <v>1113.5</v>
      </c>
      <c r="E255" s="42"/>
      <c r="F255" s="42"/>
      <c r="G255" s="42"/>
      <c r="H255" s="42"/>
      <c r="I255" s="135">
        <v>409387.27</v>
      </c>
      <c r="J255" s="121"/>
      <c r="K255" s="6"/>
      <c r="L255" s="6">
        <f t="shared" si="45"/>
        <v>0</v>
      </c>
      <c r="M255" s="36">
        <f t="shared" si="52"/>
        <v>367.66</v>
      </c>
      <c r="N255" s="5">
        <f t="shared" si="46"/>
        <v>0</v>
      </c>
      <c r="O255" s="5">
        <f t="shared" si="47"/>
        <v>1113.5</v>
      </c>
      <c r="P255" s="5">
        <f t="shared" si="48"/>
        <v>388.13</v>
      </c>
      <c r="Q255" s="5">
        <f t="shared" si="59"/>
        <v>2020</v>
      </c>
      <c r="R255" s="5">
        <f t="shared" si="49"/>
        <v>0</v>
      </c>
      <c r="S255" s="5">
        <f t="shared" si="50"/>
        <v>0</v>
      </c>
      <c r="T255" s="5">
        <f t="shared" si="51"/>
        <v>0</v>
      </c>
      <c r="U255" s="32"/>
      <c r="V255" s="32">
        <f t="shared" si="53"/>
        <v>367.65807813201616</v>
      </c>
      <c r="W255" s="32"/>
      <c r="X255" s="111">
        <f t="shared" si="54"/>
        <v>0</v>
      </c>
      <c r="Y255" s="106">
        <f t="shared" si="55"/>
        <v>367.65807813201616</v>
      </c>
      <c r="AC255" s="124">
        <f t="shared" si="56"/>
        <v>367.66</v>
      </c>
      <c r="AD255">
        <f t="shared" si="57"/>
        <v>8.1227815747669752</v>
      </c>
      <c r="AE255" s="125">
        <f t="shared" si="58"/>
        <v>9044.7172835030269</v>
      </c>
    </row>
    <row r="256" spans="1:31" x14ac:dyDescent="0.3">
      <c r="A256" s="42">
        <v>250</v>
      </c>
      <c r="B256">
        <v>5976</v>
      </c>
      <c r="C256" s="119" t="str">
        <f>VLOOKUP(B256,Hist_TransAid!C:D,2,FALSE)</f>
        <v>Shenandoah</v>
      </c>
      <c r="D256" s="134">
        <v>1037.0999999999999</v>
      </c>
      <c r="E256" s="42"/>
      <c r="F256" s="42"/>
      <c r="G256" s="42"/>
      <c r="H256" s="42"/>
      <c r="I256" s="135">
        <v>385384.7</v>
      </c>
      <c r="J256" s="121"/>
      <c r="K256" s="6"/>
      <c r="L256" s="6">
        <f t="shared" si="45"/>
        <v>0</v>
      </c>
      <c r="M256" s="36">
        <f t="shared" si="52"/>
        <v>371.6</v>
      </c>
      <c r="N256" s="5">
        <f t="shared" si="46"/>
        <v>0</v>
      </c>
      <c r="O256" s="5">
        <f t="shared" si="47"/>
        <v>1037.0999999999999</v>
      </c>
      <c r="P256" s="5">
        <f t="shared" si="48"/>
        <v>388.13</v>
      </c>
      <c r="Q256" s="5">
        <f t="shared" si="59"/>
        <v>2020</v>
      </c>
      <c r="R256" s="5">
        <f t="shared" si="49"/>
        <v>0</v>
      </c>
      <c r="S256" s="5">
        <f t="shared" si="50"/>
        <v>0</v>
      </c>
      <c r="T256" s="5">
        <f t="shared" si="51"/>
        <v>0</v>
      </c>
      <c r="U256" s="32"/>
      <c r="V256" s="32">
        <f t="shared" si="53"/>
        <v>371.59839938289463</v>
      </c>
      <c r="W256" s="32"/>
      <c r="X256" s="111">
        <f t="shared" si="54"/>
        <v>0</v>
      </c>
      <c r="Y256" s="106">
        <f t="shared" si="55"/>
        <v>371.59839938289463</v>
      </c>
      <c r="AC256" s="124">
        <f t="shared" si="56"/>
        <v>371.6</v>
      </c>
      <c r="AD256">
        <f t="shared" si="57"/>
        <v>12.062781574766973</v>
      </c>
      <c r="AE256" s="125">
        <f t="shared" si="58"/>
        <v>12510.310771190827</v>
      </c>
    </row>
    <row r="257" spans="1:31" x14ac:dyDescent="0.3">
      <c r="A257" s="42">
        <v>251</v>
      </c>
      <c r="B257">
        <v>5994</v>
      </c>
      <c r="C257" s="119" t="str">
        <f>VLOOKUP(B257,Hist_TransAid!C:D,2,FALSE)</f>
        <v>Sibley-Ocheyedan</v>
      </c>
      <c r="D257" s="134">
        <v>710</v>
      </c>
      <c r="E257" s="42"/>
      <c r="F257" s="42"/>
      <c r="G257" s="42"/>
      <c r="H257" s="42"/>
      <c r="I257" s="135">
        <v>474606.71</v>
      </c>
      <c r="J257" s="121"/>
      <c r="K257" s="6"/>
      <c r="L257" s="6">
        <f t="shared" si="45"/>
        <v>0</v>
      </c>
      <c r="M257" s="36">
        <f t="shared" si="52"/>
        <v>668.46</v>
      </c>
      <c r="N257" s="5">
        <f t="shared" si="46"/>
        <v>0</v>
      </c>
      <c r="O257" s="5">
        <f t="shared" si="47"/>
        <v>710</v>
      </c>
      <c r="P257" s="5">
        <f t="shared" si="48"/>
        <v>388.13</v>
      </c>
      <c r="Q257" s="5">
        <f t="shared" si="59"/>
        <v>2020</v>
      </c>
      <c r="R257" s="5">
        <f t="shared" si="49"/>
        <v>263.95692971958101</v>
      </c>
      <c r="S257" s="5">
        <f t="shared" si="50"/>
        <v>187409.42010090253</v>
      </c>
      <c r="T257" s="5">
        <f t="shared" si="51"/>
        <v>1</v>
      </c>
      <c r="U257" s="32"/>
      <c r="V257" s="32">
        <f t="shared" si="53"/>
        <v>404.50322520999651</v>
      </c>
      <c r="W257" s="32"/>
      <c r="X257" s="111">
        <f t="shared" si="54"/>
        <v>0</v>
      </c>
      <c r="Y257" s="106">
        <f t="shared" si="55"/>
        <v>404.50322520999651</v>
      </c>
      <c r="AC257" s="124">
        <f t="shared" si="56"/>
        <v>668.46</v>
      </c>
      <c r="AD257">
        <f t="shared" si="57"/>
        <v>308.92278157476699</v>
      </c>
      <c r="AE257" s="125">
        <f t="shared" si="58"/>
        <v>219335.17491808455</v>
      </c>
    </row>
    <row r="258" spans="1:31" x14ac:dyDescent="0.3">
      <c r="A258" s="42">
        <v>252</v>
      </c>
      <c r="B258">
        <v>6003</v>
      </c>
      <c r="C258" s="119" t="str">
        <f>VLOOKUP(B258,Hist_TransAid!C:D,2,FALSE)</f>
        <v>Sidney</v>
      </c>
      <c r="D258" s="134">
        <v>370.8</v>
      </c>
      <c r="E258" s="42"/>
      <c r="F258" s="42"/>
      <c r="G258" s="42"/>
      <c r="H258" s="42"/>
      <c r="I258" s="135">
        <v>323595.68</v>
      </c>
      <c r="J258" s="121"/>
      <c r="K258" s="6"/>
      <c r="L258" s="6">
        <f t="shared" si="45"/>
        <v>0</v>
      </c>
      <c r="M258" s="36">
        <f t="shared" si="52"/>
        <v>872.7</v>
      </c>
      <c r="N258" s="5">
        <f t="shared" si="46"/>
        <v>0</v>
      </c>
      <c r="O258" s="5">
        <f t="shared" si="47"/>
        <v>370.8</v>
      </c>
      <c r="P258" s="5">
        <f t="shared" si="48"/>
        <v>388.13</v>
      </c>
      <c r="Q258" s="5">
        <f t="shared" si="59"/>
        <v>2020</v>
      </c>
      <c r="R258" s="5">
        <f t="shared" si="49"/>
        <v>468.19692971958102</v>
      </c>
      <c r="S258" s="5">
        <f t="shared" si="50"/>
        <v>173607.42154002064</v>
      </c>
      <c r="T258" s="5">
        <f t="shared" si="51"/>
        <v>1</v>
      </c>
      <c r="U258" s="32"/>
      <c r="V258" s="32">
        <f t="shared" si="53"/>
        <v>404.49907891040817</v>
      </c>
      <c r="W258" s="32"/>
      <c r="X258" s="111">
        <f t="shared" si="54"/>
        <v>0</v>
      </c>
      <c r="Y258" s="106">
        <f t="shared" si="55"/>
        <v>404.49907891040817</v>
      </c>
      <c r="AC258" s="124">
        <f t="shared" si="56"/>
        <v>872.7</v>
      </c>
      <c r="AD258">
        <f t="shared" si="57"/>
        <v>513.162781574767</v>
      </c>
      <c r="AE258" s="125">
        <f t="shared" si="58"/>
        <v>190280.75940792362</v>
      </c>
    </row>
    <row r="259" spans="1:31" x14ac:dyDescent="0.3">
      <c r="A259" s="42">
        <v>253</v>
      </c>
      <c r="B259">
        <v>6012</v>
      </c>
      <c r="C259" s="119" t="str">
        <f>VLOOKUP(B259,Hist_TransAid!C:D,2,FALSE)</f>
        <v>Sigourney</v>
      </c>
      <c r="D259" s="134">
        <v>538.6</v>
      </c>
      <c r="E259" s="42"/>
      <c r="F259" s="42"/>
      <c r="G259" s="42"/>
      <c r="H259" s="42"/>
      <c r="I259" s="135">
        <v>251237.82</v>
      </c>
      <c r="J259" s="121"/>
      <c r="K259" s="6"/>
      <c r="L259" s="6">
        <f t="shared" si="45"/>
        <v>0</v>
      </c>
      <c r="M259" s="36">
        <f t="shared" si="52"/>
        <v>466.46</v>
      </c>
      <c r="N259" s="5">
        <f t="shared" si="46"/>
        <v>0</v>
      </c>
      <c r="O259" s="5">
        <f t="shared" si="47"/>
        <v>538.6</v>
      </c>
      <c r="P259" s="5">
        <f t="shared" si="48"/>
        <v>388.13</v>
      </c>
      <c r="Q259" s="5">
        <f t="shared" si="59"/>
        <v>2020</v>
      </c>
      <c r="R259" s="5">
        <f t="shared" si="49"/>
        <v>61.956929719580955</v>
      </c>
      <c r="S259" s="5">
        <f t="shared" si="50"/>
        <v>33370.002346966307</v>
      </c>
      <c r="T259" s="5">
        <f t="shared" si="51"/>
        <v>1</v>
      </c>
      <c r="U259" s="32"/>
      <c r="V259" s="32">
        <f t="shared" si="53"/>
        <v>404.50764510403582</v>
      </c>
      <c r="W259" s="32"/>
      <c r="X259" s="111">
        <f t="shared" si="54"/>
        <v>0</v>
      </c>
      <c r="Y259" s="106">
        <f t="shared" si="55"/>
        <v>404.50764510403582</v>
      </c>
      <c r="AC259" s="124">
        <f t="shared" si="56"/>
        <v>466.46</v>
      </c>
      <c r="AD259">
        <f t="shared" si="57"/>
        <v>106.92278157476693</v>
      </c>
      <c r="AE259" s="125">
        <f t="shared" si="58"/>
        <v>57588.610156169474</v>
      </c>
    </row>
    <row r="260" spans="1:31" x14ac:dyDescent="0.3">
      <c r="A260" s="42">
        <v>254</v>
      </c>
      <c r="B260">
        <v>6030</v>
      </c>
      <c r="C260" s="119" t="str">
        <f>VLOOKUP(B260,Hist_TransAid!C:D,2,FALSE)</f>
        <v>Sioux Center</v>
      </c>
      <c r="D260" s="134">
        <v>1478.5</v>
      </c>
      <c r="E260" s="42"/>
      <c r="F260" s="42"/>
      <c r="G260" s="42"/>
      <c r="H260" s="42"/>
      <c r="I260" s="135">
        <v>376288.92</v>
      </c>
      <c r="J260" s="121"/>
      <c r="K260" s="6"/>
      <c r="L260" s="6">
        <f t="shared" si="45"/>
        <v>0</v>
      </c>
      <c r="M260" s="36">
        <f t="shared" si="52"/>
        <v>254.51</v>
      </c>
      <c r="N260" s="5">
        <f t="shared" si="46"/>
        <v>0</v>
      </c>
      <c r="O260" s="5">
        <f t="shared" si="47"/>
        <v>1478.5</v>
      </c>
      <c r="P260" s="5">
        <f t="shared" si="48"/>
        <v>388.13</v>
      </c>
      <c r="Q260" s="5">
        <f t="shared" si="59"/>
        <v>2020</v>
      </c>
      <c r="R260" s="5">
        <f t="shared" si="49"/>
        <v>0</v>
      </c>
      <c r="S260" s="5">
        <f t="shared" si="50"/>
        <v>0</v>
      </c>
      <c r="T260" s="5">
        <f t="shared" si="51"/>
        <v>0</v>
      </c>
      <c r="U260" s="32"/>
      <c r="V260" s="32">
        <f t="shared" si="53"/>
        <v>254.50721677375716</v>
      </c>
      <c r="W260" s="32"/>
      <c r="X260" s="111">
        <f t="shared" si="54"/>
        <v>0</v>
      </c>
      <c r="Y260" s="106">
        <f t="shared" si="55"/>
        <v>254.50721677375716</v>
      </c>
      <c r="AC260" s="124">
        <f t="shared" si="56"/>
        <v>254.51</v>
      </c>
      <c r="AD260">
        <f t="shared" si="57"/>
        <v>0</v>
      </c>
      <c r="AE260" s="125">
        <f t="shared" si="58"/>
        <v>0</v>
      </c>
    </row>
    <row r="261" spans="1:31" x14ac:dyDescent="0.3">
      <c r="A261" s="42">
        <v>255</v>
      </c>
      <c r="B261">
        <v>6035</v>
      </c>
      <c r="C261" s="119" t="str">
        <f>VLOOKUP(B261,Hist_TransAid!C:D,2,FALSE)</f>
        <v>Sioux Central</v>
      </c>
      <c r="D261" s="134">
        <v>430</v>
      </c>
      <c r="E261" s="42"/>
      <c r="F261" s="42"/>
      <c r="G261" s="42"/>
      <c r="H261" s="42"/>
      <c r="I261" s="135">
        <v>352744.49</v>
      </c>
      <c r="J261" s="121"/>
      <c r="K261" s="6"/>
      <c r="L261" s="6">
        <f t="shared" si="45"/>
        <v>0</v>
      </c>
      <c r="M261" s="36">
        <f t="shared" si="52"/>
        <v>820.34</v>
      </c>
      <c r="N261" s="5">
        <f t="shared" si="46"/>
        <v>0</v>
      </c>
      <c r="O261" s="5">
        <f t="shared" si="47"/>
        <v>430</v>
      </c>
      <c r="P261" s="5">
        <f t="shared" si="48"/>
        <v>388.13</v>
      </c>
      <c r="Q261" s="5">
        <f t="shared" si="59"/>
        <v>2020</v>
      </c>
      <c r="R261" s="5">
        <f t="shared" si="49"/>
        <v>415.83692971958101</v>
      </c>
      <c r="S261" s="5">
        <f t="shared" si="50"/>
        <v>178809.87977941983</v>
      </c>
      <c r="T261" s="5">
        <f t="shared" si="51"/>
        <v>1</v>
      </c>
      <c r="U261" s="32"/>
      <c r="V261" s="32">
        <f t="shared" si="53"/>
        <v>404.49909353623292</v>
      </c>
      <c r="W261" s="32"/>
      <c r="X261" s="111">
        <f t="shared" si="54"/>
        <v>0</v>
      </c>
      <c r="Y261" s="106">
        <f t="shared" si="55"/>
        <v>404.49909353623292</v>
      </c>
      <c r="AC261" s="124">
        <f t="shared" si="56"/>
        <v>820.34</v>
      </c>
      <c r="AD261">
        <f t="shared" si="57"/>
        <v>460.80278157476698</v>
      </c>
      <c r="AE261" s="125">
        <f t="shared" si="58"/>
        <v>198145.1960771498</v>
      </c>
    </row>
    <row r="262" spans="1:31" x14ac:dyDescent="0.3">
      <c r="A262" s="42">
        <v>256</v>
      </c>
      <c r="B262">
        <v>6039</v>
      </c>
      <c r="C262" s="119" t="str">
        <f>VLOOKUP(B262,Hist_TransAid!C:D,2,FALSE)</f>
        <v>Sioux City</v>
      </c>
      <c r="D262" s="134">
        <v>14857.2</v>
      </c>
      <c r="E262" s="42"/>
      <c r="F262" s="42"/>
      <c r="G262" s="42"/>
      <c r="H262" s="42"/>
      <c r="I262" s="135">
        <v>2391020.7000000002</v>
      </c>
      <c r="J262" s="121"/>
      <c r="K262" s="6"/>
      <c r="L262" s="6">
        <f t="shared" si="45"/>
        <v>0</v>
      </c>
      <c r="M262" s="36">
        <f t="shared" si="52"/>
        <v>160.93</v>
      </c>
      <c r="N262" s="5">
        <f t="shared" si="46"/>
        <v>0</v>
      </c>
      <c r="O262" s="5">
        <f t="shared" si="47"/>
        <v>14857.2</v>
      </c>
      <c r="P262" s="5">
        <f t="shared" si="48"/>
        <v>388.13</v>
      </c>
      <c r="Q262" s="5">
        <f t="shared" si="59"/>
        <v>2020</v>
      </c>
      <c r="R262" s="5">
        <f t="shared" si="49"/>
        <v>0</v>
      </c>
      <c r="S262" s="5">
        <f t="shared" si="50"/>
        <v>0</v>
      </c>
      <c r="T262" s="5">
        <f t="shared" si="51"/>
        <v>0</v>
      </c>
      <c r="U262" s="32"/>
      <c r="V262" s="32">
        <f t="shared" si="53"/>
        <v>160.93346660205154</v>
      </c>
      <c r="W262" s="32"/>
      <c r="X262" s="111">
        <f t="shared" si="54"/>
        <v>0</v>
      </c>
      <c r="Y262" s="106">
        <f t="shared" si="55"/>
        <v>160.93346660205154</v>
      </c>
      <c r="AC262" s="124">
        <f t="shared" si="56"/>
        <v>160.93</v>
      </c>
      <c r="AD262">
        <f t="shared" si="57"/>
        <v>0</v>
      </c>
      <c r="AE262" s="125">
        <f t="shared" si="58"/>
        <v>0</v>
      </c>
    </row>
    <row r="263" spans="1:31" x14ac:dyDescent="0.3">
      <c r="A263" s="42">
        <v>257</v>
      </c>
      <c r="B263">
        <v>6093</v>
      </c>
      <c r="C263" s="119" t="str">
        <f>VLOOKUP(B263,Hist_TransAid!C:D,2,FALSE)</f>
        <v>Solon</v>
      </c>
      <c r="D263" s="134">
        <v>1429.8</v>
      </c>
      <c r="E263" s="42"/>
      <c r="F263" s="42"/>
      <c r="G263" s="42"/>
      <c r="H263" s="42"/>
      <c r="I263" s="135">
        <v>351610.81</v>
      </c>
      <c r="J263" s="121"/>
      <c r="K263" s="6"/>
      <c r="L263" s="6">
        <f t="shared" ref="L263:L326" si="60">G263/D263</f>
        <v>0</v>
      </c>
      <c r="M263" s="36">
        <f t="shared" si="52"/>
        <v>245.92</v>
      </c>
      <c r="N263" s="5">
        <f t="shared" ref="N263:N326" si="61">J263</f>
        <v>0</v>
      </c>
      <c r="O263" s="5">
        <f t="shared" ref="O263:O326" si="62">D263</f>
        <v>1429.8</v>
      </c>
      <c r="P263" s="5">
        <f t="shared" ref="P263:P331" si="63">ROUND($I$334,2)</f>
        <v>388.13</v>
      </c>
      <c r="Q263" s="5">
        <f t="shared" si="59"/>
        <v>2020</v>
      </c>
      <c r="R263" s="5">
        <f t="shared" ref="R263:R326" si="64">IF(M263&gt;$R$4,M263-$R$4,0)</f>
        <v>0</v>
      </c>
      <c r="S263" s="5">
        <f t="shared" ref="S263:S326" si="65">R263*O263</f>
        <v>0</v>
      </c>
      <c r="T263" s="5">
        <f t="shared" ref="T263:T326" si="66">IF(S263&gt;0,1,0)</f>
        <v>0</v>
      </c>
      <c r="U263" s="32"/>
      <c r="V263" s="32">
        <f t="shared" si="53"/>
        <v>245.91607917191217</v>
      </c>
      <c r="W263" s="32"/>
      <c r="X263" s="111">
        <f t="shared" si="54"/>
        <v>0</v>
      </c>
      <c r="Y263" s="106">
        <f t="shared" si="55"/>
        <v>245.91607917191217</v>
      </c>
      <c r="AC263" s="124">
        <f t="shared" si="56"/>
        <v>245.92</v>
      </c>
      <c r="AD263">
        <f t="shared" si="57"/>
        <v>0</v>
      </c>
      <c r="AE263" s="125">
        <f t="shared" si="58"/>
        <v>0</v>
      </c>
    </row>
    <row r="264" spans="1:31" x14ac:dyDescent="0.3">
      <c r="A264" s="42">
        <v>258</v>
      </c>
      <c r="B264">
        <v>6091</v>
      </c>
      <c r="C264" s="119" t="str">
        <f>VLOOKUP(B264,Hist_TransAid!C:D,2,FALSE)</f>
        <v>South Central Calhoun</v>
      </c>
      <c r="D264" s="134">
        <v>895.6</v>
      </c>
      <c r="E264" s="42"/>
      <c r="F264" s="42"/>
      <c r="G264" s="42"/>
      <c r="H264" s="42"/>
      <c r="I264" s="135">
        <v>545697.03</v>
      </c>
      <c r="J264" s="121"/>
      <c r="K264" s="6"/>
      <c r="L264" s="6">
        <f t="shared" si="60"/>
        <v>0</v>
      </c>
      <c r="M264" s="36">
        <f t="shared" ref="M264:M327" si="67">ROUND(I264/D264,2)</f>
        <v>609.30999999999995</v>
      </c>
      <c r="N264" s="5">
        <f t="shared" si="61"/>
        <v>0</v>
      </c>
      <c r="O264" s="5">
        <f t="shared" si="62"/>
        <v>895.6</v>
      </c>
      <c r="P264" s="5">
        <f t="shared" si="63"/>
        <v>388.13</v>
      </c>
      <c r="Q264" s="5">
        <f t="shared" si="59"/>
        <v>2020</v>
      </c>
      <c r="R264" s="5">
        <f t="shared" si="64"/>
        <v>204.80692971958092</v>
      </c>
      <c r="S264" s="5">
        <f t="shared" si="65"/>
        <v>183425.08625685668</v>
      </c>
      <c r="T264" s="5">
        <f t="shared" si="66"/>
        <v>1</v>
      </c>
      <c r="U264" s="32"/>
      <c r="V264" s="32">
        <f t="shared" ref="V264:V327" si="68">(I264-S264)/D264</f>
        <v>404.50194701110246</v>
      </c>
      <c r="W264" s="32"/>
      <c r="X264" s="111">
        <f t="shared" ref="X264:X327" si="69">O264*$AA$6</f>
        <v>0</v>
      </c>
      <c r="Y264" s="106">
        <f t="shared" ref="Y264:Y327" si="70">(I264-S264-X264)/D264</f>
        <v>404.50194701110246</v>
      </c>
      <c r="AC264" s="124">
        <f t="shared" ref="AC264:AC327" si="71">M264</f>
        <v>609.30999999999995</v>
      </c>
      <c r="AD264">
        <f t="shared" ref="AD264:AD327" si="72">IF(AC264&gt;$AD$4,AC264-$AD$4,0)</f>
        <v>249.7727815747669</v>
      </c>
      <c r="AE264" s="125">
        <f t="shared" ref="AE264:AE327" si="73">AD264*D264</f>
        <v>223696.50317836125</v>
      </c>
    </row>
    <row r="265" spans="1:31" x14ac:dyDescent="0.3">
      <c r="A265" s="42">
        <v>259</v>
      </c>
      <c r="B265">
        <v>6095</v>
      </c>
      <c r="C265" s="119" t="str">
        <f>VLOOKUP(B265,Hist_TransAid!C:D,2,FALSE)</f>
        <v>South Hamilton</v>
      </c>
      <c r="D265" s="134">
        <v>631.29999999999995</v>
      </c>
      <c r="E265" s="42"/>
      <c r="F265" s="42"/>
      <c r="G265" s="42"/>
      <c r="H265" s="42"/>
      <c r="I265" s="135">
        <v>338523.75</v>
      </c>
      <c r="J265" s="121"/>
      <c r="K265" s="6"/>
      <c r="L265" s="6">
        <f t="shared" si="60"/>
        <v>0</v>
      </c>
      <c r="M265" s="36">
        <f t="shared" si="67"/>
        <v>536.23</v>
      </c>
      <c r="N265" s="5">
        <f t="shared" si="61"/>
        <v>0</v>
      </c>
      <c r="O265" s="5">
        <f t="shared" si="62"/>
        <v>631.29999999999995</v>
      </c>
      <c r="P265" s="5">
        <f t="shared" si="63"/>
        <v>388.13</v>
      </c>
      <c r="Q265" s="5">
        <f t="shared" si="59"/>
        <v>2020</v>
      </c>
      <c r="R265" s="5">
        <f t="shared" si="64"/>
        <v>131.72692971958099</v>
      </c>
      <c r="S265" s="5">
        <f t="shared" si="65"/>
        <v>83159.210731971471</v>
      </c>
      <c r="T265" s="5">
        <f t="shared" si="66"/>
        <v>1</v>
      </c>
      <c r="U265" s="32"/>
      <c r="V265" s="32">
        <f t="shared" si="68"/>
        <v>404.50584392211078</v>
      </c>
      <c r="W265" s="32"/>
      <c r="X265" s="111">
        <f t="shared" si="69"/>
        <v>0</v>
      </c>
      <c r="Y265" s="106">
        <f t="shared" si="70"/>
        <v>404.50584392211078</v>
      </c>
      <c r="AC265" s="124">
        <f t="shared" si="71"/>
        <v>536.23</v>
      </c>
      <c r="AD265">
        <f t="shared" si="72"/>
        <v>176.69278157476697</v>
      </c>
      <c r="AE265" s="125">
        <f t="shared" si="73"/>
        <v>111546.15300815037</v>
      </c>
    </row>
    <row r="266" spans="1:31" x14ac:dyDescent="0.3">
      <c r="A266" s="42">
        <v>260</v>
      </c>
      <c r="B266">
        <v>6099</v>
      </c>
      <c r="C266" s="119" t="str">
        <f>VLOOKUP(B266,Hist_TransAid!C:D,2,FALSE)</f>
        <v>South O'Brien</v>
      </c>
      <c r="D266" s="134">
        <v>545.69999999999993</v>
      </c>
      <c r="E266" s="42"/>
      <c r="F266" s="42"/>
      <c r="G266" s="42"/>
      <c r="H266" s="42"/>
      <c r="I266" s="135">
        <v>274409.63</v>
      </c>
      <c r="J266" s="121"/>
      <c r="K266" s="6"/>
      <c r="L266" s="6">
        <f t="shared" si="60"/>
        <v>0</v>
      </c>
      <c r="M266" s="36">
        <f t="shared" si="67"/>
        <v>502.86</v>
      </c>
      <c r="N266" s="5">
        <f t="shared" si="61"/>
        <v>0</v>
      </c>
      <c r="O266" s="5">
        <f t="shared" si="62"/>
        <v>545.69999999999993</v>
      </c>
      <c r="P266" s="5">
        <f t="shared" si="63"/>
        <v>388.13</v>
      </c>
      <c r="Q266" s="5">
        <f t="shared" ref="Q266:Q331" si="74">Q265</f>
        <v>2020</v>
      </c>
      <c r="R266" s="5">
        <f t="shared" si="64"/>
        <v>98.35692971958099</v>
      </c>
      <c r="S266" s="5">
        <f t="shared" si="65"/>
        <v>53673.376547975342</v>
      </c>
      <c r="T266" s="5">
        <f t="shared" si="66"/>
        <v>1</v>
      </c>
      <c r="U266" s="32"/>
      <c r="V266" s="32">
        <f t="shared" si="68"/>
        <v>404.50110583108795</v>
      </c>
      <c r="W266" s="32"/>
      <c r="X266" s="111">
        <f t="shared" si="69"/>
        <v>0</v>
      </c>
      <c r="Y266" s="106">
        <f t="shared" si="70"/>
        <v>404.50110583108795</v>
      </c>
      <c r="AC266" s="124">
        <f t="shared" si="71"/>
        <v>502.86</v>
      </c>
      <c r="AD266">
        <f t="shared" si="72"/>
        <v>143.32278157476696</v>
      </c>
      <c r="AE266" s="125">
        <f t="shared" si="73"/>
        <v>78211.241905350325</v>
      </c>
    </row>
    <row r="267" spans="1:31" x14ac:dyDescent="0.3">
      <c r="A267" s="42">
        <v>261</v>
      </c>
      <c r="B267">
        <v>6097</v>
      </c>
      <c r="C267" s="119" t="str">
        <f>VLOOKUP(B267,Hist_TransAid!C:D,2,FALSE)</f>
        <v>South Page</v>
      </c>
      <c r="D267" s="134">
        <v>203.1</v>
      </c>
      <c r="E267" s="42"/>
      <c r="F267" s="42"/>
      <c r="G267" s="42"/>
      <c r="H267" s="42"/>
      <c r="I267" s="135">
        <v>120212.94</v>
      </c>
      <c r="J267" s="121"/>
      <c r="K267" s="6"/>
      <c r="L267" s="6">
        <f t="shared" si="60"/>
        <v>0</v>
      </c>
      <c r="M267" s="36">
        <f t="shared" si="67"/>
        <v>591.89</v>
      </c>
      <c r="N267" s="5">
        <f t="shared" si="61"/>
        <v>0</v>
      </c>
      <c r="O267" s="5">
        <f t="shared" si="62"/>
        <v>203.1</v>
      </c>
      <c r="P267" s="5">
        <f t="shared" si="63"/>
        <v>388.13</v>
      </c>
      <c r="Q267" s="5">
        <f t="shared" si="74"/>
        <v>2020</v>
      </c>
      <c r="R267" s="5">
        <f t="shared" si="64"/>
        <v>187.38692971958096</v>
      </c>
      <c r="S267" s="5">
        <f t="shared" si="65"/>
        <v>38058.285426046896</v>
      </c>
      <c r="T267" s="5">
        <f t="shared" si="66"/>
        <v>1</v>
      </c>
      <c r="U267" s="32"/>
      <c r="V267" s="32">
        <f t="shared" si="68"/>
        <v>404.50346909873514</v>
      </c>
      <c r="W267" s="32"/>
      <c r="X267" s="111">
        <f t="shared" si="69"/>
        <v>0</v>
      </c>
      <c r="Y267" s="106">
        <f t="shared" si="70"/>
        <v>404.50346909873514</v>
      </c>
      <c r="AC267" s="124">
        <f t="shared" si="71"/>
        <v>591.89</v>
      </c>
      <c r="AD267">
        <f t="shared" si="72"/>
        <v>232.35278157476694</v>
      </c>
      <c r="AE267" s="125">
        <f t="shared" si="73"/>
        <v>47190.849937835163</v>
      </c>
    </row>
    <row r="268" spans="1:31" x14ac:dyDescent="0.3">
      <c r="A268" s="42">
        <v>262</v>
      </c>
      <c r="B268">
        <v>6098</v>
      </c>
      <c r="C268" s="119" t="str">
        <f>VLOOKUP(B268,Hist_TransAid!C:D,2,FALSE)</f>
        <v>South Tama</v>
      </c>
      <c r="D268" s="134">
        <v>1453.4</v>
      </c>
      <c r="E268" s="42"/>
      <c r="F268" s="42"/>
      <c r="G268" s="42"/>
      <c r="H268" s="42"/>
      <c r="I268" s="135">
        <v>771224.25</v>
      </c>
      <c r="J268" s="121"/>
      <c r="K268" s="6"/>
      <c r="L268" s="6">
        <f t="shared" si="60"/>
        <v>0</v>
      </c>
      <c r="M268" s="36">
        <f t="shared" si="67"/>
        <v>530.63</v>
      </c>
      <c r="N268" s="5">
        <f t="shared" si="61"/>
        <v>0</v>
      </c>
      <c r="O268" s="5">
        <f t="shared" si="62"/>
        <v>1453.4</v>
      </c>
      <c r="P268" s="5">
        <f t="shared" si="63"/>
        <v>388.13</v>
      </c>
      <c r="Q268" s="5">
        <f t="shared" si="74"/>
        <v>2020</v>
      </c>
      <c r="R268" s="5">
        <f t="shared" si="64"/>
        <v>126.12692971958097</v>
      </c>
      <c r="S268" s="5">
        <f t="shared" si="65"/>
        <v>183312.87965443899</v>
      </c>
      <c r="T268" s="5">
        <f t="shared" si="66"/>
        <v>1</v>
      </c>
      <c r="U268" s="32"/>
      <c r="V268" s="32">
        <f t="shared" si="68"/>
        <v>404.5076168608511</v>
      </c>
      <c r="W268" s="32"/>
      <c r="X268" s="111">
        <f t="shared" si="69"/>
        <v>0</v>
      </c>
      <c r="Y268" s="106">
        <f t="shared" si="70"/>
        <v>404.5076168608511</v>
      </c>
      <c r="AC268" s="124">
        <f t="shared" si="71"/>
        <v>530.63</v>
      </c>
      <c r="AD268">
        <f t="shared" si="72"/>
        <v>171.09278157476695</v>
      </c>
      <c r="AE268" s="125">
        <f t="shared" si="73"/>
        <v>248666.24874076628</v>
      </c>
    </row>
    <row r="269" spans="1:31" x14ac:dyDescent="0.3">
      <c r="A269" s="42">
        <v>263</v>
      </c>
      <c r="B269">
        <v>6100</v>
      </c>
      <c r="C269" s="119" t="str">
        <f>VLOOKUP(B269,Hist_TransAid!C:D,2,FALSE)</f>
        <v>South Winneshiek</v>
      </c>
      <c r="D269" s="134">
        <v>504</v>
      </c>
      <c r="E269" s="42"/>
      <c r="F269" s="42"/>
      <c r="G269" s="42"/>
      <c r="H269" s="42"/>
      <c r="I269" s="135">
        <v>305039.35999999999</v>
      </c>
      <c r="J269" s="121"/>
      <c r="K269" s="6"/>
      <c r="L269" s="6">
        <f t="shared" si="60"/>
        <v>0</v>
      </c>
      <c r="M269" s="36">
        <f t="shared" si="67"/>
        <v>605.24</v>
      </c>
      <c r="N269" s="5">
        <f t="shared" si="61"/>
        <v>0</v>
      </c>
      <c r="O269" s="5">
        <f t="shared" si="62"/>
        <v>504</v>
      </c>
      <c r="P269" s="5">
        <f t="shared" si="63"/>
        <v>388.13</v>
      </c>
      <c r="Q269" s="5">
        <f t="shared" si="74"/>
        <v>2020</v>
      </c>
      <c r="R269" s="5">
        <f t="shared" si="64"/>
        <v>200.73692971958098</v>
      </c>
      <c r="S269" s="5">
        <f t="shared" si="65"/>
        <v>101171.41257866882</v>
      </c>
      <c r="T269" s="5">
        <f t="shared" si="66"/>
        <v>1</v>
      </c>
      <c r="U269" s="32"/>
      <c r="V269" s="32">
        <f t="shared" si="68"/>
        <v>404.49989567724435</v>
      </c>
      <c r="W269" s="32"/>
      <c r="X269" s="111">
        <f t="shared" si="69"/>
        <v>0</v>
      </c>
      <c r="Y269" s="106">
        <f t="shared" si="70"/>
        <v>404.49989567724435</v>
      </c>
      <c r="AC269" s="124">
        <f t="shared" si="71"/>
        <v>605.24</v>
      </c>
      <c r="AD269">
        <f t="shared" si="72"/>
        <v>245.70278157476696</v>
      </c>
      <c r="AE269" s="125">
        <f t="shared" si="73"/>
        <v>123834.20191368254</v>
      </c>
    </row>
    <row r="270" spans="1:31" x14ac:dyDescent="0.3">
      <c r="A270" s="42">
        <v>264</v>
      </c>
      <c r="B270">
        <v>6101</v>
      </c>
      <c r="C270" s="119" t="str">
        <f>VLOOKUP(B270,Hist_TransAid!C:D,2,FALSE)</f>
        <v>Southeast Polk</v>
      </c>
      <c r="D270" s="134">
        <v>7024.1</v>
      </c>
      <c r="E270" s="42"/>
      <c r="F270" s="42"/>
      <c r="G270" s="42"/>
      <c r="H270" s="42"/>
      <c r="I270" s="135">
        <v>3081418.29</v>
      </c>
      <c r="J270" s="121"/>
      <c r="K270" s="6"/>
      <c r="L270" s="6">
        <f t="shared" si="60"/>
        <v>0</v>
      </c>
      <c r="M270" s="36">
        <f t="shared" si="67"/>
        <v>438.69</v>
      </c>
      <c r="N270" s="5">
        <f t="shared" si="61"/>
        <v>0</v>
      </c>
      <c r="O270" s="5">
        <f t="shared" si="62"/>
        <v>7024.1</v>
      </c>
      <c r="P270" s="5">
        <f t="shared" si="63"/>
        <v>388.13</v>
      </c>
      <c r="Q270" s="5">
        <f t="shared" si="74"/>
        <v>2020</v>
      </c>
      <c r="R270" s="5">
        <f t="shared" si="64"/>
        <v>34.186929719580974</v>
      </c>
      <c r="S270" s="5">
        <f t="shared" si="65"/>
        <v>240132.41304330874</v>
      </c>
      <c r="T270" s="5">
        <f t="shared" si="66"/>
        <v>1</v>
      </c>
      <c r="U270" s="32"/>
      <c r="V270" s="32">
        <f t="shared" si="68"/>
        <v>404.50532836330513</v>
      </c>
      <c r="W270" s="32"/>
      <c r="X270" s="111">
        <f t="shared" si="69"/>
        <v>0</v>
      </c>
      <c r="Y270" s="106">
        <f t="shared" si="70"/>
        <v>404.50532836330513</v>
      </c>
      <c r="AC270" s="124">
        <f t="shared" si="71"/>
        <v>438.69</v>
      </c>
      <c r="AD270">
        <f t="shared" si="72"/>
        <v>79.152781574766948</v>
      </c>
      <c r="AE270" s="125">
        <f t="shared" si="73"/>
        <v>555977.05305932055</v>
      </c>
    </row>
    <row r="271" spans="1:31" x14ac:dyDescent="0.3">
      <c r="A271" s="42">
        <v>265</v>
      </c>
      <c r="B271">
        <v>6096</v>
      </c>
      <c r="C271" s="119" t="str">
        <f>VLOOKUP(B271,Hist_TransAid!C:D,2,FALSE)</f>
        <v>Southeast Valley</v>
      </c>
      <c r="D271" s="134">
        <v>1098.8000000000002</v>
      </c>
      <c r="E271" s="42"/>
      <c r="F271" s="42"/>
      <c r="G271" s="42"/>
      <c r="H271" s="42"/>
      <c r="I271" s="136">
        <v>887027.67</v>
      </c>
      <c r="J271" s="121"/>
      <c r="K271" s="6"/>
      <c r="L271" s="6">
        <f t="shared" si="60"/>
        <v>0</v>
      </c>
      <c r="M271" s="36">
        <f t="shared" si="67"/>
        <v>807.27</v>
      </c>
      <c r="N271" s="5">
        <f t="shared" si="61"/>
        <v>0</v>
      </c>
      <c r="O271" s="5">
        <f t="shared" si="62"/>
        <v>1098.8000000000002</v>
      </c>
      <c r="P271" s="5">
        <f t="shared" si="63"/>
        <v>388.13</v>
      </c>
      <c r="Q271" s="5">
        <f t="shared" si="74"/>
        <v>2020</v>
      </c>
      <c r="R271" s="5">
        <f t="shared" si="64"/>
        <v>402.76692971958096</v>
      </c>
      <c r="S271" s="5">
        <f t="shared" si="65"/>
        <v>442560.30237587565</v>
      </c>
      <c r="T271" s="5">
        <f t="shared" si="66"/>
        <v>1</v>
      </c>
      <c r="U271" s="32"/>
      <c r="V271" s="32">
        <f t="shared" si="68"/>
        <v>404.50251876967997</v>
      </c>
      <c r="W271" s="32"/>
      <c r="X271" s="111">
        <f t="shared" si="69"/>
        <v>0</v>
      </c>
      <c r="Y271" s="106">
        <f t="shared" si="70"/>
        <v>404.50251876967997</v>
      </c>
      <c r="AC271" s="124">
        <f t="shared" si="71"/>
        <v>807.27</v>
      </c>
      <c r="AD271">
        <f t="shared" si="72"/>
        <v>447.73278157476693</v>
      </c>
      <c r="AE271" s="125">
        <f t="shared" si="73"/>
        <v>491968.78039435396</v>
      </c>
    </row>
    <row r="272" spans="1:31" x14ac:dyDescent="0.3">
      <c r="A272" s="42">
        <v>266</v>
      </c>
      <c r="B272">
        <v>6094</v>
      </c>
      <c r="C272" s="119" t="str">
        <f>VLOOKUP(B272,Hist_TransAid!C:D,2,FALSE)</f>
        <v>Southeast Warren</v>
      </c>
      <c r="D272" s="134">
        <v>531.5</v>
      </c>
      <c r="E272" s="42"/>
      <c r="F272" s="42"/>
      <c r="G272" s="42"/>
      <c r="H272" s="42"/>
      <c r="I272" s="135">
        <v>310318.03999999998</v>
      </c>
      <c r="J272" s="121"/>
      <c r="K272" s="6"/>
      <c r="L272" s="6">
        <f t="shared" si="60"/>
        <v>0</v>
      </c>
      <c r="M272" s="36">
        <f t="shared" si="67"/>
        <v>583.85</v>
      </c>
      <c r="N272" s="5">
        <f t="shared" si="61"/>
        <v>0</v>
      </c>
      <c r="O272" s="5">
        <f t="shared" si="62"/>
        <v>531.5</v>
      </c>
      <c r="P272" s="5">
        <f t="shared" si="63"/>
        <v>388.13</v>
      </c>
      <c r="Q272" s="5">
        <f t="shared" si="74"/>
        <v>2020</v>
      </c>
      <c r="R272" s="5">
        <f t="shared" si="64"/>
        <v>179.346929719581</v>
      </c>
      <c r="S272" s="5">
        <f t="shared" si="65"/>
        <v>95322.893145957307</v>
      </c>
      <c r="T272" s="5">
        <f t="shared" si="66"/>
        <v>1</v>
      </c>
      <c r="U272" s="32"/>
      <c r="V272" s="32">
        <f t="shared" si="68"/>
        <v>404.50639107063529</v>
      </c>
      <c r="W272" s="32"/>
      <c r="X272" s="111">
        <f t="shared" si="69"/>
        <v>0</v>
      </c>
      <c r="Y272" s="106">
        <f t="shared" si="70"/>
        <v>404.50639107063529</v>
      </c>
      <c r="AC272" s="124">
        <f t="shared" si="71"/>
        <v>583.85</v>
      </c>
      <c r="AD272">
        <f t="shared" si="72"/>
        <v>224.31278157476697</v>
      </c>
      <c r="AE272" s="125">
        <f t="shared" si="73"/>
        <v>119222.24340698865</v>
      </c>
    </row>
    <row r="273" spans="1:31" x14ac:dyDescent="0.3">
      <c r="A273" s="42">
        <v>267</v>
      </c>
      <c r="B273">
        <v>6102</v>
      </c>
      <c r="C273" s="119" t="str">
        <f>VLOOKUP(B273,Hist_TransAid!C:D,2,FALSE)</f>
        <v>Spencer</v>
      </c>
      <c r="D273" s="134">
        <v>2001.9</v>
      </c>
      <c r="E273" s="42"/>
      <c r="F273" s="42"/>
      <c r="G273" s="42"/>
      <c r="H273" s="42"/>
      <c r="I273" s="135">
        <v>471401.44</v>
      </c>
      <c r="J273" s="121"/>
      <c r="K273" s="6"/>
      <c r="L273" s="6">
        <f t="shared" si="60"/>
        <v>0</v>
      </c>
      <c r="M273" s="36">
        <f t="shared" si="67"/>
        <v>235.48</v>
      </c>
      <c r="N273" s="5">
        <f t="shared" si="61"/>
        <v>0</v>
      </c>
      <c r="O273" s="5">
        <f t="shared" si="62"/>
        <v>2001.9</v>
      </c>
      <c r="P273" s="5">
        <f t="shared" si="63"/>
        <v>388.13</v>
      </c>
      <c r="Q273" s="5">
        <f t="shared" si="74"/>
        <v>2020</v>
      </c>
      <c r="R273" s="5">
        <f t="shared" si="64"/>
        <v>0</v>
      </c>
      <c r="S273" s="5">
        <f t="shared" si="65"/>
        <v>0</v>
      </c>
      <c r="T273" s="5">
        <f t="shared" si="66"/>
        <v>0</v>
      </c>
      <c r="U273" s="32"/>
      <c r="V273" s="32">
        <f t="shared" si="68"/>
        <v>235.47701683400769</v>
      </c>
      <c r="W273" s="32"/>
      <c r="X273" s="111">
        <f t="shared" si="69"/>
        <v>0</v>
      </c>
      <c r="Y273" s="106">
        <f t="shared" si="70"/>
        <v>235.47701683400769</v>
      </c>
      <c r="AC273" s="124">
        <f t="shared" si="71"/>
        <v>235.48</v>
      </c>
      <c r="AD273">
        <f t="shared" si="72"/>
        <v>0</v>
      </c>
      <c r="AE273" s="125">
        <f t="shared" si="73"/>
        <v>0</v>
      </c>
    </row>
    <row r="274" spans="1:31" x14ac:dyDescent="0.3">
      <c r="A274" s="42">
        <v>268</v>
      </c>
      <c r="B274">
        <v>6120</v>
      </c>
      <c r="C274" s="119" t="str">
        <f>VLOOKUP(B274,Hist_TransAid!C:D,2,FALSE)</f>
        <v>Spirit Lake</v>
      </c>
      <c r="D274" s="134">
        <v>1145.9000000000001</v>
      </c>
      <c r="E274" s="42"/>
      <c r="F274" s="42"/>
      <c r="G274" s="42"/>
      <c r="H274" s="42"/>
      <c r="I274" s="135">
        <v>364968.24</v>
      </c>
      <c r="J274" s="121"/>
      <c r="K274" s="6"/>
      <c r="L274" s="6">
        <f t="shared" si="60"/>
        <v>0</v>
      </c>
      <c r="M274" s="36">
        <f t="shared" si="67"/>
        <v>318.5</v>
      </c>
      <c r="N274" s="5">
        <f t="shared" si="61"/>
        <v>0</v>
      </c>
      <c r="O274" s="5">
        <f t="shared" si="62"/>
        <v>1145.9000000000001</v>
      </c>
      <c r="P274" s="5">
        <f t="shared" si="63"/>
        <v>388.13</v>
      </c>
      <c r="Q274" s="5">
        <f t="shared" si="74"/>
        <v>2020</v>
      </c>
      <c r="R274" s="5">
        <f t="shared" si="64"/>
        <v>0</v>
      </c>
      <c r="S274" s="5">
        <f t="shared" si="65"/>
        <v>0</v>
      </c>
      <c r="T274" s="5">
        <f t="shared" si="66"/>
        <v>0</v>
      </c>
      <c r="U274" s="32"/>
      <c r="V274" s="32">
        <f t="shared" si="68"/>
        <v>318.49920586438606</v>
      </c>
      <c r="W274" s="32"/>
      <c r="X274" s="111">
        <f t="shared" si="69"/>
        <v>0</v>
      </c>
      <c r="Y274" s="106">
        <f t="shared" si="70"/>
        <v>318.49920586438606</v>
      </c>
      <c r="AC274" s="124">
        <f t="shared" si="71"/>
        <v>318.5</v>
      </c>
      <c r="AD274">
        <f t="shared" si="72"/>
        <v>0</v>
      </c>
      <c r="AE274" s="125">
        <f t="shared" si="73"/>
        <v>0</v>
      </c>
    </row>
    <row r="275" spans="1:31" x14ac:dyDescent="0.3">
      <c r="A275" s="42">
        <v>269</v>
      </c>
      <c r="B275">
        <v>6138</v>
      </c>
      <c r="C275" s="119" t="str">
        <f>VLOOKUP(B275,Hist_TransAid!C:D,2,FALSE)</f>
        <v>Springville</v>
      </c>
      <c r="D275" s="134">
        <v>401.1</v>
      </c>
      <c r="E275" s="42"/>
      <c r="F275" s="42"/>
      <c r="G275" s="42"/>
      <c r="H275" s="42"/>
      <c r="I275" s="135">
        <v>129720.93</v>
      </c>
      <c r="J275" s="121"/>
      <c r="K275" s="6"/>
      <c r="L275" s="6">
        <f t="shared" si="60"/>
        <v>0</v>
      </c>
      <c r="M275" s="36">
        <f t="shared" si="67"/>
        <v>323.41000000000003</v>
      </c>
      <c r="N275" s="5">
        <f t="shared" si="61"/>
        <v>0</v>
      </c>
      <c r="O275" s="5">
        <f t="shared" si="62"/>
        <v>401.1</v>
      </c>
      <c r="P275" s="5">
        <f t="shared" si="63"/>
        <v>388.13</v>
      </c>
      <c r="Q275" s="5">
        <f t="shared" si="74"/>
        <v>2020</v>
      </c>
      <c r="R275" s="5">
        <f t="shared" si="64"/>
        <v>0</v>
      </c>
      <c r="S275" s="5">
        <f t="shared" si="65"/>
        <v>0</v>
      </c>
      <c r="T275" s="5">
        <f t="shared" si="66"/>
        <v>0</v>
      </c>
      <c r="U275" s="32"/>
      <c r="V275" s="32">
        <f t="shared" si="68"/>
        <v>323.41293941660427</v>
      </c>
      <c r="W275" s="32"/>
      <c r="X275" s="111">
        <f t="shared" si="69"/>
        <v>0</v>
      </c>
      <c r="Y275" s="106">
        <f t="shared" si="70"/>
        <v>323.41293941660427</v>
      </c>
      <c r="AC275" s="124">
        <f t="shared" si="71"/>
        <v>323.41000000000003</v>
      </c>
      <c r="AD275">
        <f t="shared" si="72"/>
        <v>0</v>
      </c>
      <c r="AE275" s="125">
        <f t="shared" si="73"/>
        <v>0</v>
      </c>
    </row>
    <row r="276" spans="1:31" x14ac:dyDescent="0.3">
      <c r="A276" s="42">
        <v>270</v>
      </c>
      <c r="B276">
        <v>5751</v>
      </c>
      <c r="C276" s="119" t="str">
        <f>VLOOKUP(B276,Hist_TransAid!C:D,2,FALSE)</f>
        <v>St Ansgar</v>
      </c>
      <c r="D276" s="134">
        <v>561.1</v>
      </c>
      <c r="E276" s="42"/>
      <c r="F276" s="42"/>
      <c r="G276" s="42"/>
      <c r="H276" s="42"/>
      <c r="I276" s="135">
        <v>375407.11</v>
      </c>
      <c r="J276" s="121"/>
      <c r="K276" s="6"/>
      <c r="L276" s="6">
        <f t="shared" si="60"/>
        <v>0</v>
      </c>
      <c r="M276" s="36">
        <f t="shared" si="67"/>
        <v>669.06</v>
      </c>
      <c r="N276" s="5">
        <f t="shared" si="61"/>
        <v>0</v>
      </c>
      <c r="O276" s="5">
        <f t="shared" si="62"/>
        <v>561.1</v>
      </c>
      <c r="P276" s="5">
        <f t="shared" si="63"/>
        <v>388.13</v>
      </c>
      <c r="Q276" s="5">
        <f t="shared" si="74"/>
        <v>2020</v>
      </c>
      <c r="R276" s="5">
        <f t="shared" si="64"/>
        <v>264.55692971958092</v>
      </c>
      <c r="S276" s="5">
        <f t="shared" si="65"/>
        <v>148442.89326565686</v>
      </c>
      <c r="T276" s="5">
        <f t="shared" si="66"/>
        <v>1</v>
      </c>
      <c r="U276" s="32"/>
      <c r="V276" s="32">
        <f t="shared" si="68"/>
        <v>404.4986931640405</v>
      </c>
      <c r="W276" s="32"/>
      <c r="X276" s="111">
        <f t="shared" si="69"/>
        <v>0</v>
      </c>
      <c r="Y276" s="106">
        <f t="shared" si="70"/>
        <v>404.4986931640405</v>
      </c>
      <c r="AC276" s="124">
        <f t="shared" si="71"/>
        <v>669.06</v>
      </c>
      <c r="AD276">
        <f t="shared" si="72"/>
        <v>309.5227815747669</v>
      </c>
      <c r="AE276" s="125">
        <f t="shared" si="73"/>
        <v>173673.23274160171</v>
      </c>
    </row>
    <row r="277" spans="1:31" x14ac:dyDescent="0.3">
      <c r="A277" s="42">
        <v>271</v>
      </c>
      <c r="B277">
        <v>6165</v>
      </c>
      <c r="C277" s="119" t="str">
        <f>VLOOKUP(B277,Hist_TransAid!C:D,2,FALSE)</f>
        <v>Stanton</v>
      </c>
      <c r="D277" s="134">
        <v>194.5</v>
      </c>
      <c r="E277" s="42"/>
      <c r="F277" s="42"/>
      <c r="G277" s="42"/>
      <c r="H277" s="42"/>
      <c r="I277" s="135">
        <v>68784.91</v>
      </c>
      <c r="J277" s="121"/>
      <c r="K277" s="6"/>
      <c r="L277" s="6">
        <f t="shared" si="60"/>
        <v>0</v>
      </c>
      <c r="M277" s="36">
        <f t="shared" si="67"/>
        <v>353.65</v>
      </c>
      <c r="N277" s="5">
        <f t="shared" si="61"/>
        <v>0</v>
      </c>
      <c r="O277" s="5">
        <f t="shared" si="62"/>
        <v>194.5</v>
      </c>
      <c r="P277" s="5">
        <f t="shared" si="63"/>
        <v>388.13</v>
      </c>
      <c r="Q277" s="5">
        <f t="shared" si="74"/>
        <v>2020</v>
      </c>
      <c r="R277" s="5">
        <f t="shared" si="64"/>
        <v>0</v>
      </c>
      <c r="S277" s="5">
        <f t="shared" si="65"/>
        <v>0</v>
      </c>
      <c r="T277" s="5">
        <f t="shared" si="66"/>
        <v>0</v>
      </c>
      <c r="U277" s="32"/>
      <c r="V277" s="32">
        <f t="shared" si="68"/>
        <v>353.64992287917738</v>
      </c>
      <c r="W277" s="32"/>
      <c r="X277" s="111">
        <f t="shared" si="69"/>
        <v>0</v>
      </c>
      <c r="Y277" s="106">
        <f t="shared" si="70"/>
        <v>353.64992287917738</v>
      </c>
      <c r="AC277" s="124">
        <f t="shared" si="71"/>
        <v>353.65</v>
      </c>
      <c r="AD277">
        <f t="shared" si="72"/>
        <v>0</v>
      </c>
      <c r="AE277" s="125">
        <f t="shared" si="73"/>
        <v>0</v>
      </c>
    </row>
    <row r="278" spans="1:31" x14ac:dyDescent="0.3">
      <c r="A278" s="42">
        <v>272</v>
      </c>
      <c r="B278">
        <v>6175</v>
      </c>
      <c r="C278" s="119" t="str">
        <f>VLOOKUP(B278,Hist_TransAid!C:D,2,FALSE)</f>
        <v>Starmont</v>
      </c>
      <c r="D278" s="134">
        <v>604.6</v>
      </c>
      <c r="E278" s="42"/>
      <c r="F278" s="42"/>
      <c r="G278" s="42"/>
      <c r="H278" s="42"/>
      <c r="I278" s="135">
        <v>319901.59999999998</v>
      </c>
      <c r="J278" s="121"/>
      <c r="K278" s="6"/>
      <c r="L278" s="6">
        <f t="shared" si="60"/>
        <v>0</v>
      </c>
      <c r="M278" s="36">
        <f t="shared" si="67"/>
        <v>529.11</v>
      </c>
      <c r="N278" s="5">
        <f t="shared" si="61"/>
        <v>0</v>
      </c>
      <c r="O278" s="5">
        <f t="shared" si="62"/>
        <v>604.6</v>
      </c>
      <c r="P278" s="5">
        <f t="shared" si="63"/>
        <v>388.13</v>
      </c>
      <c r="Q278" s="5">
        <f t="shared" si="74"/>
        <v>2020</v>
      </c>
      <c r="R278" s="5">
        <f t="shared" si="64"/>
        <v>124.60692971958099</v>
      </c>
      <c r="S278" s="5">
        <f t="shared" si="65"/>
        <v>75337.349708458671</v>
      </c>
      <c r="T278" s="5">
        <f t="shared" si="66"/>
        <v>1</v>
      </c>
      <c r="U278" s="32"/>
      <c r="V278" s="32">
        <f t="shared" si="68"/>
        <v>404.50587213288338</v>
      </c>
      <c r="W278" s="32"/>
      <c r="X278" s="111">
        <f t="shared" si="69"/>
        <v>0</v>
      </c>
      <c r="Y278" s="106">
        <f t="shared" si="70"/>
        <v>404.50587213288338</v>
      </c>
      <c r="AC278" s="124">
        <f t="shared" si="71"/>
        <v>529.11</v>
      </c>
      <c r="AD278">
        <f t="shared" si="72"/>
        <v>169.57278157476696</v>
      </c>
      <c r="AE278" s="125">
        <f t="shared" si="73"/>
        <v>102523.70374010412</v>
      </c>
    </row>
    <row r="279" spans="1:31" x14ac:dyDescent="0.3">
      <c r="A279" s="42">
        <v>273</v>
      </c>
      <c r="B279">
        <v>6219</v>
      </c>
      <c r="C279" s="119" t="str">
        <f>VLOOKUP(B279,Hist_TransAid!C:D,2,FALSE)</f>
        <v>Storm Lake</v>
      </c>
      <c r="D279" s="134">
        <v>2566.8999999999996</v>
      </c>
      <c r="E279" s="42"/>
      <c r="F279" s="42"/>
      <c r="G279" s="42"/>
      <c r="H279" s="42"/>
      <c r="I279" s="135">
        <v>616032.29</v>
      </c>
      <c r="J279" s="121"/>
      <c r="K279" s="6"/>
      <c r="L279" s="6">
        <f t="shared" si="60"/>
        <v>0</v>
      </c>
      <c r="M279" s="36">
        <f t="shared" si="67"/>
        <v>239.99</v>
      </c>
      <c r="N279" s="5">
        <f t="shared" si="61"/>
        <v>0</v>
      </c>
      <c r="O279" s="5">
        <f t="shared" si="62"/>
        <v>2566.8999999999996</v>
      </c>
      <c r="P279" s="5">
        <f t="shared" si="63"/>
        <v>388.13</v>
      </c>
      <c r="Q279" s="5">
        <f t="shared" si="74"/>
        <v>2020</v>
      </c>
      <c r="R279" s="5">
        <f t="shared" si="64"/>
        <v>0</v>
      </c>
      <c r="S279" s="5">
        <f t="shared" si="65"/>
        <v>0</v>
      </c>
      <c r="T279" s="5">
        <f t="shared" si="66"/>
        <v>0</v>
      </c>
      <c r="U279" s="32"/>
      <c r="V279" s="32">
        <f t="shared" si="68"/>
        <v>239.99076317737354</v>
      </c>
      <c r="W279" s="32"/>
      <c r="X279" s="111">
        <f t="shared" si="69"/>
        <v>0</v>
      </c>
      <c r="Y279" s="106">
        <f t="shared" si="70"/>
        <v>239.99076317737354</v>
      </c>
      <c r="AC279" s="124">
        <f t="shared" si="71"/>
        <v>239.99</v>
      </c>
      <c r="AD279">
        <f t="shared" si="72"/>
        <v>0</v>
      </c>
      <c r="AE279" s="125">
        <f t="shared" si="73"/>
        <v>0</v>
      </c>
    </row>
    <row r="280" spans="1:31" x14ac:dyDescent="0.3">
      <c r="A280" s="42">
        <v>274</v>
      </c>
      <c r="B280">
        <v>6246</v>
      </c>
      <c r="C280" s="119" t="str">
        <f>VLOOKUP(B280,Hist_TransAid!C:D,2,FALSE)</f>
        <v>Stratford</v>
      </c>
      <c r="D280" s="134">
        <v>126.4</v>
      </c>
      <c r="E280" s="42"/>
      <c r="F280" s="42"/>
      <c r="G280" s="42"/>
      <c r="H280" s="42"/>
      <c r="I280" s="135">
        <v>94921.94</v>
      </c>
      <c r="J280" s="121"/>
      <c r="K280" s="6"/>
      <c r="L280" s="6">
        <f t="shared" si="60"/>
        <v>0</v>
      </c>
      <c r="M280" s="36">
        <f t="shared" si="67"/>
        <v>750.96</v>
      </c>
      <c r="N280" s="5">
        <f t="shared" si="61"/>
        <v>0</v>
      </c>
      <c r="O280" s="5">
        <f t="shared" si="62"/>
        <v>126.4</v>
      </c>
      <c r="P280" s="5">
        <f t="shared" si="63"/>
        <v>388.13</v>
      </c>
      <c r="Q280" s="5">
        <f t="shared" si="74"/>
        <v>2020</v>
      </c>
      <c r="R280" s="5">
        <f t="shared" si="64"/>
        <v>346.45692971958101</v>
      </c>
      <c r="S280" s="5">
        <f t="shared" si="65"/>
        <v>43792.155916555042</v>
      </c>
      <c r="T280" s="5">
        <f t="shared" si="66"/>
        <v>1</v>
      </c>
      <c r="U280" s="32"/>
      <c r="V280" s="32">
        <f t="shared" si="68"/>
        <v>404.50778547029239</v>
      </c>
      <c r="W280" s="32"/>
      <c r="X280" s="111">
        <f t="shared" si="69"/>
        <v>0</v>
      </c>
      <c r="Y280" s="106">
        <f t="shared" si="70"/>
        <v>404.50778547029239</v>
      </c>
      <c r="AC280" s="124">
        <f t="shared" si="71"/>
        <v>750.96</v>
      </c>
      <c r="AD280">
        <f t="shared" si="72"/>
        <v>391.42278157476699</v>
      </c>
      <c r="AE280" s="125">
        <f t="shared" si="73"/>
        <v>49475.83959105055</v>
      </c>
    </row>
    <row r="281" spans="1:31" x14ac:dyDescent="0.3">
      <c r="A281" s="42">
        <v>275</v>
      </c>
      <c r="B281">
        <v>6273</v>
      </c>
      <c r="C281" s="119" t="str">
        <f>VLOOKUP(B281,Hist_TransAid!C:D,2,FALSE)</f>
        <v>Sumner-Fredericksburg</v>
      </c>
      <c r="D281" s="134">
        <v>790.9</v>
      </c>
      <c r="E281" s="42"/>
      <c r="F281" s="42"/>
      <c r="G281" s="42"/>
      <c r="H281" s="42"/>
      <c r="I281" s="135">
        <v>397416.06</v>
      </c>
      <c r="J281" s="121"/>
      <c r="K281" s="6"/>
      <c r="L281" s="6">
        <f t="shared" si="60"/>
        <v>0</v>
      </c>
      <c r="M281" s="36">
        <f t="shared" si="67"/>
        <v>502.49</v>
      </c>
      <c r="N281" s="5">
        <f t="shared" si="61"/>
        <v>0</v>
      </c>
      <c r="O281" s="5">
        <f t="shared" si="62"/>
        <v>790.9</v>
      </c>
      <c r="P281" s="5">
        <f t="shared" si="63"/>
        <v>388.13</v>
      </c>
      <c r="Q281" s="5">
        <f t="shared" si="74"/>
        <v>2020</v>
      </c>
      <c r="R281" s="5">
        <f t="shared" si="64"/>
        <v>97.986929719580985</v>
      </c>
      <c r="S281" s="5">
        <f t="shared" si="65"/>
        <v>77497.862715216601</v>
      </c>
      <c r="T281" s="5">
        <f t="shared" si="66"/>
        <v>1</v>
      </c>
      <c r="U281" s="32"/>
      <c r="V281" s="32">
        <f t="shared" si="68"/>
        <v>404.49892184193124</v>
      </c>
      <c r="W281" s="32"/>
      <c r="X281" s="111">
        <f t="shared" si="69"/>
        <v>0</v>
      </c>
      <c r="Y281" s="106">
        <f t="shared" si="70"/>
        <v>404.49892184193124</v>
      </c>
      <c r="AC281" s="124">
        <f t="shared" si="71"/>
        <v>502.49</v>
      </c>
      <c r="AD281">
        <f t="shared" si="72"/>
        <v>142.95278157476696</v>
      </c>
      <c r="AE281" s="125">
        <f t="shared" si="73"/>
        <v>113061.35494748318</v>
      </c>
    </row>
    <row r="282" spans="1:31" x14ac:dyDescent="0.3">
      <c r="A282" s="42">
        <v>276</v>
      </c>
      <c r="B282">
        <v>6408</v>
      </c>
      <c r="C282" s="119" t="str">
        <f>VLOOKUP(B282,Hist_TransAid!C:D,2,FALSE)</f>
        <v>Tipton</v>
      </c>
      <c r="D282" s="134">
        <v>848.5</v>
      </c>
      <c r="E282" s="42"/>
      <c r="F282" s="42"/>
      <c r="G282" s="42"/>
      <c r="H282" s="42"/>
      <c r="I282" s="135">
        <v>330444.18</v>
      </c>
      <c r="J282" s="121"/>
      <c r="K282" s="6"/>
      <c r="L282" s="6">
        <f t="shared" si="60"/>
        <v>0</v>
      </c>
      <c r="M282" s="36">
        <f t="shared" si="67"/>
        <v>389.45</v>
      </c>
      <c r="N282" s="5">
        <f t="shared" si="61"/>
        <v>0</v>
      </c>
      <c r="O282" s="5">
        <f t="shared" si="62"/>
        <v>848.5</v>
      </c>
      <c r="P282" s="5">
        <f t="shared" si="63"/>
        <v>388.13</v>
      </c>
      <c r="Q282" s="5">
        <f t="shared" si="74"/>
        <v>2020</v>
      </c>
      <c r="R282" s="5">
        <f t="shared" si="64"/>
        <v>0</v>
      </c>
      <c r="S282" s="5">
        <f t="shared" si="65"/>
        <v>0</v>
      </c>
      <c r="T282" s="5">
        <f t="shared" si="66"/>
        <v>0</v>
      </c>
      <c r="U282" s="32"/>
      <c r="V282" s="32">
        <f t="shared" si="68"/>
        <v>389.44511490866233</v>
      </c>
      <c r="W282" s="32"/>
      <c r="X282" s="111">
        <f t="shared" si="69"/>
        <v>0</v>
      </c>
      <c r="Y282" s="106">
        <f t="shared" si="70"/>
        <v>389.44511490866233</v>
      </c>
      <c r="AC282" s="124">
        <f t="shared" si="71"/>
        <v>389.45</v>
      </c>
      <c r="AD282">
        <f t="shared" si="72"/>
        <v>29.912781574766939</v>
      </c>
      <c r="AE282" s="125">
        <f t="shared" si="73"/>
        <v>25380.995166189747</v>
      </c>
    </row>
    <row r="283" spans="1:31" x14ac:dyDescent="0.3">
      <c r="A283" s="42">
        <v>277</v>
      </c>
      <c r="B283">
        <v>6453</v>
      </c>
      <c r="C283" s="119" t="str">
        <f>VLOOKUP(B283,Hist_TransAid!C:D,2,FALSE)</f>
        <v>Treynor</v>
      </c>
      <c r="D283" s="134">
        <v>591.20000000000005</v>
      </c>
      <c r="E283" s="42"/>
      <c r="F283" s="42"/>
      <c r="G283" s="42"/>
      <c r="H283" s="42"/>
      <c r="I283" s="135">
        <v>342272.81</v>
      </c>
      <c r="J283" s="121"/>
      <c r="K283" s="6"/>
      <c r="L283" s="6">
        <f t="shared" si="60"/>
        <v>0</v>
      </c>
      <c r="M283" s="36">
        <f t="shared" si="67"/>
        <v>578.95000000000005</v>
      </c>
      <c r="N283" s="5">
        <f t="shared" si="61"/>
        <v>0</v>
      </c>
      <c r="O283" s="5">
        <f t="shared" si="62"/>
        <v>591.20000000000005</v>
      </c>
      <c r="P283" s="5">
        <f t="shared" si="63"/>
        <v>388.13</v>
      </c>
      <c r="Q283" s="5">
        <f t="shared" si="74"/>
        <v>2020</v>
      </c>
      <c r="R283" s="5">
        <f t="shared" si="64"/>
        <v>174.44692971958102</v>
      </c>
      <c r="S283" s="5">
        <f t="shared" si="65"/>
        <v>103133.0248502163</v>
      </c>
      <c r="T283" s="5">
        <f t="shared" si="66"/>
        <v>1</v>
      </c>
      <c r="U283" s="32"/>
      <c r="V283" s="32">
        <f t="shared" si="68"/>
        <v>404.49895999625119</v>
      </c>
      <c r="W283" s="32"/>
      <c r="X283" s="111">
        <f t="shared" si="69"/>
        <v>0</v>
      </c>
      <c r="Y283" s="106">
        <f t="shared" si="70"/>
        <v>404.49895999625119</v>
      </c>
      <c r="AC283" s="124">
        <f t="shared" si="71"/>
        <v>578.95000000000005</v>
      </c>
      <c r="AD283">
        <f t="shared" si="72"/>
        <v>219.412781574767</v>
      </c>
      <c r="AE283" s="125">
        <f t="shared" si="73"/>
        <v>129716.83646700226</v>
      </c>
    </row>
    <row r="284" spans="1:31" x14ac:dyDescent="0.3">
      <c r="A284" s="42">
        <v>278</v>
      </c>
      <c r="B284">
        <v>6460</v>
      </c>
      <c r="C284" s="119" t="str">
        <f>VLOOKUP(B284,Hist_TransAid!C:D,2,FALSE)</f>
        <v>Tri-Center</v>
      </c>
      <c r="D284" s="134">
        <v>667.1</v>
      </c>
      <c r="E284" s="42"/>
      <c r="F284" s="42"/>
      <c r="G284" s="42"/>
      <c r="H284" s="42"/>
      <c r="I284" s="135">
        <v>411149.47</v>
      </c>
      <c r="J284" s="121"/>
      <c r="K284" s="6"/>
      <c r="L284" s="6">
        <f t="shared" si="60"/>
        <v>0</v>
      </c>
      <c r="M284" s="36">
        <f t="shared" si="67"/>
        <v>616.32000000000005</v>
      </c>
      <c r="N284" s="5">
        <f t="shared" si="61"/>
        <v>0</v>
      </c>
      <c r="O284" s="5">
        <f t="shared" si="62"/>
        <v>667.1</v>
      </c>
      <c r="P284" s="5">
        <f t="shared" si="63"/>
        <v>388.13</v>
      </c>
      <c r="Q284" s="5">
        <f t="shared" si="74"/>
        <v>2020</v>
      </c>
      <c r="R284" s="5">
        <f t="shared" si="64"/>
        <v>211.81692971958103</v>
      </c>
      <c r="S284" s="5">
        <f t="shared" si="65"/>
        <v>141303.0738159325</v>
      </c>
      <c r="T284" s="5">
        <f t="shared" si="66"/>
        <v>1</v>
      </c>
      <c r="U284" s="32"/>
      <c r="V284" s="32">
        <f t="shared" si="68"/>
        <v>404.5066649438877</v>
      </c>
      <c r="W284" s="32"/>
      <c r="X284" s="111">
        <f t="shared" si="69"/>
        <v>0</v>
      </c>
      <c r="Y284" s="106">
        <f t="shared" si="70"/>
        <v>404.5066649438877</v>
      </c>
      <c r="AC284" s="124">
        <f t="shared" si="71"/>
        <v>616.32000000000005</v>
      </c>
      <c r="AD284">
        <f t="shared" si="72"/>
        <v>256.782781574767</v>
      </c>
      <c r="AE284" s="125">
        <f t="shared" si="73"/>
        <v>171299.79358852707</v>
      </c>
    </row>
    <row r="285" spans="1:31" x14ac:dyDescent="0.3">
      <c r="A285" s="42">
        <v>279</v>
      </c>
      <c r="B285">
        <v>6462</v>
      </c>
      <c r="C285" s="119" t="str">
        <f>VLOOKUP(B285,Hist_TransAid!C:D,2,FALSE)</f>
        <v>Tri-County</v>
      </c>
      <c r="D285" s="134">
        <v>268.39999999999998</v>
      </c>
      <c r="E285" s="42"/>
      <c r="F285" s="42"/>
      <c r="G285" s="42"/>
      <c r="H285" s="42"/>
      <c r="I285" s="135">
        <v>190584.54</v>
      </c>
      <c r="J285" s="121"/>
      <c r="K285" s="6"/>
      <c r="L285" s="6">
        <f t="shared" si="60"/>
        <v>0</v>
      </c>
      <c r="M285" s="36">
        <f t="shared" si="67"/>
        <v>710.08</v>
      </c>
      <c r="N285" s="5">
        <f t="shared" si="61"/>
        <v>0</v>
      </c>
      <c r="O285" s="5">
        <f t="shared" si="62"/>
        <v>268.39999999999998</v>
      </c>
      <c r="P285" s="5">
        <f t="shared" si="63"/>
        <v>388.13</v>
      </c>
      <c r="Q285" s="5">
        <f t="shared" si="74"/>
        <v>2020</v>
      </c>
      <c r="R285" s="5">
        <f t="shared" si="64"/>
        <v>305.57692971958102</v>
      </c>
      <c r="S285" s="5">
        <f t="shared" si="65"/>
        <v>82016.847936735532</v>
      </c>
      <c r="T285" s="5">
        <f t="shared" si="66"/>
        <v>1</v>
      </c>
      <c r="U285" s="32"/>
      <c r="V285" s="32">
        <f t="shared" si="68"/>
        <v>404.49959785120899</v>
      </c>
      <c r="W285" s="32"/>
      <c r="X285" s="111">
        <f t="shared" si="69"/>
        <v>0</v>
      </c>
      <c r="Y285" s="106">
        <f t="shared" si="70"/>
        <v>404.49959785120899</v>
      </c>
      <c r="AC285" s="124">
        <f t="shared" si="71"/>
        <v>710.08</v>
      </c>
      <c r="AD285">
        <f t="shared" si="72"/>
        <v>350.54278157476699</v>
      </c>
      <c r="AE285" s="125">
        <f t="shared" si="73"/>
        <v>94085.682574667459</v>
      </c>
    </row>
    <row r="286" spans="1:31" x14ac:dyDescent="0.3">
      <c r="A286" s="42">
        <v>280</v>
      </c>
      <c r="B286">
        <v>6471</v>
      </c>
      <c r="C286" s="119" t="str">
        <f>VLOOKUP(B286,Hist_TransAid!C:D,2,FALSE)</f>
        <v>Tripoli</v>
      </c>
      <c r="D286" s="134">
        <v>382.4</v>
      </c>
      <c r="E286" s="42"/>
      <c r="F286" s="42"/>
      <c r="G286" s="42"/>
      <c r="H286" s="42"/>
      <c r="I286" s="135">
        <v>170384.67</v>
      </c>
      <c r="J286" s="121"/>
      <c r="K286" s="6"/>
      <c r="L286" s="6">
        <f t="shared" si="60"/>
        <v>0</v>
      </c>
      <c r="M286" s="36">
        <f t="shared" si="67"/>
        <v>445.57</v>
      </c>
      <c r="N286" s="5">
        <f t="shared" si="61"/>
        <v>0</v>
      </c>
      <c r="O286" s="5">
        <f t="shared" si="62"/>
        <v>382.4</v>
      </c>
      <c r="P286" s="5">
        <f t="shared" si="63"/>
        <v>388.13</v>
      </c>
      <c r="Q286" s="5">
        <f t="shared" si="74"/>
        <v>2020</v>
      </c>
      <c r="R286" s="5">
        <f t="shared" si="64"/>
        <v>41.066929719580969</v>
      </c>
      <c r="S286" s="5">
        <f t="shared" si="65"/>
        <v>15703.993924767761</v>
      </c>
      <c r="T286" s="5">
        <f t="shared" si="66"/>
        <v>1</v>
      </c>
      <c r="U286" s="32"/>
      <c r="V286" s="32">
        <f t="shared" si="68"/>
        <v>404.49967592895462</v>
      </c>
      <c r="W286" s="32"/>
      <c r="X286" s="111">
        <f t="shared" si="69"/>
        <v>0</v>
      </c>
      <c r="Y286" s="106">
        <f t="shared" si="70"/>
        <v>404.49967592895462</v>
      </c>
      <c r="AC286" s="124">
        <f t="shared" si="71"/>
        <v>445.57</v>
      </c>
      <c r="AD286">
        <f t="shared" si="72"/>
        <v>86.032781574766943</v>
      </c>
      <c r="AE286" s="125">
        <f t="shared" si="73"/>
        <v>32898.935674190878</v>
      </c>
    </row>
    <row r="287" spans="1:31" x14ac:dyDescent="0.3">
      <c r="A287" s="42">
        <v>281</v>
      </c>
      <c r="B287">
        <v>6509</v>
      </c>
      <c r="C287" s="119" t="str">
        <f>VLOOKUP(B287,Hist_TransAid!C:D,2,FALSE)</f>
        <v>Turkey Valley</v>
      </c>
      <c r="D287" s="134">
        <v>355.7</v>
      </c>
      <c r="E287" s="42"/>
      <c r="F287" s="42"/>
      <c r="G287" s="42"/>
      <c r="H287" s="42"/>
      <c r="I287" s="135">
        <v>284541.84000000003</v>
      </c>
      <c r="J287" s="121"/>
      <c r="K287" s="6"/>
      <c r="L287" s="6">
        <f t="shared" si="60"/>
        <v>0</v>
      </c>
      <c r="M287" s="36">
        <f t="shared" si="67"/>
        <v>799.95</v>
      </c>
      <c r="N287" s="5">
        <f t="shared" si="61"/>
        <v>0</v>
      </c>
      <c r="O287" s="5">
        <f t="shared" si="62"/>
        <v>355.7</v>
      </c>
      <c r="P287" s="5">
        <f t="shared" si="63"/>
        <v>388.13</v>
      </c>
      <c r="Q287" s="5">
        <f t="shared" si="74"/>
        <v>2020</v>
      </c>
      <c r="R287" s="5">
        <f t="shared" si="64"/>
        <v>395.44692971958102</v>
      </c>
      <c r="S287" s="5">
        <f t="shared" si="65"/>
        <v>140660.47290125495</v>
      </c>
      <c r="T287" s="5">
        <f t="shared" si="66"/>
        <v>1</v>
      </c>
      <c r="U287" s="32"/>
      <c r="V287" s="32">
        <f t="shared" si="68"/>
        <v>404.50201602121194</v>
      </c>
      <c r="W287" s="32"/>
      <c r="X287" s="111">
        <f t="shared" si="69"/>
        <v>0</v>
      </c>
      <c r="Y287" s="106">
        <f t="shared" si="70"/>
        <v>404.50201602121194</v>
      </c>
      <c r="AC287" s="124">
        <f t="shared" si="71"/>
        <v>799.95</v>
      </c>
      <c r="AD287">
        <f t="shared" si="72"/>
        <v>440.412781574767</v>
      </c>
      <c r="AE287" s="125">
        <f t="shared" si="73"/>
        <v>156654.82640614462</v>
      </c>
    </row>
    <row r="288" spans="1:31" x14ac:dyDescent="0.3">
      <c r="A288" s="42">
        <v>282</v>
      </c>
      <c r="B288">
        <v>6512</v>
      </c>
      <c r="C288" s="119" t="str">
        <f>VLOOKUP(B288,Hist_TransAid!C:D,2,FALSE)</f>
        <v>Twin Cedars</v>
      </c>
      <c r="D288" s="134">
        <v>317.8</v>
      </c>
      <c r="E288" s="42"/>
      <c r="F288" s="42"/>
      <c r="G288" s="42"/>
      <c r="H288" s="42"/>
      <c r="I288" s="135">
        <v>213128.78</v>
      </c>
      <c r="J288" s="121"/>
      <c r="K288" s="6"/>
      <c r="L288" s="6">
        <f t="shared" si="60"/>
        <v>0</v>
      </c>
      <c r="M288" s="36">
        <f t="shared" si="67"/>
        <v>670.64</v>
      </c>
      <c r="N288" s="5">
        <f t="shared" si="61"/>
        <v>0</v>
      </c>
      <c r="O288" s="5">
        <f t="shared" si="62"/>
        <v>317.8</v>
      </c>
      <c r="P288" s="5">
        <f t="shared" si="63"/>
        <v>388.13</v>
      </c>
      <c r="Q288" s="5">
        <f t="shared" si="74"/>
        <v>2020</v>
      </c>
      <c r="R288" s="5">
        <f t="shared" si="64"/>
        <v>266.13692971958096</v>
      </c>
      <c r="S288" s="5">
        <f t="shared" si="65"/>
        <v>84578.316264882829</v>
      </c>
      <c r="T288" s="5">
        <f t="shared" si="66"/>
        <v>1</v>
      </c>
      <c r="U288" s="32"/>
      <c r="V288" s="32">
        <f t="shared" si="68"/>
        <v>404.50114454096024</v>
      </c>
      <c r="W288" s="32"/>
      <c r="X288" s="111">
        <f t="shared" si="69"/>
        <v>0</v>
      </c>
      <c r="Y288" s="106">
        <f t="shared" si="70"/>
        <v>404.50114454096024</v>
      </c>
      <c r="AC288" s="124">
        <f t="shared" si="71"/>
        <v>670.64</v>
      </c>
      <c r="AD288">
        <f t="shared" si="72"/>
        <v>311.10278157476694</v>
      </c>
      <c r="AE288" s="125">
        <f t="shared" si="73"/>
        <v>98868.463984460934</v>
      </c>
    </row>
    <row r="289" spans="1:31" x14ac:dyDescent="0.3">
      <c r="A289" s="42">
        <v>283</v>
      </c>
      <c r="B289">
        <v>6516</v>
      </c>
      <c r="C289" s="119" t="str">
        <f>VLOOKUP(B289,Hist_TransAid!C:D,2,FALSE)</f>
        <v>Twin Rivers</v>
      </c>
      <c r="D289" s="134">
        <v>161</v>
      </c>
      <c r="E289" s="42"/>
      <c r="F289" s="42"/>
      <c r="G289" s="42"/>
      <c r="H289" s="42"/>
      <c r="I289" s="135">
        <v>144901.44</v>
      </c>
      <c r="J289" s="121"/>
      <c r="K289" s="6"/>
      <c r="L289" s="6">
        <f t="shared" si="60"/>
        <v>0</v>
      </c>
      <c r="M289" s="36">
        <f t="shared" si="67"/>
        <v>900.01</v>
      </c>
      <c r="N289" s="5">
        <f t="shared" si="61"/>
        <v>0</v>
      </c>
      <c r="O289" s="5">
        <f t="shared" si="62"/>
        <v>161</v>
      </c>
      <c r="P289" s="5">
        <f t="shared" si="63"/>
        <v>388.13</v>
      </c>
      <c r="Q289" s="5">
        <f t="shared" si="74"/>
        <v>2020</v>
      </c>
      <c r="R289" s="5">
        <f t="shared" si="64"/>
        <v>495.50692971958097</v>
      </c>
      <c r="S289" s="5">
        <f t="shared" si="65"/>
        <v>79776.615684852542</v>
      </c>
      <c r="T289" s="5">
        <f t="shared" si="66"/>
        <v>1</v>
      </c>
      <c r="U289" s="32"/>
      <c r="V289" s="32">
        <f t="shared" si="68"/>
        <v>404.50201437979791</v>
      </c>
      <c r="W289" s="32"/>
      <c r="X289" s="111">
        <f t="shared" si="69"/>
        <v>0</v>
      </c>
      <c r="Y289" s="106">
        <f t="shared" si="70"/>
        <v>404.50201437979791</v>
      </c>
      <c r="AC289" s="124">
        <f t="shared" si="71"/>
        <v>900.01</v>
      </c>
      <c r="AD289">
        <f t="shared" si="72"/>
        <v>540.47278157476694</v>
      </c>
      <c r="AE289" s="125">
        <f t="shared" si="73"/>
        <v>87016.117833537472</v>
      </c>
    </row>
    <row r="290" spans="1:31" x14ac:dyDescent="0.3">
      <c r="A290" s="42">
        <v>284</v>
      </c>
      <c r="B290">
        <v>6534</v>
      </c>
      <c r="C290" s="119" t="str">
        <f>VLOOKUP(B290,Hist_TransAid!C:D,2,FALSE)</f>
        <v>Underwood</v>
      </c>
      <c r="D290" s="134">
        <v>765.2</v>
      </c>
      <c r="E290" s="42"/>
      <c r="F290" s="42"/>
      <c r="G290" s="42"/>
      <c r="H290" s="42"/>
      <c r="I290" s="135">
        <v>444238.55</v>
      </c>
      <c r="J290" s="121"/>
      <c r="K290" s="6"/>
      <c r="L290" s="6">
        <f t="shared" si="60"/>
        <v>0</v>
      </c>
      <c r="M290" s="36">
        <f t="shared" si="67"/>
        <v>580.54999999999995</v>
      </c>
      <c r="N290" s="5">
        <f t="shared" si="61"/>
        <v>0</v>
      </c>
      <c r="O290" s="5">
        <f t="shared" si="62"/>
        <v>765.2</v>
      </c>
      <c r="P290" s="5">
        <f t="shared" si="63"/>
        <v>388.13</v>
      </c>
      <c r="Q290" s="5">
        <f t="shared" si="74"/>
        <v>2020</v>
      </c>
      <c r="R290" s="5">
        <f t="shared" si="64"/>
        <v>176.04692971958093</v>
      </c>
      <c r="S290" s="5">
        <f t="shared" si="65"/>
        <v>134711.11062142334</v>
      </c>
      <c r="T290" s="5">
        <f t="shared" si="66"/>
        <v>1</v>
      </c>
      <c r="U290" s="32"/>
      <c r="V290" s="32">
        <f t="shared" si="68"/>
        <v>404.50527885334111</v>
      </c>
      <c r="W290" s="32"/>
      <c r="X290" s="111">
        <f t="shared" si="69"/>
        <v>0</v>
      </c>
      <c r="Y290" s="106">
        <f t="shared" si="70"/>
        <v>404.50527885334111</v>
      </c>
      <c r="AC290" s="124">
        <f t="shared" si="71"/>
        <v>580.54999999999995</v>
      </c>
      <c r="AD290">
        <f t="shared" si="72"/>
        <v>221.0127815747669</v>
      </c>
      <c r="AE290" s="125">
        <f t="shared" si="73"/>
        <v>169118.98046101164</v>
      </c>
    </row>
    <row r="291" spans="1:31" x14ac:dyDescent="0.3">
      <c r="A291" s="42">
        <v>285</v>
      </c>
      <c r="B291">
        <v>6536</v>
      </c>
      <c r="C291" s="119" t="str">
        <f>VLOOKUP(B291,Hist_TransAid!C:D,2,FALSE)</f>
        <v>Union</v>
      </c>
      <c r="D291" s="134">
        <v>993.4</v>
      </c>
      <c r="E291" s="42"/>
      <c r="F291" s="42"/>
      <c r="G291" s="42"/>
      <c r="H291" s="42"/>
      <c r="I291" s="135">
        <v>551930.18999999994</v>
      </c>
      <c r="J291" s="121"/>
      <c r="K291" s="6"/>
      <c r="L291" s="6">
        <f t="shared" si="60"/>
        <v>0</v>
      </c>
      <c r="M291" s="36">
        <f t="shared" si="67"/>
        <v>555.6</v>
      </c>
      <c r="N291" s="5">
        <f t="shared" si="61"/>
        <v>0</v>
      </c>
      <c r="O291" s="5">
        <f t="shared" si="62"/>
        <v>993.4</v>
      </c>
      <c r="P291" s="5">
        <f t="shared" si="63"/>
        <v>388.13</v>
      </c>
      <c r="Q291" s="5">
        <f t="shared" si="74"/>
        <v>2020</v>
      </c>
      <c r="R291" s="5">
        <f t="shared" si="64"/>
        <v>151.096929719581</v>
      </c>
      <c r="S291" s="5">
        <f t="shared" si="65"/>
        <v>150099.68998343177</v>
      </c>
      <c r="T291" s="5">
        <f t="shared" si="66"/>
        <v>1</v>
      </c>
      <c r="U291" s="32"/>
      <c r="V291" s="32">
        <f t="shared" si="68"/>
        <v>404.50020134544815</v>
      </c>
      <c r="W291" s="32"/>
      <c r="X291" s="111">
        <f t="shared" si="69"/>
        <v>0</v>
      </c>
      <c r="Y291" s="106">
        <f t="shared" si="70"/>
        <v>404.50020134544815</v>
      </c>
      <c r="AC291" s="124">
        <f t="shared" si="71"/>
        <v>555.6</v>
      </c>
      <c r="AD291">
        <f t="shared" si="72"/>
        <v>196.06278157476697</v>
      </c>
      <c r="AE291" s="125">
        <f t="shared" si="73"/>
        <v>194768.7672163735</v>
      </c>
    </row>
    <row r="292" spans="1:31" x14ac:dyDescent="0.3">
      <c r="A292" s="42">
        <v>286</v>
      </c>
      <c r="B292">
        <v>6561</v>
      </c>
      <c r="C292" s="119" t="str">
        <f>VLOOKUP(B292,Hist_TransAid!C:D,2,FALSE)</f>
        <v>United</v>
      </c>
      <c r="D292" s="134">
        <v>373.3</v>
      </c>
      <c r="E292" s="42"/>
      <c r="F292" s="42"/>
      <c r="G292" s="42"/>
      <c r="H292" s="42"/>
      <c r="I292" s="135">
        <v>229929.78</v>
      </c>
      <c r="J292" s="121"/>
      <c r="K292" s="6"/>
      <c r="L292" s="6">
        <f t="shared" si="60"/>
        <v>0</v>
      </c>
      <c r="M292" s="36">
        <f t="shared" si="67"/>
        <v>615.94000000000005</v>
      </c>
      <c r="N292" s="5">
        <f t="shared" si="61"/>
        <v>0</v>
      </c>
      <c r="O292" s="5">
        <f t="shared" si="62"/>
        <v>373.3</v>
      </c>
      <c r="P292" s="5">
        <f t="shared" si="63"/>
        <v>388.13</v>
      </c>
      <c r="Q292" s="5">
        <f t="shared" si="74"/>
        <v>2020</v>
      </c>
      <c r="R292" s="5">
        <f t="shared" si="64"/>
        <v>211.43692971958103</v>
      </c>
      <c r="S292" s="5">
        <f t="shared" si="65"/>
        <v>78929.405864319604</v>
      </c>
      <c r="T292" s="5">
        <f t="shared" si="66"/>
        <v>1</v>
      </c>
      <c r="U292" s="32"/>
      <c r="V292" s="32">
        <f t="shared" si="68"/>
        <v>404.50140406022069</v>
      </c>
      <c r="W292" s="32"/>
      <c r="X292" s="111">
        <f t="shared" si="69"/>
        <v>0</v>
      </c>
      <c r="Y292" s="106">
        <f t="shared" si="70"/>
        <v>404.50140406022069</v>
      </c>
      <c r="AC292" s="124">
        <f t="shared" si="71"/>
        <v>615.94000000000005</v>
      </c>
      <c r="AD292">
        <f t="shared" si="72"/>
        <v>256.402781574767</v>
      </c>
      <c r="AE292" s="125">
        <f t="shared" si="73"/>
        <v>95715.158361860522</v>
      </c>
    </row>
    <row r="293" spans="1:31" x14ac:dyDescent="0.3">
      <c r="A293" s="42">
        <v>287</v>
      </c>
      <c r="B293">
        <v>6579</v>
      </c>
      <c r="C293" s="119" t="str">
        <f>VLOOKUP(B293,Hist_TransAid!C:D,2,FALSE)</f>
        <v>Urbandale</v>
      </c>
      <c r="D293" s="134">
        <v>3422</v>
      </c>
      <c r="E293" s="42"/>
      <c r="F293" s="42"/>
      <c r="G293" s="42"/>
      <c r="H293" s="42"/>
      <c r="I293" s="135">
        <v>1128204.77</v>
      </c>
      <c r="J293" s="121"/>
      <c r="K293" s="6"/>
      <c r="L293" s="6">
        <f t="shared" si="60"/>
        <v>0</v>
      </c>
      <c r="M293" s="36">
        <f t="shared" si="67"/>
        <v>329.69</v>
      </c>
      <c r="N293" s="5">
        <f t="shared" si="61"/>
        <v>0</v>
      </c>
      <c r="O293" s="5">
        <f t="shared" si="62"/>
        <v>3422</v>
      </c>
      <c r="P293" s="5">
        <f t="shared" si="63"/>
        <v>388.13</v>
      </c>
      <c r="Q293" s="5">
        <f t="shared" si="74"/>
        <v>2020</v>
      </c>
      <c r="R293" s="5">
        <f t="shared" si="64"/>
        <v>0</v>
      </c>
      <c r="S293" s="5">
        <f t="shared" si="65"/>
        <v>0</v>
      </c>
      <c r="T293" s="5">
        <f t="shared" si="66"/>
        <v>0</v>
      </c>
      <c r="U293" s="32"/>
      <c r="V293" s="32">
        <f t="shared" si="68"/>
        <v>329.69163354763299</v>
      </c>
      <c r="W293" s="32"/>
      <c r="X293" s="111">
        <f t="shared" si="69"/>
        <v>0</v>
      </c>
      <c r="Y293" s="106">
        <f t="shared" si="70"/>
        <v>329.69163354763299</v>
      </c>
      <c r="AC293" s="124">
        <f t="shared" si="71"/>
        <v>329.69</v>
      </c>
      <c r="AD293">
        <f t="shared" si="72"/>
        <v>0</v>
      </c>
      <c r="AE293" s="125">
        <f t="shared" si="73"/>
        <v>0</v>
      </c>
    </row>
    <row r="294" spans="1:31" x14ac:dyDescent="0.3">
      <c r="A294" s="42">
        <v>288</v>
      </c>
      <c r="B294">
        <v>6592</v>
      </c>
      <c r="C294" s="119" t="str">
        <f>VLOOKUP(B294,Hist_TransAid!C:D,2,FALSE)</f>
        <v>Van Buren County</v>
      </c>
      <c r="D294" s="134">
        <v>963.1</v>
      </c>
      <c r="E294" s="42"/>
      <c r="F294" s="42"/>
      <c r="G294" s="42"/>
      <c r="H294" s="42"/>
      <c r="I294" s="135">
        <v>814445.2</v>
      </c>
      <c r="J294" s="121"/>
      <c r="K294" s="6"/>
      <c r="L294" s="6">
        <f t="shared" si="60"/>
        <v>0</v>
      </c>
      <c r="M294" s="36">
        <f t="shared" si="67"/>
        <v>845.65</v>
      </c>
      <c r="N294" s="5">
        <f t="shared" si="61"/>
        <v>0</v>
      </c>
      <c r="O294" s="5">
        <f t="shared" si="62"/>
        <v>963.1</v>
      </c>
      <c r="P294" s="5">
        <f t="shared" si="63"/>
        <v>388.13</v>
      </c>
      <c r="Q294" s="5">
        <f t="shared" si="74"/>
        <v>2020</v>
      </c>
      <c r="R294" s="5">
        <f t="shared" si="64"/>
        <v>441.14692971958095</v>
      </c>
      <c r="S294" s="5">
        <f t="shared" si="65"/>
        <v>424868.60801292845</v>
      </c>
      <c r="T294" s="5">
        <f t="shared" si="66"/>
        <v>1</v>
      </c>
      <c r="U294" s="32"/>
      <c r="V294" s="32">
        <f t="shared" si="68"/>
        <v>404.50274321157877</v>
      </c>
      <c r="W294" s="32"/>
      <c r="X294" s="111">
        <f t="shared" si="69"/>
        <v>0</v>
      </c>
      <c r="Y294" s="106">
        <f t="shared" si="70"/>
        <v>404.50274321157877</v>
      </c>
      <c r="AC294" s="124">
        <f t="shared" si="71"/>
        <v>845.65</v>
      </c>
      <c r="AD294">
        <f t="shared" si="72"/>
        <v>486.11278157476693</v>
      </c>
      <c r="AE294" s="125">
        <f t="shared" si="73"/>
        <v>468175.21993465803</v>
      </c>
    </row>
    <row r="295" spans="1:31" x14ac:dyDescent="0.3">
      <c r="A295" s="42">
        <v>289</v>
      </c>
      <c r="B295">
        <v>6615</v>
      </c>
      <c r="C295" s="119" t="str">
        <f>VLOOKUP(B295,Hist_TransAid!C:D,2,FALSE)</f>
        <v>Van Meter</v>
      </c>
      <c r="D295" s="134">
        <v>858.5</v>
      </c>
      <c r="E295" s="42"/>
      <c r="F295" s="42"/>
      <c r="G295" s="42"/>
      <c r="H295" s="42"/>
      <c r="I295" s="135">
        <v>315343.18</v>
      </c>
      <c r="J295" s="121"/>
      <c r="K295" s="6"/>
      <c r="L295" s="6">
        <f t="shared" si="60"/>
        <v>0</v>
      </c>
      <c r="M295" s="36">
        <f t="shared" si="67"/>
        <v>367.32</v>
      </c>
      <c r="N295" s="5">
        <f t="shared" si="61"/>
        <v>0</v>
      </c>
      <c r="O295" s="5">
        <f t="shared" si="62"/>
        <v>858.5</v>
      </c>
      <c r="P295" s="5">
        <f t="shared" si="63"/>
        <v>388.13</v>
      </c>
      <c r="Q295" s="5">
        <f t="shared" si="74"/>
        <v>2020</v>
      </c>
      <c r="R295" s="5">
        <f t="shared" si="64"/>
        <v>0</v>
      </c>
      <c r="S295" s="5">
        <f t="shared" si="65"/>
        <v>0</v>
      </c>
      <c r="T295" s="5">
        <f t="shared" si="66"/>
        <v>0</v>
      </c>
      <c r="U295" s="32"/>
      <c r="V295" s="32">
        <f t="shared" si="68"/>
        <v>367.31878858474084</v>
      </c>
      <c r="W295" s="32"/>
      <c r="X295" s="111">
        <f t="shared" si="69"/>
        <v>0</v>
      </c>
      <c r="Y295" s="106">
        <f t="shared" si="70"/>
        <v>367.31878858474084</v>
      </c>
      <c r="AC295" s="124">
        <f t="shared" si="71"/>
        <v>367.32</v>
      </c>
      <c r="AD295">
        <f t="shared" si="72"/>
        <v>7.7827815747669433</v>
      </c>
      <c r="AE295" s="125">
        <f t="shared" si="73"/>
        <v>6681.5179819374207</v>
      </c>
    </row>
    <row r="296" spans="1:31" x14ac:dyDescent="0.3">
      <c r="A296" s="42">
        <v>290</v>
      </c>
      <c r="B296">
        <v>6651</v>
      </c>
      <c r="C296" s="119" t="str">
        <f>VLOOKUP(B296,Hist_TransAid!C:D,2,FALSE)</f>
        <v>Villisca</v>
      </c>
      <c r="D296" s="134">
        <v>281</v>
      </c>
      <c r="E296" s="42"/>
      <c r="F296" s="42"/>
      <c r="G296" s="42"/>
      <c r="H296" s="42"/>
      <c r="I296" s="135">
        <v>207331.98</v>
      </c>
      <c r="J296" s="121"/>
      <c r="K296" s="6"/>
      <c r="L296" s="6">
        <f t="shared" si="60"/>
        <v>0</v>
      </c>
      <c r="M296" s="36">
        <f t="shared" si="67"/>
        <v>737.84</v>
      </c>
      <c r="N296" s="5">
        <f t="shared" si="61"/>
        <v>0</v>
      </c>
      <c r="O296" s="5">
        <f t="shared" si="62"/>
        <v>281</v>
      </c>
      <c r="P296" s="5">
        <f t="shared" si="63"/>
        <v>388.13</v>
      </c>
      <c r="Q296" s="5">
        <f t="shared" si="74"/>
        <v>2020</v>
      </c>
      <c r="R296" s="5">
        <f t="shared" si="64"/>
        <v>333.33692971958101</v>
      </c>
      <c r="S296" s="5">
        <f t="shared" si="65"/>
        <v>93667.677251202258</v>
      </c>
      <c r="T296" s="5">
        <f t="shared" si="66"/>
        <v>1</v>
      </c>
      <c r="U296" s="32"/>
      <c r="V296" s="32">
        <f t="shared" si="68"/>
        <v>404.49929803842616</v>
      </c>
      <c r="W296" s="32"/>
      <c r="X296" s="111">
        <f t="shared" si="69"/>
        <v>0</v>
      </c>
      <c r="Y296" s="106">
        <f t="shared" si="70"/>
        <v>404.49929803842616</v>
      </c>
      <c r="AC296" s="124">
        <f t="shared" si="71"/>
        <v>737.84</v>
      </c>
      <c r="AD296">
        <f t="shared" si="72"/>
        <v>378.30278157476698</v>
      </c>
      <c r="AE296" s="125">
        <f t="shared" si="73"/>
        <v>106303.08162250952</v>
      </c>
    </row>
    <row r="297" spans="1:31" x14ac:dyDescent="0.3">
      <c r="A297" s="42">
        <v>291</v>
      </c>
      <c r="B297">
        <v>6660</v>
      </c>
      <c r="C297" s="119" t="str">
        <f>VLOOKUP(B297,Hist_TransAid!C:D,2,FALSE)</f>
        <v>Vinton-Shellsburg</v>
      </c>
      <c r="D297" s="134">
        <v>1617.2</v>
      </c>
      <c r="E297" s="42"/>
      <c r="F297" s="42"/>
      <c r="G297" s="42"/>
      <c r="H297" s="42"/>
      <c r="I297" s="135">
        <v>559692.34</v>
      </c>
      <c r="J297" s="121"/>
      <c r="K297" s="6"/>
      <c r="L297" s="6">
        <f t="shared" si="60"/>
        <v>0</v>
      </c>
      <c r="M297" s="36">
        <f t="shared" si="67"/>
        <v>346.09</v>
      </c>
      <c r="N297" s="5">
        <f t="shared" si="61"/>
        <v>0</v>
      </c>
      <c r="O297" s="5">
        <f t="shared" si="62"/>
        <v>1617.2</v>
      </c>
      <c r="P297" s="5">
        <f t="shared" si="63"/>
        <v>388.13</v>
      </c>
      <c r="Q297" s="5">
        <f t="shared" si="74"/>
        <v>2020</v>
      </c>
      <c r="R297" s="5">
        <f t="shared" si="64"/>
        <v>0</v>
      </c>
      <c r="S297" s="5">
        <f t="shared" si="65"/>
        <v>0</v>
      </c>
      <c r="T297" s="5">
        <f t="shared" si="66"/>
        <v>0</v>
      </c>
      <c r="U297" s="32"/>
      <c r="V297" s="32">
        <f t="shared" si="68"/>
        <v>346.0872743012614</v>
      </c>
      <c r="W297" s="32"/>
      <c r="X297" s="111">
        <f t="shared" si="69"/>
        <v>0</v>
      </c>
      <c r="Y297" s="106">
        <f t="shared" si="70"/>
        <v>346.0872743012614</v>
      </c>
      <c r="AC297" s="124">
        <f t="shared" si="71"/>
        <v>346.09</v>
      </c>
      <c r="AD297">
        <f t="shared" si="72"/>
        <v>0</v>
      </c>
      <c r="AE297" s="125">
        <f t="shared" si="73"/>
        <v>0</v>
      </c>
    </row>
    <row r="298" spans="1:31" x14ac:dyDescent="0.3">
      <c r="A298" s="42">
        <v>292</v>
      </c>
      <c r="B298">
        <v>6700</v>
      </c>
      <c r="C298" s="119" t="str">
        <f>VLOOKUP(B298,Hist_TransAid!C:D,2,FALSE)</f>
        <v>Waco</v>
      </c>
      <c r="D298" s="134">
        <v>477</v>
      </c>
      <c r="E298" s="42"/>
      <c r="F298" s="42"/>
      <c r="G298" s="42"/>
      <c r="H298" s="42"/>
      <c r="I298" s="135">
        <v>255599.25</v>
      </c>
      <c r="J298" s="121"/>
      <c r="K298" s="6"/>
      <c r="L298" s="6">
        <f t="shared" si="60"/>
        <v>0</v>
      </c>
      <c r="M298" s="36">
        <f t="shared" si="67"/>
        <v>535.85</v>
      </c>
      <c r="N298" s="5">
        <f t="shared" si="61"/>
        <v>0</v>
      </c>
      <c r="O298" s="5">
        <f t="shared" si="62"/>
        <v>477</v>
      </c>
      <c r="P298" s="5">
        <f t="shared" si="63"/>
        <v>388.13</v>
      </c>
      <c r="Q298" s="5">
        <f t="shared" si="74"/>
        <v>2020</v>
      </c>
      <c r="R298" s="5">
        <f t="shared" si="64"/>
        <v>131.346929719581</v>
      </c>
      <c r="S298" s="5">
        <f t="shared" si="65"/>
        <v>62652.485476240137</v>
      </c>
      <c r="T298" s="5">
        <f t="shared" si="66"/>
        <v>1</v>
      </c>
      <c r="U298" s="32"/>
      <c r="V298" s="32">
        <f t="shared" si="68"/>
        <v>404.50055455714858</v>
      </c>
      <c r="W298" s="32"/>
      <c r="X298" s="111">
        <f t="shared" si="69"/>
        <v>0</v>
      </c>
      <c r="Y298" s="106">
        <f t="shared" si="70"/>
        <v>404.50055455714858</v>
      </c>
      <c r="AC298" s="124">
        <f t="shared" si="71"/>
        <v>535.85</v>
      </c>
      <c r="AD298">
        <f t="shared" si="72"/>
        <v>176.31278157476697</v>
      </c>
      <c r="AE298" s="125">
        <f t="shared" si="73"/>
        <v>84101.196811163842</v>
      </c>
    </row>
    <row r="299" spans="1:31" x14ac:dyDescent="0.3">
      <c r="A299" s="42">
        <v>293</v>
      </c>
      <c r="B299">
        <v>6759</v>
      </c>
      <c r="C299" s="119" t="str">
        <f>VLOOKUP(B299,Hist_TransAid!C:D,2,FALSE)</f>
        <v>Wapello</v>
      </c>
      <c r="D299" s="134">
        <v>544.1</v>
      </c>
      <c r="E299" s="42"/>
      <c r="F299" s="42"/>
      <c r="G299" s="42"/>
      <c r="H299" s="42"/>
      <c r="I299" s="135">
        <v>233051.4</v>
      </c>
      <c r="J299" s="121"/>
      <c r="K299" s="6"/>
      <c r="L299" s="6">
        <f t="shared" si="60"/>
        <v>0</v>
      </c>
      <c r="M299" s="36">
        <f t="shared" si="67"/>
        <v>428.32</v>
      </c>
      <c r="N299" s="5">
        <f t="shared" si="61"/>
        <v>0</v>
      </c>
      <c r="O299" s="5">
        <f t="shared" si="62"/>
        <v>544.1</v>
      </c>
      <c r="P299" s="5">
        <f t="shared" si="63"/>
        <v>388.13</v>
      </c>
      <c r="Q299" s="5">
        <f t="shared" si="74"/>
        <v>2020</v>
      </c>
      <c r="R299" s="5">
        <f t="shared" si="64"/>
        <v>23.816929719580969</v>
      </c>
      <c r="S299" s="5">
        <f t="shared" si="65"/>
        <v>12958.791460424005</v>
      </c>
      <c r="T299" s="5">
        <f t="shared" si="66"/>
        <v>1</v>
      </c>
      <c r="U299" s="32"/>
      <c r="V299" s="32">
        <f t="shared" si="68"/>
        <v>404.50764296926297</v>
      </c>
      <c r="W299" s="32"/>
      <c r="X299" s="111">
        <f t="shared" si="69"/>
        <v>0</v>
      </c>
      <c r="Y299" s="106">
        <f t="shared" si="70"/>
        <v>404.50764296926297</v>
      </c>
      <c r="AC299" s="124">
        <f t="shared" si="71"/>
        <v>428.32</v>
      </c>
      <c r="AD299">
        <f t="shared" si="72"/>
        <v>68.782781574766943</v>
      </c>
      <c r="AE299" s="125">
        <f t="shared" si="73"/>
        <v>37424.711454830693</v>
      </c>
    </row>
    <row r="300" spans="1:31" x14ac:dyDescent="0.3">
      <c r="A300" s="42">
        <v>294</v>
      </c>
      <c r="B300">
        <v>6762</v>
      </c>
      <c r="C300" s="119" t="str">
        <f>VLOOKUP(B300,Hist_TransAid!C:D,2,FALSE)</f>
        <v>Wapsie Valley</v>
      </c>
      <c r="D300" s="134">
        <v>673.6</v>
      </c>
      <c r="E300" s="42"/>
      <c r="F300" s="42"/>
      <c r="G300" s="42"/>
      <c r="H300" s="42"/>
      <c r="I300" s="135">
        <v>158255.25</v>
      </c>
      <c r="J300" s="121"/>
      <c r="K300" s="6"/>
      <c r="L300" s="6">
        <f t="shared" si="60"/>
        <v>0</v>
      </c>
      <c r="M300" s="36">
        <f t="shared" si="67"/>
        <v>234.94</v>
      </c>
      <c r="N300" s="5">
        <f t="shared" si="61"/>
        <v>0</v>
      </c>
      <c r="O300" s="5">
        <f t="shared" si="62"/>
        <v>673.6</v>
      </c>
      <c r="P300" s="5">
        <f t="shared" si="63"/>
        <v>388.13</v>
      </c>
      <c r="Q300" s="5">
        <f t="shared" si="74"/>
        <v>2020</v>
      </c>
      <c r="R300" s="5">
        <f t="shared" si="64"/>
        <v>0</v>
      </c>
      <c r="S300" s="5">
        <f t="shared" si="65"/>
        <v>0</v>
      </c>
      <c r="T300" s="5">
        <f t="shared" si="66"/>
        <v>0</v>
      </c>
      <c r="U300" s="32"/>
      <c r="V300" s="32">
        <f t="shared" si="68"/>
        <v>234.9395041567696</v>
      </c>
      <c r="W300" s="32"/>
      <c r="X300" s="111">
        <f t="shared" si="69"/>
        <v>0</v>
      </c>
      <c r="Y300" s="106">
        <f t="shared" si="70"/>
        <v>234.9395041567696</v>
      </c>
      <c r="AC300" s="124">
        <f t="shared" si="71"/>
        <v>234.94</v>
      </c>
      <c r="AD300">
        <f t="shared" si="72"/>
        <v>0</v>
      </c>
      <c r="AE300" s="125">
        <f t="shared" si="73"/>
        <v>0</v>
      </c>
    </row>
    <row r="301" spans="1:31" x14ac:dyDescent="0.3">
      <c r="A301" s="42">
        <v>295</v>
      </c>
      <c r="B301">
        <v>6768</v>
      </c>
      <c r="C301" s="119" t="str">
        <f>VLOOKUP(B301,Hist_TransAid!C:D,2,FALSE)</f>
        <v>Washington</v>
      </c>
      <c r="D301" s="134">
        <v>1616.8</v>
      </c>
      <c r="E301" s="42"/>
      <c r="F301" s="42"/>
      <c r="G301" s="42"/>
      <c r="H301" s="42"/>
      <c r="I301" s="135">
        <v>624746.75</v>
      </c>
      <c r="J301" s="121"/>
      <c r="K301" s="6"/>
      <c r="L301" s="6">
        <f t="shared" si="60"/>
        <v>0</v>
      </c>
      <c r="M301" s="36">
        <f t="shared" si="67"/>
        <v>386.41</v>
      </c>
      <c r="N301" s="5">
        <f t="shared" si="61"/>
        <v>0</v>
      </c>
      <c r="O301" s="5">
        <f t="shared" si="62"/>
        <v>1616.8</v>
      </c>
      <c r="P301" s="5">
        <f t="shared" si="63"/>
        <v>388.13</v>
      </c>
      <c r="Q301" s="5">
        <f t="shared" si="74"/>
        <v>2020</v>
      </c>
      <c r="R301" s="5">
        <f t="shared" si="64"/>
        <v>0</v>
      </c>
      <c r="S301" s="5">
        <f t="shared" si="65"/>
        <v>0</v>
      </c>
      <c r="T301" s="5">
        <f t="shared" si="66"/>
        <v>0</v>
      </c>
      <c r="U301" s="32"/>
      <c r="V301" s="32">
        <f t="shared" si="68"/>
        <v>386.40941984166255</v>
      </c>
      <c r="W301" s="32"/>
      <c r="X301" s="111">
        <f t="shared" si="69"/>
        <v>0</v>
      </c>
      <c r="Y301" s="106">
        <f t="shared" si="70"/>
        <v>386.40941984166255</v>
      </c>
      <c r="AC301" s="124">
        <f t="shared" si="71"/>
        <v>386.41</v>
      </c>
      <c r="AD301">
        <f t="shared" si="72"/>
        <v>26.872781574766975</v>
      </c>
      <c r="AE301" s="125">
        <f t="shared" si="73"/>
        <v>43447.913250083242</v>
      </c>
    </row>
    <row r="302" spans="1:31" x14ac:dyDescent="0.3">
      <c r="A302" s="42">
        <v>296</v>
      </c>
      <c r="B302">
        <v>6795</v>
      </c>
      <c r="C302" s="119" t="str">
        <f>VLOOKUP(B302,Hist_TransAid!C:D,2,FALSE)</f>
        <v>Waterloo</v>
      </c>
      <c r="D302" s="134">
        <v>10665</v>
      </c>
      <c r="E302" s="42"/>
      <c r="F302" s="42"/>
      <c r="G302" s="42"/>
      <c r="H302" s="42"/>
      <c r="I302" s="135">
        <v>4941632.1500000004</v>
      </c>
      <c r="J302" s="121"/>
      <c r="K302" s="6"/>
      <c r="L302" s="6">
        <f t="shared" si="60"/>
        <v>0</v>
      </c>
      <c r="M302" s="36">
        <f t="shared" si="67"/>
        <v>463.35</v>
      </c>
      <c r="N302" s="5">
        <f t="shared" si="61"/>
        <v>0</v>
      </c>
      <c r="O302" s="5">
        <f t="shared" si="62"/>
        <v>10665</v>
      </c>
      <c r="P302" s="5">
        <f t="shared" si="63"/>
        <v>388.13</v>
      </c>
      <c r="Q302" s="5">
        <f t="shared" si="74"/>
        <v>2020</v>
      </c>
      <c r="R302" s="5">
        <f t="shared" si="64"/>
        <v>58.846929719580999</v>
      </c>
      <c r="S302" s="5">
        <f t="shared" si="65"/>
        <v>627602.50545933133</v>
      </c>
      <c r="T302" s="5">
        <f t="shared" si="66"/>
        <v>1</v>
      </c>
      <c r="U302" s="32"/>
      <c r="V302" s="32">
        <f t="shared" si="68"/>
        <v>404.50348284488229</v>
      </c>
      <c r="W302" s="32"/>
      <c r="X302" s="111">
        <f t="shared" si="69"/>
        <v>0</v>
      </c>
      <c r="Y302" s="106">
        <f t="shared" si="70"/>
        <v>404.50348284488229</v>
      </c>
      <c r="AC302" s="124">
        <f t="shared" si="71"/>
        <v>463.35</v>
      </c>
      <c r="AD302">
        <f t="shared" si="72"/>
        <v>103.81278157476697</v>
      </c>
      <c r="AE302" s="125">
        <f t="shared" si="73"/>
        <v>1107163.3154948899</v>
      </c>
    </row>
    <row r="303" spans="1:31" x14ac:dyDescent="0.3">
      <c r="A303" s="42">
        <v>297</v>
      </c>
      <c r="B303">
        <v>6822</v>
      </c>
      <c r="C303" s="119" t="str">
        <f>VLOOKUP(B303,Hist_TransAid!C:D,2,FALSE)</f>
        <v>Waukee</v>
      </c>
      <c r="D303" s="134">
        <v>12615.099999999999</v>
      </c>
      <c r="E303" s="42"/>
      <c r="F303" s="42"/>
      <c r="G303" s="42"/>
      <c r="H303" s="42"/>
      <c r="I303" s="135">
        <v>2999344.18</v>
      </c>
      <c r="J303" s="121"/>
      <c r="K303" s="6"/>
      <c r="L303" s="6">
        <f t="shared" si="60"/>
        <v>0</v>
      </c>
      <c r="M303" s="36">
        <f t="shared" si="67"/>
        <v>237.76</v>
      </c>
      <c r="N303" s="5">
        <f t="shared" si="61"/>
        <v>0</v>
      </c>
      <c r="O303" s="5">
        <f t="shared" si="62"/>
        <v>12615.099999999999</v>
      </c>
      <c r="P303" s="5">
        <f t="shared" si="63"/>
        <v>388.13</v>
      </c>
      <c r="Q303" s="5">
        <f t="shared" si="74"/>
        <v>2020</v>
      </c>
      <c r="R303" s="5">
        <f t="shared" si="64"/>
        <v>0</v>
      </c>
      <c r="S303" s="5">
        <f t="shared" si="65"/>
        <v>0</v>
      </c>
      <c r="T303" s="5">
        <f t="shared" si="66"/>
        <v>0</v>
      </c>
      <c r="U303" s="32"/>
      <c r="V303" s="32">
        <f t="shared" si="68"/>
        <v>237.75825637529633</v>
      </c>
      <c r="W303" s="32"/>
      <c r="X303" s="111">
        <f t="shared" si="69"/>
        <v>0</v>
      </c>
      <c r="Y303" s="106">
        <f t="shared" si="70"/>
        <v>237.75825637529633</v>
      </c>
      <c r="AC303" s="124">
        <f t="shared" si="71"/>
        <v>237.76</v>
      </c>
      <c r="AD303">
        <f t="shared" si="72"/>
        <v>0</v>
      </c>
      <c r="AE303" s="125">
        <f t="shared" si="73"/>
        <v>0</v>
      </c>
    </row>
    <row r="304" spans="1:31" x14ac:dyDescent="0.3">
      <c r="A304" s="42">
        <v>298</v>
      </c>
      <c r="B304">
        <v>6840</v>
      </c>
      <c r="C304" s="119" t="str">
        <f>VLOOKUP(B304,Hist_TransAid!C:D,2,FALSE)</f>
        <v>Waverly-Shell Rock</v>
      </c>
      <c r="D304" s="134">
        <v>2167.6999999999998</v>
      </c>
      <c r="E304" s="42"/>
      <c r="F304" s="42"/>
      <c r="G304" s="42"/>
      <c r="H304" s="42"/>
      <c r="I304" s="135">
        <v>545564.97</v>
      </c>
      <c r="J304" s="121"/>
      <c r="K304" s="6"/>
      <c r="L304" s="6">
        <f t="shared" si="60"/>
        <v>0</v>
      </c>
      <c r="M304" s="36">
        <f t="shared" si="67"/>
        <v>251.68</v>
      </c>
      <c r="N304" s="5">
        <f t="shared" si="61"/>
        <v>0</v>
      </c>
      <c r="O304" s="5">
        <f t="shared" si="62"/>
        <v>2167.6999999999998</v>
      </c>
      <c r="P304" s="5">
        <f t="shared" si="63"/>
        <v>388.13</v>
      </c>
      <c r="Q304" s="5">
        <f t="shared" si="74"/>
        <v>2020</v>
      </c>
      <c r="R304" s="5">
        <f t="shared" si="64"/>
        <v>0</v>
      </c>
      <c r="S304" s="5">
        <f t="shared" si="65"/>
        <v>0</v>
      </c>
      <c r="T304" s="5">
        <f t="shared" si="66"/>
        <v>0</v>
      </c>
      <c r="U304" s="32"/>
      <c r="V304" s="32">
        <f t="shared" si="68"/>
        <v>251.67918531162061</v>
      </c>
      <c r="W304" s="32"/>
      <c r="X304" s="111">
        <f t="shared" si="69"/>
        <v>0</v>
      </c>
      <c r="Y304" s="106">
        <f t="shared" si="70"/>
        <v>251.67918531162061</v>
      </c>
      <c r="AC304" s="124">
        <f t="shared" si="71"/>
        <v>251.68</v>
      </c>
      <c r="AD304">
        <f t="shared" si="72"/>
        <v>0</v>
      </c>
      <c r="AE304" s="125">
        <f t="shared" si="73"/>
        <v>0</v>
      </c>
    </row>
    <row r="305" spans="1:31" x14ac:dyDescent="0.3">
      <c r="A305" s="42">
        <v>299</v>
      </c>
      <c r="B305">
        <v>6854</v>
      </c>
      <c r="C305" s="119" t="str">
        <f>VLOOKUP(B305,Hist_TransAid!C:D,2,FALSE)</f>
        <v>Wayne</v>
      </c>
      <c r="D305" s="134">
        <v>576.4</v>
      </c>
      <c r="E305" s="42"/>
      <c r="F305" s="42"/>
      <c r="G305" s="42"/>
      <c r="H305" s="42"/>
      <c r="I305" s="135">
        <v>406634.81</v>
      </c>
      <c r="J305" s="121"/>
      <c r="K305" s="6"/>
      <c r="L305" s="6">
        <f t="shared" si="60"/>
        <v>0</v>
      </c>
      <c r="M305" s="36">
        <f t="shared" si="67"/>
        <v>705.47</v>
      </c>
      <c r="N305" s="5">
        <f t="shared" si="61"/>
        <v>0</v>
      </c>
      <c r="O305" s="5">
        <f t="shared" si="62"/>
        <v>576.4</v>
      </c>
      <c r="P305" s="5">
        <f t="shared" si="63"/>
        <v>388.13</v>
      </c>
      <c r="Q305" s="5">
        <f t="shared" si="74"/>
        <v>2020</v>
      </c>
      <c r="R305" s="5">
        <f t="shared" si="64"/>
        <v>300.966929719581</v>
      </c>
      <c r="S305" s="5">
        <f t="shared" si="65"/>
        <v>173477.33829036649</v>
      </c>
      <c r="T305" s="5">
        <f t="shared" si="66"/>
        <v>1</v>
      </c>
      <c r="U305" s="32"/>
      <c r="V305" s="32">
        <f t="shared" si="68"/>
        <v>404.50637007223025</v>
      </c>
      <c r="W305" s="32"/>
      <c r="X305" s="111">
        <f t="shared" si="69"/>
        <v>0</v>
      </c>
      <c r="Y305" s="106">
        <f t="shared" si="70"/>
        <v>404.50637007223025</v>
      </c>
      <c r="AC305" s="124">
        <f t="shared" si="71"/>
        <v>705.47</v>
      </c>
      <c r="AD305">
        <f t="shared" si="72"/>
        <v>345.93278157476698</v>
      </c>
      <c r="AE305" s="125">
        <f t="shared" si="73"/>
        <v>199395.65529969567</v>
      </c>
    </row>
    <row r="306" spans="1:31" x14ac:dyDescent="0.3">
      <c r="A306" s="42">
        <v>300</v>
      </c>
      <c r="B306">
        <v>6867</v>
      </c>
      <c r="C306" s="119" t="str">
        <f>VLOOKUP(B306,Hist_TransAid!C:D,2,FALSE)</f>
        <v>Webster City</v>
      </c>
      <c r="D306" s="134">
        <v>1762</v>
      </c>
      <c r="E306" s="42"/>
      <c r="F306" s="42"/>
      <c r="G306" s="42"/>
      <c r="H306" s="42"/>
      <c r="I306" s="135">
        <v>678957.15</v>
      </c>
      <c r="J306" s="121"/>
      <c r="K306" s="6"/>
      <c r="L306" s="6">
        <f t="shared" si="60"/>
        <v>0</v>
      </c>
      <c r="M306" s="36">
        <f t="shared" si="67"/>
        <v>385.33</v>
      </c>
      <c r="N306" s="5">
        <f t="shared" si="61"/>
        <v>0</v>
      </c>
      <c r="O306" s="5">
        <f t="shared" si="62"/>
        <v>1762</v>
      </c>
      <c r="P306" s="5">
        <f t="shared" si="63"/>
        <v>388.13</v>
      </c>
      <c r="Q306" s="5">
        <f t="shared" si="74"/>
        <v>2020</v>
      </c>
      <c r="R306" s="5">
        <f t="shared" si="64"/>
        <v>0</v>
      </c>
      <c r="S306" s="5">
        <f t="shared" si="65"/>
        <v>0</v>
      </c>
      <c r="T306" s="5">
        <f t="shared" si="66"/>
        <v>0</v>
      </c>
      <c r="U306" s="32"/>
      <c r="V306" s="32">
        <f t="shared" si="68"/>
        <v>385.33322928490355</v>
      </c>
      <c r="W306" s="32"/>
      <c r="X306" s="111">
        <f t="shared" si="69"/>
        <v>0</v>
      </c>
      <c r="Y306" s="106">
        <f t="shared" si="70"/>
        <v>385.33322928490355</v>
      </c>
      <c r="AC306" s="124">
        <f t="shared" si="71"/>
        <v>385.33</v>
      </c>
      <c r="AD306">
        <f t="shared" si="72"/>
        <v>25.792781574766934</v>
      </c>
      <c r="AE306" s="125">
        <f t="shared" si="73"/>
        <v>45446.881134739335</v>
      </c>
    </row>
    <row r="307" spans="1:31" x14ac:dyDescent="0.3">
      <c r="A307" s="42">
        <v>301</v>
      </c>
      <c r="B307">
        <v>6921</v>
      </c>
      <c r="C307" s="119" t="str">
        <f>VLOOKUP(B307,Hist_TransAid!C:D,2,FALSE)</f>
        <v>West Bend-Mallard</v>
      </c>
      <c r="D307" s="134">
        <v>318</v>
      </c>
      <c r="E307" s="42"/>
      <c r="F307" s="42"/>
      <c r="G307" s="42"/>
      <c r="H307" s="42"/>
      <c r="I307" s="135">
        <v>158148.85</v>
      </c>
      <c r="J307" s="121"/>
      <c r="K307" s="6"/>
      <c r="L307" s="6">
        <f t="shared" si="60"/>
        <v>0</v>
      </c>
      <c r="M307" s="36">
        <f t="shared" si="67"/>
        <v>497.32</v>
      </c>
      <c r="N307" s="5">
        <f t="shared" si="61"/>
        <v>0</v>
      </c>
      <c r="O307" s="5">
        <f t="shared" si="62"/>
        <v>318</v>
      </c>
      <c r="P307" s="5">
        <f t="shared" si="63"/>
        <v>388.13</v>
      </c>
      <c r="Q307" s="5">
        <f t="shared" si="74"/>
        <v>2020</v>
      </c>
      <c r="R307" s="5">
        <f t="shared" si="64"/>
        <v>92.816929719580969</v>
      </c>
      <c r="S307" s="5">
        <f t="shared" si="65"/>
        <v>29515.783650826746</v>
      </c>
      <c r="T307" s="5">
        <f t="shared" si="66"/>
        <v>1</v>
      </c>
      <c r="U307" s="32"/>
      <c r="V307" s="32">
        <f t="shared" si="68"/>
        <v>404.506497953375</v>
      </c>
      <c r="W307" s="32"/>
      <c r="X307" s="111">
        <f t="shared" si="69"/>
        <v>0</v>
      </c>
      <c r="Y307" s="106">
        <f t="shared" si="70"/>
        <v>404.506497953375</v>
      </c>
      <c r="AC307" s="124">
        <f t="shared" si="71"/>
        <v>497.32</v>
      </c>
      <c r="AD307">
        <f t="shared" si="72"/>
        <v>137.78278157476694</v>
      </c>
      <c r="AE307" s="125">
        <f t="shared" si="73"/>
        <v>43814.924540775886</v>
      </c>
    </row>
    <row r="308" spans="1:31" x14ac:dyDescent="0.3">
      <c r="A308" s="42">
        <v>302</v>
      </c>
      <c r="B308">
        <v>6930</v>
      </c>
      <c r="C308" s="119" t="str">
        <f>VLOOKUP(B308,Hist_TransAid!C:D,2,FALSE)</f>
        <v>West Branch</v>
      </c>
      <c r="D308" s="134">
        <v>769.4</v>
      </c>
      <c r="E308" s="42"/>
      <c r="F308" s="42"/>
      <c r="G308" s="42"/>
      <c r="H308" s="42"/>
      <c r="I308" s="135">
        <v>299389.18</v>
      </c>
      <c r="J308" s="121"/>
      <c r="K308" s="6"/>
      <c r="L308" s="6">
        <f t="shared" si="60"/>
        <v>0</v>
      </c>
      <c r="M308" s="36">
        <f t="shared" si="67"/>
        <v>389.12</v>
      </c>
      <c r="N308" s="5">
        <f t="shared" si="61"/>
        <v>0</v>
      </c>
      <c r="O308" s="5">
        <f t="shared" si="62"/>
        <v>769.4</v>
      </c>
      <c r="P308" s="5">
        <f t="shared" si="63"/>
        <v>388.13</v>
      </c>
      <c r="Q308" s="5">
        <f t="shared" si="74"/>
        <v>2020</v>
      </c>
      <c r="R308" s="5">
        <f t="shared" si="64"/>
        <v>0</v>
      </c>
      <c r="S308" s="5">
        <f t="shared" si="65"/>
        <v>0</v>
      </c>
      <c r="T308" s="5">
        <f t="shared" si="66"/>
        <v>0</v>
      </c>
      <c r="U308" s="32"/>
      <c r="V308" s="32">
        <f t="shared" si="68"/>
        <v>389.12032752794386</v>
      </c>
      <c r="W308" s="32"/>
      <c r="X308" s="111">
        <f t="shared" si="69"/>
        <v>0</v>
      </c>
      <c r="Y308" s="106">
        <f t="shared" si="70"/>
        <v>389.12032752794386</v>
      </c>
      <c r="AC308" s="124">
        <f t="shared" si="71"/>
        <v>389.12</v>
      </c>
      <c r="AD308">
        <f t="shared" si="72"/>
        <v>29.582781574766955</v>
      </c>
      <c r="AE308" s="125">
        <f t="shared" si="73"/>
        <v>22760.992143625695</v>
      </c>
    </row>
    <row r="309" spans="1:31" x14ac:dyDescent="0.3">
      <c r="A309" s="42">
        <v>303</v>
      </c>
      <c r="B309">
        <v>6937</v>
      </c>
      <c r="C309" s="119" t="str">
        <f>VLOOKUP(B309,Hist_TransAid!C:D,2,FALSE)</f>
        <v>West Burlington</v>
      </c>
      <c r="D309" s="134">
        <v>426</v>
      </c>
      <c r="E309" s="42"/>
      <c r="F309" s="42"/>
      <c r="G309" s="42"/>
      <c r="H309" s="42"/>
      <c r="I309" s="135">
        <v>8909.44</v>
      </c>
      <c r="J309" s="121"/>
      <c r="K309" s="6"/>
      <c r="L309" s="6">
        <f t="shared" si="60"/>
        <v>0</v>
      </c>
      <c r="M309" s="36">
        <f t="shared" si="67"/>
        <v>20.91</v>
      </c>
      <c r="N309" s="5">
        <f t="shared" si="61"/>
        <v>0</v>
      </c>
      <c r="O309" s="5">
        <f t="shared" si="62"/>
        <v>426</v>
      </c>
      <c r="P309" s="5">
        <f t="shared" si="63"/>
        <v>388.13</v>
      </c>
      <c r="Q309" s="5">
        <f t="shared" si="74"/>
        <v>2020</v>
      </c>
      <c r="R309" s="5">
        <f t="shared" si="64"/>
        <v>0</v>
      </c>
      <c r="S309" s="5">
        <f t="shared" si="65"/>
        <v>0</v>
      </c>
      <c r="T309" s="5">
        <f t="shared" si="66"/>
        <v>0</v>
      </c>
      <c r="U309" s="32"/>
      <c r="V309" s="32">
        <f t="shared" si="68"/>
        <v>20.914178403755869</v>
      </c>
      <c r="W309" s="32"/>
      <c r="X309" s="111">
        <f t="shared" si="69"/>
        <v>0</v>
      </c>
      <c r="Y309" s="106">
        <f t="shared" si="70"/>
        <v>20.914178403755869</v>
      </c>
      <c r="AC309" s="124">
        <f t="shared" si="71"/>
        <v>20.91</v>
      </c>
      <c r="AD309">
        <f t="shared" si="72"/>
        <v>0</v>
      </c>
      <c r="AE309" s="125">
        <f t="shared" si="73"/>
        <v>0</v>
      </c>
    </row>
    <row r="310" spans="1:31" x14ac:dyDescent="0.3">
      <c r="A310" s="42">
        <v>304</v>
      </c>
      <c r="B310">
        <v>6943</v>
      </c>
      <c r="C310" s="119" t="str">
        <f>VLOOKUP(B310,Hist_TransAid!C:D,2,FALSE)</f>
        <v>West Central</v>
      </c>
      <c r="D310" s="134">
        <v>255.2</v>
      </c>
      <c r="E310" s="42"/>
      <c r="F310" s="42"/>
      <c r="G310" s="42"/>
      <c r="H310" s="42"/>
      <c r="I310" s="135">
        <v>176835.78</v>
      </c>
      <c r="J310" s="121"/>
      <c r="K310" s="6"/>
      <c r="L310" s="6">
        <f t="shared" si="60"/>
        <v>0</v>
      </c>
      <c r="M310" s="36">
        <f t="shared" si="67"/>
        <v>692.93</v>
      </c>
      <c r="N310" s="5">
        <f t="shared" si="61"/>
        <v>0</v>
      </c>
      <c r="O310" s="5">
        <f t="shared" si="62"/>
        <v>255.2</v>
      </c>
      <c r="P310" s="5">
        <f t="shared" si="63"/>
        <v>388.13</v>
      </c>
      <c r="Q310" s="5">
        <f t="shared" si="74"/>
        <v>2020</v>
      </c>
      <c r="R310" s="5">
        <f t="shared" si="64"/>
        <v>288.42692971958093</v>
      </c>
      <c r="S310" s="5">
        <f t="shared" si="65"/>
        <v>73606.552464437045</v>
      </c>
      <c r="T310" s="5">
        <f t="shared" si="66"/>
        <v>1</v>
      </c>
      <c r="U310" s="32"/>
      <c r="V310" s="32">
        <f t="shared" si="68"/>
        <v>404.50324269421219</v>
      </c>
      <c r="W310" s="32"/>
      <c r="X310" s="111">
        <f t="shared" si="69"/>
        <v>0</v>
      </c>
      <c r="Y310" s="106">
        <f t="shared" si="70"/>
        <v>404.50324269421219</v>
      </c>
      <c r="AC310" s="124">
        <f t="shared" si="71"/>
        <v>692.93</v>
      </c>
      <c r="AD310">
        <f t="shared" si="72"/>
        <v>333.3927815747669</v>
      </c>
      <c r="AE310" s="125">
        <f t="shared" si="73"/>
        <v>85081.837857880513</v>
      </c>
    </row>
    <row r="311" spans="1:31" x14ac:dyDescent="0.3">
      <c r="A311" s="42">
        <v>305</v>
      </c>
      <c r="B311">
        <v>6264</v>
      </c>
      <c r="C311" s="119" t="str">
        <f>VLOOKUP(B311,Hist_TransAid!C:D,2,FALSE)</f>
        <v>West Central Valley</v>
      </c>
      <c r="D311" s="134">
        <v>934.7</v>
      </c>
      <c r="E311" s="42"/>
      <c r="F311" s="42"/>
      <c r="G311" s="42"/>
      <c r="H311" s="42"/>
      <c r="I311" s="135">
        <v>517379.99</v>
      </c>
      <c r="J311" s="121"/>
      <c r="K311" s="6"/>
      <c r="L311" s="6">
        <f t="shared" si="60"/>
        <v>0</v>
      </c>
      <c r="M311" s="36">
        <f t="shared" si="67"/>
        <v>553.53</v>
      </c>
      <c r="N311" s="5">
        <f t="shared" si="61"/>
        <v>0</v>
      </c>
      <c r="O311" s="5">
        <f t="shared" si="62"/>
        <v>934.7</v>
      </c>
      <c r="P311" s="5">
        <f t="shared" si="63"/>
        <v>388.13</v>
      </c>
      <c r="Q311" s="5">
        <f t="shared" si="74"/>
        <v>2020</v>
      </c>
      <c r="R311" s="5">
        <f t="shared" si="64"/>
        <v>149.02692971958095</v>
      </c>
      <c r="S311" s="5">
        <f t="shared" si="65"/>
        <v>139295.47120889233</v>
      </c>
      <c r="T311" s="5">
        <f t="shared" si="66"/>
        <v>1</v>
      </c>
      <c r="U311" s="32"/>
      <c r="V311" s="32">
        <f t="shared" si="68"/>
        <v>404.49825483161192</v>
      </c>
      <c r="W311" s="32"/>
      <c r="X311" s="111">
        <f t="shared" si="69"/>
        <v>0</v>
      </c>
      <c r="Y311" s="106">
        <f t="shared" si="70"/>
        <v>404.49825483161192</v>
      </c>
      <c r="AC311" s="124">
        <f t="shared" si="71"/>
        <v>553.53</v>
      </c>
      <c r="AD311">
        <f t="shared" si="72"/>
        <v>193.99278157476692</v>
      </c>
      <c r="AE311" s="125">
        <f t="shared" si="73"/>
        <v>181325.05293793464</v>
      </c>
    </row>
    <row r="312" spans="1:31" x14ac:dyDescent="0.3">
      <c r="A312" s="42">
        <v>306</v>
      </c>
      <c r="B312">
        <v>6950</v>
      </c>
      <c r="C312" s="119" t="str">
        <f>VLOOKUP(B312,Hist_TransAid!C:D,2,FALSE)</f>
        <v>West Delaware Co</v>
      </c>
      <c r="D312" s="134">
        <v>1393.2</v>
      </c>
      <c r="E312" s="42"/>
      <c r="F312" s="42"/>
      <c r="G312" s="42"/>
      <c r="H312" s="42"/>
      <c r="I312" s="135">
        <v>597900.77</v>
      </c>
      <c r="J312" s="121"/>
      <c r="K312" s="6"/>
      <c r="L312" s="6">
        <f t="shared" si="60"/>
        <v>0</v>
      </c>
      <c r="M312" s="36">
        <f t="shared" si="67"/>
        <v>429.16</v>
      </c>
      <c r="N312" s="5">
        <f t="shared" si="61"/>
        <v>0</v>
      </c>
      <c r="O312" s="5">
        <f t="shared" si="62"/>
        <v>1393.2</v>
      </c>
      <c r="P312" s="5">
        <f t="shared" si="63"/>
        <v>388.13</v>
      </c>
      <c r="Q312" s="5">
        <f t="shared" si="74"/>
        <v>2020</v>
      </c>
      <c r="R312" s="5">
        <f t="shared" si="64"/>
        <v>24.656929719581001</v>
      </c>
      <c r="S312" s="5">
        <f t="shared" si="65"/>
        <v>34352.034485320255</v>
      </c>
      <c r="T312" s="5">
        <f t="shared" si="66"/>
        <v>1</v>
      </c>
      <c r="U312" s="32"/>
      <c r="V312" s="32">
        <f t="shared" si="68"/>
        <v>404.49952305101908</v>
      </c>
      <c r="W312" s="32"/>
      <c r="X312" s="111">
        <f t="shared" si="69"/>
        <v>0</v>
      </c>
      <c r="Y312" s="106">
        <f t="shared" si="70"/>
        <v>404.49952305101908</v>
      </c>
      <c r="AC312" s="124">
        <f t="shared" si="71"/>
        <v>429.16</v>
      </c>
      <c r="AD312">
        <f t="shared" si="72"/>
        <v>69.622781574766975</v>
      </c>
      <c r="AE312" s="125">
        <f t="shared" si="73"/>
        <v>96998.459289965351</v>
      </c>
    </row>
    <row r="313" spans="1:31" x14ac:dyDescent="0.3">
      <c r="A313" s="42">
        <v>307</v>
      </c>
      <c r="B313">
        <v>6957</v>
      </c>
      <c r="C313" s="119" t="str">
        <f>VLOOKUP(B313,Hist_TransAid!C:D,2,FALSE)</f>
        <v>West Des Moines</v>
      </c>
      <c r="D313" s="134">
        <v>8769.1</v>
      </c>
      <c r="E313" s="42"/>
      <c r="F313" s="42"/>
      <c r="G313" s="42"/>
      <c r="H313" s="42"/>
      <c r="I313" s="135">
        <v>1856802.19</v>
      </c>
      <c r="J313" s="121"/>
      <c r="K313" s="6"/>
      <c r="L313" s="6">
        <f t="shared" si="60"/>
        <v>0</v>
      </c>
      <c r="M313" s="36">
        <f t="shared" si="67"/>
        <v>211.74</v>
      </c>
      <c r="N313" s="5">
        <f t="shared" si="61"/>
        <v>0</v>
      </c>
      <c r="O313" s="5">
        <f t="shared" si="62"/>
        <v>8769.1</v>
      </c>
      <c r="P313" s="5">
        <f t="shared" si="63"/>
        <v>388.13</v>
      </c>
      <c r="Q313" s="5">
        <f t="shared" si="74"/>
        <v>2020</v>
      </c>
      <c r="R313" s="5">
        <f t="shared" si="64"/>
        <v>0</v>
      </c>
      <c r="S313" s="5">
        <f t="shared" si="65"/>
        <v>0</v>
      </c>
      <c r="T313" s="5">
        <f t="shared" si="66"/>
        <v>0</v>
      </c>
      <c r="U313" s="32"/>
      <c r="V313" s="32">
        <f t="shared" si="68"/>
        <v>211.74375819639414</v>
      </c>
      <c r="W313" s="32"/>
      <c r="X313" s="111">
        <f t="shared" si="69"/>
        <v>0</v>
      </c>
      <c r="Y313" s="106">
        <f t="shared" si="70"/>
        <v>211.74375819639414</v>
      </c>
      <c r="AC313" s="124">
        <f t="shared" si="71"/>
        <v>211.74</v>
      </c>
      <c r="AD313">
        <f t="shared" si="72"/>
        <v>0</v>
      </c>
      <c r="AE313" s="125">
        <f t="shared" si="73"/>
        <v>0</v>
      </c>
    </row>
    <row r="314" spans="1:31" x14ac:dyDescent="0.3">
      <c r="A314" s="42">
        <v>308</v>
      </c>
      <c r="B314">
        <v>5922</v>
      </c>
      <c r="C314" s="119" t="str">
        <f>VLOOKUP(B314,Hist_TransAid!C:D,2,FALSE)</f>
        <v>West Fork</v>
      </c>
      <c r="D314" s="134">
        <v>749.9</v>
      </c>
      <c r="E314" s="42"/>
      <c r="F314" s="42"/>
      <c r="G314" s="42"/>
      <c r="H314" s="42"/>
      <c r="I314" s="135">
        <v>439233.85</v>
      </c>
      <c r="J314" s="121"/>
      <c r="K314" s="6"/>
      <c r="L314" s="6">
        <f t="shared" si="60"/>
        <v>0</v>
      </c>
      <c r="M314" s="36">
        <f t="shared" si="67"/>
        <v>585.72</v>
      </c>
      <c r="N314" s="5">
        <f t="shared" si="61"/>
        <v>0</v>
      </c>
      <c r="O314" s="5">
        <f t="shared" si="62"/>
        <v>749.9</v>
      </c>
      <c r="P314" s="5">
        <f t="shared" si="63"/>
        <v>388.13</v>
      </c>
      <c r="Q314" s="5">
        <f t="shared" si="74"/>
        <v>2020</v>
      </c>
      <c r="R314" s="5">
        <f t="shared" si="64"/>
        <v>181.216929719581</v>
      </c>
      <c r="S314" s="5">
        <f t="shared" si="65"/>
        <v>135894.57559671378</v>
      </c>
      <c r="T314" s="5">
        <f t="shared" si="66"/>
        <v>1</v>
      </c>
      <c r="U314" s="32"/>
      <c r="V314" s="32">
        <f t="shared" si="68"/>
        <v>404.5063000443875</v>
      </c>
      <c r="W314" s="32"/>
      <c r="X314" s="111">
        <f t="shared" si="69"/>
        <v>0</v>
      </c>
      <c r="Y314" s="106">
        <f t="shared" si="70"/>
        <v>404.5063000443875</v>
      </c>
      <c r="AC314" s="124">
        <f t="shared" si="71"/>
        <v>585.72</v>
      </c>
      <c r="AD314">
        <f t="shared" si="72"/>
        <v>226.18278157476698</v>
      </c>
      <c r="AE314" s="125">
        <f t="shared" si="73"/>
        <v>169614.46790291776</v>
      </c>
    </row>
    <row r="315" spans="1:31" x14ac:dyDescent="0.3">
      <c r="A315" s="42">
        <v>309</v>
      </c>
      <c r="B315">
        <v>819</v>
      </c>
      <c r="C315" s="119" t="str">
        <f>VLOOKUP(B315,Hist_TransAid!C:D,2,FALSE)</f>
        <v>West Hancock</v>
      </c>
      <c r="D315" s="134">
        <v>563.6</v>
      </c>
      <c r="E315" s="42"/>
      <c r="F315" s="42"/>
      <c r="G315" s="42"/>
      <c r="H315" s="42"/>
      <c r="I315" s="135">
        <v>263254.94</v>
      </c>
      <c r="J315" s="121"/>
      <c r="K315" s="6"/>
      <c r="L315" s="6">
        <f t="shared" si="60"/>
        <v>0</v>
      </c>
      <c r="M315" s="36">
        <f t="shared" si="67"/>
        <v>467.1</v>
      </c>
      <c r="N315" s="5">
        <f t="shared" si="61"/>
        <v>0</v>
      </c>
      <c r="O315" s="5">
        <f t="shared" si="62"/>
        <v>563.6</v>
      </c>
      <c r="P315" s="5">
        <f t="shared" si="63"/>
        <v>388.13</v>
      </c>
      <c r="Q315" s="5">
        <f t="shared" si="74"/>
        <v>2020</v>
      </c>
      <c r="R315" s="5">
        <f t="shared" si="64"/>
        <v>62.596929719580999</v>
      </c>
      <c r="S315" s="5">
        <f t="shared" si="65"/>
        <v>35279.629589955854</v>
      </c>
      <c r="T315" s="5">
        <f t="shared" si="66"/>
        <v>1</v>
      </c>
      <c r="U315" s="32"/>
      <c r="V315" s="32">
        <f t="shared" si="68"/>
        <v>404.49842159340693</v>
      </c>
      <c r="W315" s="32"/>
      <c r="X315" s="111">
        <f t="shared" si="69"/>
        <v>0</v>
      </c>
      <c r="Y315" s="106">
        <f t="shared" si="70"/>
        <v>404.49842159340693</v>
      </c>
      <c r="AC315" s="124">
        <f t="shared" si="71"/>
        <v>467.1</v>
      </c>
      <c r="AD315">
        <f t="shared" si="72"/>
        <v>107.56278157476697</v>
      </c>
      <c r="AE315" s="125">
        <f t="shared" si="73"/>
        <v>60622.383695538665</v>
      </c>
    </row>
    <row r="316" spans="1:31" x14ac:dyDescent="0.3">
      <c r="A316" s="42">
        <v>310</v>
      </c>
      <c r="B316">
        <v>6969</v>
      </c>
      <c r="C316" s="119" t="str">
        <f>VLOOKUP(B316,Hist_TransAid!C:D,2,FALSE)</f>
        <v>West Harrison</v>
      </c>
      <c r="D316" s="134">
        <v>350.6</v>
      </c>
      <c r="E316" s="42"/>
      <c r="F316" s="42"/>
      <c r="G316" s="42"/>
      <c r="H316" s="42"/>
      <c r="I316" s="135">
        <v>304976.59000000003</v>
      </c>
      <c r="J316" s="121"/>
      <c r="K316" s="6"/>
      <c r="L316" s="6">
        <f t="shared" si="60"/>
        <v>0</v>
      </c>
      <c r="M316" s="36">
        <f t="shared" si="67"/>
        <v>869.87</v>
      </c>
      <c r="N316" s="5">
        <f t="shared" si="61"/>
        <v>0</v>
      </c>
      <c r="O316" s="5">
        <f t="shared" si="62"/>
        <v>350.6</v>
      </c>
      <c r="P316" s="5">
        <f t="shared" si="63"/>
        <v>388.13</v>
      </c>
      <c r="Q316" s="5">
        <f t="shared" si="74"/>
        <v>2020</v>
      </c>
      <c r="R316" s="5">
        <f t="shared" si="64"/>
        <v>465.36692971958098</v>
      </c>
      <c r="S316" s="5">
        <f t="shared" si="65"/>
        <v>163157.6455596851</v>
      </c>
      <c r="T316" s="5">
        <f t="shared" si="66"/>
        <v>1</v>
      </c>
      <c r="U316" s="32"/>
      <c r="V316" s="32">
        <f t="shared" si="68"/>
        <v>404.5035494589701</v>
      </c>
      <c r="W316" s="32"/>
      <c r="X316" s="111">
        <f t="shared" si="69"/>
        <v>0</v>
      </c>
      <c r="Y316" s="106">
        <f t="shared" si="70"/>
        <v>404.5035494589701</v>
      </c>
      <c r="AC316" s="124">
        <f t="shared" si="71"/>
        <v>869.87</v>
      </c>
      <c r="AD316">
        <f t="shared" si="72"/>
        <v>510.33278157476695</v>
      </c>
      <c r="AE316" s="125">
        <f t="shared" si="73"/>
        <v>178922.6732201133</v>
      </c>
    </row>
    <row r="317" spans="1:31" x14ac:dyDescent="0.3">
      <c r="A317" s="42">
        <v>311</v>
      </c>
      <c r="B317">
        <v>6975</v>
      </c>
      <c r="C317" s="119" t="str">
        <f>VLOOKUP(B317,Hist_TransAid!C:D,2,FALSE)</f>
        <v>West Liberty</v>
      </c>
      <c r="D317" s="134">
        <v>1235.0999999999999</v>
      </c>
      <c r="E317" s="42"/>
      <c r="F317" s="42"/>
      <c r="G317" s="42"/>
      <c r="H317" s="42"/>
      <c r="I317" s="135">
        <v>285528.3</v>
      </c>
      <c r="J317" s="121"/>
      <c r="K317" s="6"/>
      <c r="L317" s="6">
        <f t="shared" si="60"/>
        <v>0</v>
      </c>
      <c r="M317" s="36">
        <f t="shared" si="67"/>
        <v>231.18</v>
      </c>
      <c r="N317" s="5">
        <f t="shared" si="61"/>
        <v>0</v>
      </c>
      <c r="O317" s="5">
        <f t="shared" si="62"/>
        <v>1235.0999999999999</v>
      </c>
      <c r="P317" s="5">
        <f t="shared" si="63"/>
        <v>388.13</v>
      </c>
      <c r="Q317" s="5">
        <f t="shared" si="74"/>
        <v>2020</v>
      </c>
      <c r="R317" s="5">
        <f t="shared" si="64"/>
        <v>0</v>
      </c>
      <c r="S317" s="5">
        <f t="shared" si="65"/>
        <v>0</v>
      </c>
      <c r="T317" s="5">
        <f t="shared" si="66"/>
        <v>0</v>
      </c>
      <c r="U317" s="32"/>
      <c r="V317" s="32">
        <f t="shared" si="68"/>
        <v>231.17828515909645</v>
      </c>
      <c r="W317" s="32"/>
      <c r="X317" s="111">
        <f t="shared" si="69"/>
        <v>0</v>
      </c>
      <c r="Y317" s="106">
        <f t="shared" si="70"/>
        <v>231.17828515909645</v>
      </c>
      <c r="AC317" s="124">
        <f t="shared" si="71"/>
        <v>231.18</v>
      </c>
      <c r="AD317">
        <f t="shared" si="72"/>
        <v>0</v>
      </c>
      <c r="AE317" s="125">
        <f t="shared" si="73"/>
        <v>0</v>
      </c>
    </row>
    <row r="318" spans="1:31" x14ac:dyDescent="0.3">
      <c r="A318" s="42">
        <v>312</v>
      </c>
      <c r="B318">
        <v>6983</v>
      </c>
      <c r="C318" s="119" t="str">
        <f>VLOOKUP(B318,Hist_TransAid!C:D,2,FALSE)</f>
        <v>West Lyon</v>
      </c>
      <c r="D318" s="134">
        <v>934.4</v>
      </c>
      <c r="E318" s="42"/>
      <c r="F318" s="42"/>
      <c r="G318" s="42"/>
      <c r="H318" s="42"/>
      <c r="I318" s="135">
        <v>570616.11</v>
      </c>
      <c r="J318" s="121"/>
      <c r="K318" s="6"/>
      <c r="L318" s="6">
        <f t="shared" si="60"/>
        <v>0</v>
      </c>
      <c r="M318" s="36">
        <f t="shared" si="67"/>
        <v>610.67999999999995</v>
      </c>
      <c r="N318" s="5">
        <f t="shared" si="61"/>
        <v>0</v>
      </c>
      <c r="O318" s="5">
        <f t="shared" si="62"/>
        <v>934.4</v>
      </c>
      <c r="P318" s="5">
        <f t="shared" si="63"/>
        <v>388.13</v>
      </c>
      <c r="Q318" s="5">
        <f t="shared" si="74"/>
        <v>2020</v>
      </c>
      <c r="R318" s="5">
        <f t="shared" si="64"/>
        <v>206.17692971958093</v>
      </c>
      <c r="S318" s="5">
        <f t="shared" si="65"/>
        <v>192651.72312997642</v>
      </c>
      <c r="T318" s="5">
        <f t="shared" si="66"/>
        <v>1</v>
      </c>
      <c r="U318" s="32"/>
      <c r="V318" s="32">
        <f t="shared" si="68"/>
        <v>404.4995578660355</v>
      </c>
      <c r="W318" s="32"/>
      <c r="X318" s="111">
        <f t="shared" si="69"/>
        <v>0</v>
      </c>
      <c r="Y318" s="106">
        <f t="shared" si="70"/>
        <v>404.4995578660355</v>
      </c>
      <c r="AC318" s="124">
        <f t="shared" si="71"/>
        <v>610.67999999999995</v>
      </c>
      <c r="AD318">
        <f t="shared" si="72"/>
        <v>251.1427815747669</v>
      </c>
      <c r="AE318" s="125">
        <f t="shared" si="73"/>
        <v>234667.8151034622</v>
      </c>
    </row>
    <row r="319" spans="1:31" x14ac:dyDescent="0.3">
      <c r="A319" s="42">
        <v>313</v>
      </c>
      <c r="B319">
        <v>6985</v>
      </c>
      <c r="C319" s="119" t="str">
        <f>VLOOKUP(B319,Hist_TransAid!C:D,2,FALSE)</f>
        <v>West Marshall</v>
      </c>
      <c r="D319" s="134">
        <v>813.6</v>
      </c>
      <c r="E319" s="42"/>
      <c r="F319" s="42"/>
      <c r="G319" s="42"/>
      <c r="H319" s="42"/>
      <c r="I319" s="135">
        <v>425351.16</v>
      </c>
      <c r="J319" s="121"/>
      <c r="K319" s="6"/>
      <c r="L319" s="6">
        <f t="shared" si="60"/>
        <v>0</v>
      </c>
      <c r="M319" s="36">
        <f t="shared" si="67"/>
        <v>522.79999999999995</v>
      </c>
      <c r="N319" s="5">
        <f t="shared" si="61"/>
        <v>0</v>
      </c>
      <c r="O319" s="5">
        <f t="shared" si="62"/>
        <v>813.6</v>
      </c>
      <c r="P319" s="5">
        <f t="shared" si="63"/>
        <v>388.13</v>
      </c>
      <c r="Q319" s="5">
        <f t="shared" si="74"/>
        <v>2020</v>
      </c>
      <c r="R319" s="5">
        <f t="shared" si="64"/>
        <v>118.29692971958093</v>
      </c>
      <c r="S319" s="5">
        <f t="shared" si="65"/>
        <v>96246.382019851051</v>
      </c>
      <c r="T319" s="5">
        <f t="shared" si="66"/>
        <v>1</v>
      </c>
      <c r="U319" s="32"/>
      <c r="V319" s="32">
        <f t="shared" si="68"/>
        <v>404.50439771404734</v>
      </c>
      <c r="W319" s="32"/>
      <c r="X319" s="111">
        <f t="shared" si="69"/>
        <v>0</v>
      </c>
      <c r="Y319" s="106">
        <f t="shared" si="70"/>
        <v>404.50439771404734</v>
      </c>
      <c r="AC319" s="124">
        <f t="shared" si="71"/>
        <v>522.79999999999995</v>
      </c>
      <c r="AD319">
        <f t="shared" si="72"/>
        <v>163.2627815747669</v>
      </c>
      <c r="AE319" s="125">
        <f t="shared" si="73"/>
        <v>132830.59908923035</v>
      </c>
    </row>
    <row r="320" spans="1:31" x14ac:dyDescent="0.3">
      <c r="A320" s="42">
        <v>314</v>
      </c>
      <c r="B320">
        <v>6987</v>
      </c>
      <c r="C320" s="119" t="str">
        <f>VLOOKUP(B320,Hist_TransAid!C:D,2,FALSE)</f>
        <v>West Monona</v>
      </c>
      <c r="D320" s="134">
        <v>614.79999999999995</v>
      </c>
      <c r="E320" s="42"/>
      <c r="F320" s="42"/>
      <c r="G320" s="42"/>
      <c r="H320" s="42"/>
      <c r="I320" s="135">
        <v>345694.99</v>
      </c>
      <c r="J320" s="121"/>
      <c r="K320" s="6"/>
      <c r="L320" s="6">
        <f t="shared" si="60"/>
        <v>0</v>
      </c>
      <c r="M320" s="36">
        <f t="shared" si="67"/>
        <v>562.29</v>
      </c>
      <c r="N320" s="5">
        <f t="shared" si="61"/>
        <v>0</v>
      </c>
      <c r="O320" s="5">
        <f t="shared" si="62"/>
        <v>614.79999999999995</v>
      </c>
      <c r="P320" s="5">
        <f t="shared" si="63"/>
        <v>388.13</v>
      </c>
      <c r="Q320" s="5">
        <f t="shared" si="74"/>
        <v>2020</v>
      </c>
      <c r="R320" s="5">
        <f t="shared" si="64"/>
        <v>157.78692971958094</v>
      </c>
      <c r="S320" s="5">
        <f t="shared" si="65"/>
        <v>97007.404391598349</v>
      </c>
      <c r="T320" s="5">
        <f t="shared" si="66"/>
        <v>1</v>
      </c>
      <c r="U320" s="32"/>
      <c r="V320" s="32">
        <f t="shared" si="68"/>
        <v>404.50160313663247</v>
      </c>
      <c r="W320" s="32"/>
      <c r="X320" s="111">
        <f t="shared" si="69"/>
        <v>0</v>
      </c>
      <c r="Y320" s="106">
        <f t="shared" si="70"/>
        <v>404.50160313663247</v>
      </c>
      <c r="AC320" s="124">
        <f t="shared" si="71"/>
        <v>562.29</v>
      </c>
      <c r="AD320">
        <f t="shared" si="72"/>
        <v>202.75278157476691</v>
      </c>
      <c r="AE320" s="125">
        <f t="shared" si="73"/>
        <v>124652.41011216669</v>
      </c>
    </row>
    <row r="321" spans="1:31" x14ac:dyDescent="0.3">
      <c r="A321" s="42">
        <v>315</v>
      </c>
      <c r="B321">
        <v>6990</v>
      </c>
      <c r="C321" s="119" t="str">
        <f>VLOOKUP(B321,Hist_TransAid!C:D,2,FALSE)</f>
        <v>West Sioux</v>
      </c>
      <c r="D321" s="134">
        <v>809.69999999999993</v>
      </c>
      <c r="E321" s="42"/>
      <c r="F321" s="42"/>
      <c r="G321" s="42"/>
      <c r="H321" s="42"/>
      <c r="I321" s="135">
        <v>322249.87</v>
      </c>
      <c r="J321" s="121"/>
      <c r="K321" s="6"/>
      <c r="L321" s="6">
        <f t="shared" si="60"/>
        <v>0</v>
      </c>
      <c r="M321" s="36">
        <f t="shared" si="67"/>
        <v>397.99</v>
      </c>
      <c r="N321" s="5">
        <f t="shared" si="61"/>
        <v>0</v>
      </c>
      <c r="O321" s="5">
        <f t="shared" si="62"/>
        <v>809.69999999999993</v>
      </c>
      <c r="P321" s="5">
        <f t="shared" si="63"/>
        <v>388.13</v>
      </c>
      <c r="Q321" s="5">
        <f t="shared" si="74"/>
        <v>2020</v>
      </c>
      <c r="R321" s="5">
        <f t="shared" si="64"/>
        <v>0</v>
      </c>
      <c r="S321" s="5">
        <f t="shared" si="65"/>
        <v>0</v>
      </c>
      <c r="T321" s="5">
        <f t="shared" si="66"/>
        <v>0</v>
      </c>
      <c r="U321" s="32"/>
      <c r="V321" s="32">
        <f t="shared" si="68"/>
        <v>397.98674817833768</v>
      </c>
      <c r="W321" s="32"/>
      <c r="X321" s="111">
        <f t="shared" si="69"/>
        <v>0</v>
      </c>
      <c r="Y321" s="106">
        <f t="shared" si="70"/>
        <v>397.98674817833768</v>
      </c>
      <c r="AC321" s="124">
        <f t="shared" si="71"/>
        <v>397.99</v>
      </c>
      <c r="AD321">
        <f t="shared" si="72"/>
        <v>38.452781574766959</v>
      </c>
      <c r="AE321" s="125">
        <f t="shared" si="73"/>
        <v>31135.217241088805</v>
      </c>
    </row>
    <row r="322" spans="1:31" x14ac:dyDescent="0.3">
      <c r="A322" s="42">
        <v>316</v>
      </c>
      <c r="B322">
        <v>6961</v>
      </c>
      <c r="C322" s="119" t="str">
        <f>VLOOKUP(B322,Hist_TransAid!C:D,2,FALSE)</f>
        <v>Western Dubuque Co</v>
      </c>
      <c r="D322" s="134">
        <v>3193.8</v>
      </c>
      <c r="E322" s="42"/>
      <c r="F322" s="42"/>
      <c r="G322" s="42"/>
      <c r="H322" s="42"/>
      <c r="I322" s="135">
        <v>1834518.78</v>
      </c>
      <c r="J322" s="121"/>
      <c r="K322" s="6"/>
      <c r="L322" s="6">
        <f t="shared" si="60"/>
        <v>0</v>
      </c>
      <c r="M322" s="36">
        <f t="shared" si="67"/>
        <v>574.4</v>
      </c>
      <c r="N322" s="5">
        <f t="shared" si="61"/>
        <v>0</v>
      </c>
      <c r="O322" s="5">
        <f t="shared" si="62"/>
        <v>3193.8</v>
      </c>
      <c r="P322" s="5">
        <f t="shared" si="63"/>
        <v>388.13</v>
      </c>
      <c r="Q322" s="5">
        <f t="shared" si="74"/>
        <v>2020</v>
      </c>
      <c r="R322" s="5">
        <f t="shared" si="64"/>
        <v>169.89692971958095</v>
      </c>
      <c r="S322" s="5">
        <f t="shared" si="65"/>
        <v>542616.81413839769</v>
      </c>
      <c r="T322" s="5">
        <f t="shared" si="66"/>
        <v>1</v>
      </c>
      <c r="U322" s="32"/>
      <c r="V322" s="32">
        <f t="shared" si="68"/>
        <v>404.50308906681761</v>
      </c>
      <c r="W322" s="32"/>
      <c r="X322" s="111">
        <f t="shared" si="69"/>
        <v>0</v>
      </c>
      <c r="Y322" s="106">
        <f t="shared" si="70"/>
        <v>404.50308906681761</v>
      </c>
      <c r="AC322" s="124">
        <f t="shared" si="71"/>
        <v>574.4</v>
      </c>
      <c r="AD322">
        <f t="shared" si="72"/>
        <v>214.86278157476693</v>
      </c>
      <c r="AE322" s="125">
        <f t="shared" si="73"/>
        <v>686228.75179349061</v>
      </c>
    </row>
    <row r="323" spans="1:31" x14ac:dyDescent="0.3">
      <c r="A323" s="42">
        <v>317</v>
      </c>
      <c r="B323">
        <v>6992</v>
      </c>
      <c r="C323" s="119" t="str">
        <f>VLOOKUP(B323,Hist_TransAid!C:D,2,FALSE)</f>
        <v>Westwood</v>
      </c>
      <c r="D323" s="134">
        <v>521.5</v>
      </c>
      <c r="E323" s="42"/>
      <c r="F323" s="42"/>
      <c r="G323" s="42"/>
      <c r="H323" s="42"/>
      <c r="I323" s="135">
        <v>422924.43</v>
      </c>
      <c r="J323" s="121"/>
      <c r="K323" s="6"/>
      <c r="L323" s="6">
        <f t="shared" si="60"/>
        <v>0</v>
      </c>
      <c r="M323" s="36">
        <f t="shared" si="67"/>
        <v>810.98</v>
      </c>
      <c r="N323" s="5">
        <f t="shared" si="61"/>
        <v>0</v>
      </c>
      <c r="O323" s="5">
        <f t="shared" si="62"/>
        <v>521.5</v>
      </c>
      <c r="P323" s="5">
        <f t="shared" si="63"/>
        <v>388.13</v>
      </c>
      <c r="Q323" s="5">
        <f t="shared" si="74"/>
        <v>2020</v>
      </c>
      <c r="R323" s="5">
        <f t="shared" si="64"/>
        <v>406.47692971958099</v>
      </c>
      <c r="S323" s="5">
        <f t="shared" si="65"/>
        <v>211977.71884876149</v>
      </c>
      <c r="T323" s="5">
        <f t="shared" si="66"/>
        <v>1</v>
      </c>
      <c r="U323" s="32"/>
      <c r="V323" s="32">
        <f t="shared" si="68"/>
        <v>404.49992550573057</v>
      </c>
      <c r="W323" s="32"/>
      <c r="X323" s="111">
        <f t="shared" si="69"/>
        <v>0</v>
      </c>
      <c r="Y323" s="106">
        <f t="shared" si="70"/>
        <v>404.49992550573057</v>
      </c>
      <c r="AC323" s="124">
        <f t="shared" si="71"/>
        <v>810.98</v>
      </c>
      <c r="AD323">
        <f t="shared" si="72"/>
        <v>451.44278157476697</v>
      </c>
      <c r="AE323" s="125">
        <f t="shared" si="73"/>
        <v>235427.41059124097</v>
      </c>
    </row>
    <row r="324" spans="1:31" x14ac:dyDescent="0.3">
      <c r="A324" s="42">
        <v>318</v>
      </c>
      <c r="B324">
        <v>7002</v>
      </c>
      <c r="C324" s="119" t="str">
        <f>VLOOKUP(B324,Hist_TransAid!C:D,2,FALSE)</f>
        <v>Whiting</v>
      </c>
      <c r="D324" s="134">
        <v>193</v>
      </c>
      <c r="E324" s="42"/>
      <c r="F324" s="42"/>
      <c r="G324" s="42"/>
      <c r="H324" s="42"/>
      <c r="I324" s="135">
        <v>73411.62</v>
      </c>
      <c r="J324" s="121"/>
      <c r="K324" s="6"/>
      <c r="L324" s="6">
        <f t="shared" si="60"/>
        <v>0</v>
      </c>
      <c r="M324" s="36">
        <f t="shared" si="67"/>
        <v>380.37</v>
      </c>
      <c r="N324" s="5">
        <f t="shared" si="61"/>
        <v>0</v>
      </c>
      <c r="O324" s="5">
        <f t="shared" si="62"/>
        <v>193</v>
      </c>
      <c r="P324" s="5">
        <f t="shared" si="63"/>
        <v>388.13</v>
      </c>
      <c r="Q324" s="5">
        <f t="shared" si="74"/>
        <v>2020</v>
      </c>
      <c r="R324" s="5">
        <f t="shared" si="64"/>
        <v>0</v>
      </c>
      <c r="S324" s="5">
        <f t="shared" si="65"/>
        <v>0</v>
      </c>
      <c r="T324" s="5">
        <f t="shared" si="66"/>
        <v>0</v>
      </c>
      <c r="U324" s="32"/>
      <c r="V324" s="32">
        <f t="shared" si="68"/>
        <v>380.37108808290151</v>
      </c>
      <c r="W324" s="32"/>
      <c r="X324" s="111">
        <f t="shared" si="69"/>
        <v>0</v>
      </c>
      <c r="Y324" s="106">
        <f t="shared" si="70"/>
        <v>380.37108808290151</v>
      </c>
      <c r="AC324" s="124">
        <f t="shared" si="71"/>
        <v>380.37</v>
      </c>
      <c r="AD324">
        <f t="shared" si="72"/>
        <v>20.832781574766955</v>
      </c>
      <c r="AE324" s="125">
        <f t="shared" si="73"/>
        <v>4020.7268439300224</v>
      </c>
    </row>
    <row r="325" spans="1:31" x14ac:dyDescent="0.3">
      <c r="A325" s="42">
        <v>319</v>
      </c>
      <c r="B325">
        <v>7029</v>
      </c>
      <c r="C325" s="119" t="str">
        <f>VLOOKUP(B325,Hist_TransAid!C:D,2,FALSE)</f>
        <v>Williamsburg</v>
      </c>
      <c r="D325" s="134">
        <v>1132.2</v>
      </c>
      <c r="E325" s="42"/>
      <c r="F325" s="42"/>
      <c r="G325" s="42"/>
      <c r="H325" s="42"/>
      <c r="I325" s="135">
        <v>506197.44</v>
      </c>
      <c r="J325" s="121"/>
      <c r="K325" s="6"/>
      <c r="L325" s="6">
        <f t="shared" si="60"/>
        <v>0</v>
      </c>
      <c r="M325" s="36">
        <f t="shared" si="67"/>
        <v>447.09</v>
      </c>
      <c r="N325" s="5">
        <f t="shared" si="61"/>
        <v>0</v>
      </c>
      <c r="O325" s="5">
        <f t="shared" si="62"/>
        <v>1132.2</v>
      </c>
      <c r="P325" s="5">
        <f t="shared" si="63"/>
        <v>388.13</v>
      </c>
      <c r="Q325" s="5">
        <f t="shared" si="74"/>
        <v>2020</v>
      </c>
      <c r="R325" s="5">
        <f t="shared" si="64"/>
        <v>42.586929719580951</v>
      </c>
      <c r="S325" s="5">
        <f t="shared" si="65"/>
        <v>48216.921828509556</v>
      </c>
      <c r="T325" s="5">
        <f t="shared" si="66"/>
        <v>1</v>
      </c>
      <c r="U325" s="32"/>
      <c r="V325" s="32">
        <f t="shared" si="68"/>
        <v>404.50496217231091</v>
      </c>
      <c r="W325" s="32"/>
      <c r="X325" s="111">
        <f t="shared" si="69"/>
        <v>0</v>
      </c>
      <c r="Y325" s="106">
        <f t="shared" si="70"/>
        <v>404.50496217231091</v>
      </c>
      <c r="AC325" s="124">
        <f t="shared" si="71"/>
        <v>447.09</v>
      </c>
      <c r="AD325">
        <f t="shared" si="72"/>
        <v>87.552781574766925</v>
      </c>
      <c r="AE325" s="125">
        <f t="shared" si="73"/>
        <v>99127.259298951118</v>
      </c>
    </row>
    <row r="326" spans="1:31" x14ac:dyDescent="0.3">
      <c r="A326" s="42">
        <v>320</v>
      </c>
      <c r="B326">
        <v>7038</v>
      </c>
      <c r="C326" s="119" t="str">
        <f>VLOOKUP(B326,Hist_TransAid!C:D,2,FALSE)</f>
        <v>Wilton</v>
      </c>
      <c r="D326" s="134">
        <v>843.3</v>
      </c>
      <c r="E326" s="42"/>
      <c r="F326" s="42"/>
      <c r="G326" s="42"/>
      <c r="H326" s="42"/>
      <c r="I326" s="135">
        <v>202782.64</v>
      </c>
      <c r="J326" s="121"/>
      <c r="K326" s="6"/>
      <c r="L326" s="6">
        <f t="shared" si="60"/>
        <v>0</v>
      </c>
      <c r="M326" s="36">
        <f t="shared" si="67"/>
        <v>240.46</v>
      </c>
      <c r="N326" s="5">
        <f t="shared" si="61"/>
        <v>0</v>
      </c>
      <c r="O326" s="5">
        <f t="shared" si="62"/>
        <v>843.3</v>
      </c>
      <c r="P326" s="5">
        <f t="shared" si="63"/>
        <v>388.13</v>
      </c>
      <c r="Q326" s="5">
        <f t="shared" si="74"/>
        <v>2020</v>
      </c>
      <c r="R326" s="5">
        <f t="shared" si="64"/>
        <v>0</v>
      </c>
      <c r="S326" s="5">
        <f t="shared" si="65"/>
        <v>0</v>
      </c>
      <c r="T326" s="5">
        <f t="shared" si="66"/>
        <v>0</v>
      </c>
      <c r="U326" s="32"/>
      <c r="V326" s="32">
        <f t="shared" si="68"/>
        <v>240.46322779556507</v>
      </c>
      <c r="W326" s="32"/>
      <c r="X326" s="111">
        <f t="shared" si="69"/>
        <v>0</v>
      </c>
      <c r="Y326" s="106">
        <f t="shared" si="70"/>
        <v>240.46322779556507</v>
      </c>
      <c r="AC326" s="124">
        <f t="shared" si="71"/>
        <v>240.46</v>
      </c>
      <c r="AD326">
        <f t="shared" si="72"/>
        <v>0</v>
      </c>
      <c r="AE326" s="125">
        <f t="shared" si="73"/>
        <v>0</v>
      </c>
    </row>
    <row r="327" spans="1:31" x14ac:dyDescent="0.3">
      <c r="A327" s="42">
        <v>321</v>
      </c>
      <c r="B327">
        <v>7047</v>
      </c>
      <c r="C327" s="119" t="str">
        <f>VLOOKUP(B327,Hist_TransAid!C:D,2,FALSE)</f>
        <v>Winfield-Mt Union</v>
      </c>
      <c r="D327" s="134">
        <v>315.10000000000002</v>
      </c>
      <c r="E327" s="42"/>
      <c r="F327" s="42"/>
      <c r="G327" s="42"/>
      <c r="H327" s="42"/>
      <c r="I327" s="135">
        <v>257989</v>
      </c>
      <c r="J327" s="121"/>
      <c r="K327" s="6"/>
      <c r="L327" s="6">
        <f t="shared" ref="L327:L331" si="75">G327/D327</f>
        <v>0</v>
      </c>
      <c r="M327" s="36">
        <f t="shared" si="67"/>
        <v>818.75</v>
      </c>
      <c r="N327" s="5">
        <f t="shared" ref="N327:N331" si="76">J327</f>
        <v>0</v>
      </c>
      <c r="O327" s="5">
        <f t="shared" ref="O327:O331" si="77">D327</f>
        <v>315.10000000000002</v>
      </c>
      <c r="P327" s="5">
        <f t="shared" si="63"/>
        <v>388.13</v>
      </c>
      <c r="Q327" s="5">
        <f t="shared" si="74"/>
        <v>2020</v>
      </c>
      <c r="R327" s="5">
        <f t="shared" ref="R327:R331" si="78">IF(M327&gt;$R$4,M327-$R$4,0)</f>
        <v>414.24692971958098</v>
      </c>
      <c r="S327" s="5">
        <f t="shared" ref="S327:S331" si="79">R327*O327</f>
        <v>130529.20755463997</v>
      </c>
      <c r="T327" s="5">
        <f t="shared" ref="T327:T331" si="80">IF(S327&gt;0,1,0)</f>
        <v>1</v>
      </c>
      <c r="U327" s="32"/>
      <c r="V327" s="32">
        <f t="shared" si="68"/>
        <v>404.50584717664242</v>
      </c>
      <c r="W327" s="32"/>
      <c r="X327" s="111">
        <f t="shared" si="69"/>
        <v>0</v>
      </c>
      <c r="Y327" s="106">
        <f t="shared" si="70"/>
        <v>404.50584717664242</v>
      </c>
      <c r="AC327" s="124">
        <f t="shared" si="71"/>
        <v>818.75</v>
      </c>
      <c r="AD327">
        <f t="shared" si="72"/>
        <v>459.21278157476695</v>
      </c>
      <c r="AE327" s="125">
        <f t="shared" si="73"/>
        <v>144697.94747420907</v>
      </c>
    </row>
    <row r="328" spans="1:31" x14ac:dyDescent="0.3">
      <c r="A328" s="42">
        <v>322</v>
      </c>
      <c r="B328">
        <v>7056</v>
      </c>
      <c r="C328" s="119" t="str">
        <f>VLOOKUP(B328,Hist_TransAid!C:D,2,FALSE)</f>
        <v>Winterset</v>
      </c>
      <c r="D328" s="134">
        <v>1702.4</v>
      </c>
      <c r="E328" s="42"/>
      <c r="F328" s="42"/>
      <c r="G328" s="42"/>
      <c r="H328" s="42"/>
      <c r="I328" s="135">
        <v>804568.1</v>
      </c>
      <c r="J328" s="121"/>
      <c r="K328" s="6"/>
      <c r="L328" s="6">
        <f t="shared" si="75"/>
        <v>0</v>
      </c>
      <c r="M328" s="36">
        <f t="shared" ref="M328:M331" si="81">ROUND(I328/D328,2)</f>
        <v>472.61</v>
      </c>
      <c r="N328" s="5">
        <f t="shared" si="76"/>
        <v>0</v>
      </c>
      <c r="O328" s="5">
        <f t="shared" si="77"/>
        <v>1702.4</v>
      </c>
      <c r="P328" s="5">
        <f t="shared" si="63"/>
        <v>388.13</v>
      </c>
      <c r="Q328" s="5">
        <f t="shared" si="74"/>
        <v>2020</v>
      </c>
      <c r="R328" s="5">
        <f t="shared" si="78"/>
        <v>68.10692971958099</v>
      </c>
      <c r="S328" s="5">
        <f t="shared" si="79"/>
        <v>115945.23715461469</v>
      </c>
      <c r="T328" s="5">
        <f t="shared" si="80"/>
        <v>1</v>
      </c>
      <c r="U328" s="32"/>
      <c r="V328" s="32">
        <f t="shared" ref="V328:V331" si="82">(I328-S328)/D328</f>
        <v>404.50121172778739</v>
      </c>
      <c r="W328" s="32"/>
      <c r="X328" s="111">
        <f t="shared" ref="X328:X331" si="83">O328*$AA$6</f>
        <v>0</v>
      </c>
      <c r="Y328" s="106">
        <f t="shared" ref="Y328:Y331" si="84">(I328-S328-X328)/D328</f>
        <v>404.50121172778739</v>
      </c>
      <c r="AC328" s="124">
        <f t="shared" ref="AC328:AC331" si="85">M328</f>
        <v>472.61</v>
      </c>
      <c r="AD328">
        <f t="shared" ref="AD328:AD331" si="86">IF(AC328&gt;$AD$4,AC328-$AD$4,0)</f>
        <v>113.07278157476696</v>
      </c>
      <c r="AE328" s="125">
        <f t="shared" ref="AE328:AE331" si="87">AD328*D328</f>
        <v>192495.10335288328</v>
      </c>
    </row>
    <row r="329" spans="1:31" x14ac:dyDescent="0.3">
      <c r="A329" s="42">
        <v>323</v>
      </c>
      <c r="B329">
        <v>7092</v>
      </c>
      <c r="C329" s="119" t="str">
        <f>VLOOKUP(B329,Hist_TransAid!C:D,2,FALSE)</f>
        <v>Woodbine</v>
      </c>
      <c r="D329" s="134">
        <v>478.4</v>
      </c>
      <c r="E329" s="42"/>
      <c r="F329" s="42"/>
      <c r="G329" s="42"/>
      <c r="H329" s="42"/>
      <c r="I329" s="135">
        <v>125737.73</v>
      </c>
      <c r="J329" s="121"/>
      <c r="K329" s="6"/>
      <c r="L329" s="6">
        <f t="shared" si="75"/>
        <v>0</v>
      </c>
      <c r="M329" s="36">
        <f t="shared" si="81"/>
        <v>262.83</v>
      </c>
      <c r="N329" s="5">
        <f t="shared" si="76"/>
        <v>0</v>
      </c>
      <c r="O329" s="5">
        <f t="shared" si="77"/>
        <v>478.4</v>
      </c>
      <c r="P329" s="5">
        <f t="shared" si="63"/>
        <v>388.13</v>
      </c>
      <c r="Q329" s="5">
        <f t="shared" si="74"/>
        <v>2020</v>
      </c>
      <c r="R329" s="5">
        <f t="shared" si="78"/>
        <v>0</v>
      </c>
      <c r="S329" s="5">
        <f t="shared" si="79"/>
        <v>0</v>
      </c>
      <c r="T329" s="5">
        <f t="shared" si="80"/>
        <v>0</v>
      </c>
      <c r="U329" s="32"/>
      <c r="V329" s="32">
        <f t="shared" si="82"/>
        <v>262.82970317725756</v>
      </c>
      <c r="W329" s="32"/>
      <c r="X329" s="111">
        <f t="shared" si="83"/>
        <v>0</v>
      </c>
      <c r="Y329" s="106">
        <f t="shared" si="84"/>
        <v>262.82970317725756</v>
      </c>
      <c r="AC329" s="124">
        <f t="shared" si="85"/>
        <v>262.83</v>
      </c>
      <c r="AD329">
        <f t="shared" si="86"/>
        <v>0</v>
      </c>
      <c r="AE329" s="125">
        <f t="shared" si="87"/>
        <v>0</v>
      </c>
    </row>
    <row r="330" spans="1:31" x14ac:dyDescent="0.3">
      <c r="A330" s="42">
        <v>324</v>
      </c>
      <c r="B330">
        <v>7098</v>
      </c>
      <c r="C330" s="119" t="str">
        <f>VLOOKUP(B330,Hist_TransAid!C:D,2,FALSE)</f>
        <v>Woodbury Central</v>
      </c>
      <c r="D330" s="134">
        <v>525.6</v>
      </c>
      <c r="E330" s="42"/>
      <c r="F330" s="42"/>
      <c r="G330" s="42"/>
      <c r="H330" s="42"/>
      <c r="I330" s="135">
        <v>473722.98</v>
      </c>
      <c r="J330" s="121"/>
      <c r="K330" s="6"/>
      <c r="L330" s="6">
        <f t="shared" si="75"/>
        <v>0</v>
      </c>
      <c r="M330" s="36">
        <f t="shared" si="81"/>
        <v>901.3</v>
      </c>
      <c r="N330" s="5">
        <f t="shared" si="76"/>
        <v>0</v>
      </c>
      <c r="O330" s="5">
        <f t="shared" si="77"/>
        <v>525.6</v>
      </c>
      <c r="P330" s="5">
        <f t="shared" si="63"/>
        <v>388.13</v>
      </c>
      <c r="Q330" s="5">
        <f t="shared" si="74"/>
        <v>2020</v>
      </c>
      <c r="R330" s="5">
        <f t="shared" si="78"/>
        <v>496.79692971958093</v>
      </c>
      <c r="S330" s="5">
        <f t="shared" si="79"/>
        <v>261116.46626061175</v>
      </c>
      <c r="T330" s="5">
        <f t="shared" si="80"/>
        <v>1</v>
      </c>
      <c r="U330" s="32"/>
      <c r="V330" s="32">
        <f t="shared" si="82"/>
        <v>404.50249950416327</v>
      </c>
      <c r="W330" s="32"/>
      <c r="X330" s="111">
        <f t="shared" si="83"/>
        <v>0</v>
      </c>
      <c r="Y330" s="106">
        <f t="shared" si="84"/>
        <v>404.50249950416327</v>
      </c>
      <c r="AC330" s="124">
        <f t="shared" si="85"/>
        <v>901.3</v>
      </c>
      <c r="AD330">
        <f t="shared" si="86"/>
        <v>541.7627815747669</v>
      </c>
      <c r="AE330" s="125">
        <f t="shared" si="87"/>
        <v>284750.5179956975</v>
      </c>
    </row>
    <row r="331" spans="1:31" x14ac:dyDescent="0.3">
      <c r="A331" s="42">
        <v>325</v>
      </c>
      <c r="B331">
        <v>7110</v>
      </c>
      <c r="C331" s="119" t="str">
        <f>VLOOKUP(B331,Hist_TransAid!C:D,2,FALSE)</f>
        <v>Woodward-Granger</v>
      </c>
      <c r="D331" s="134">
        <v>1037.2</v>
      </c>
      <c r="E331" s="42"/>
      <c r="F331" s="42"/>
      <c r="G331" s="42"/>
      <c r="H331" s="42"/>
      <c r="I331" s="135">
        <v>460901.58</v>
      </c>
      <c r="J331" s="121"/>
      <c r="K331" s="6"/>
      <c r="L331" s="6">
        <f t="shared" si="75"/>
        <v>0</v>
      </c>
      <c r="M331" s="36">
        <f t="shared" si="81"/>
        <v>444.37</v>
      </c>
      <c r="N331" s="5">
        <f t="shared" si="76"/>
        <v>0</v>
      </c>
      <c r="O331" s="5">
        <f t="shared" si="77"/>
        <v>1037.2</v>
      </c>
      <c r="P331" s="5">
        <f t="shared" si="63"/>
        <v>388.13</v>
      </c>
      <c r="Q331" s="5">
        <f t="shared" si="74"/>
        <v>2020</v>
      </c>
      <c r="R331" s="5">
        <f t="shared" si="78"/>
        <v>39.86692971958098</v>
      </c>
      <c r="S331" s="5">
        <f t="shared" si="79"/>
        <v>41349.979505149393</v>
      </c>
      <c r="T331" s="5">
        <f t="shared" si="80"/>
        <v>1</v>
      </c>
      <c r="U331" s="32"/>
      <c r="V331" s="32">
        <f t="shared" si="82"/>
        <v>404.5040498407738</v>
      </c>
      <c r="W331" s="32"/>
      <c r="X331" s="111">
        <f t="shared" si="83"/>
        <v>0</v>
      </c>
      <c r="Y331" s="106">
        <f t="shared" si="84"/>
        <v>404.5040498407738</v>
      </c>
      <c r="AC331" s="124">
        <f t="shared" si="85"/>
        <v>444.37</v>
      </c>
      <c r="AD331">
        <f t="shared" si="86"/>
        <v>84.832781574766955</v>
      </c>
      <c r="AE331" s="125">
        <f t="shared" si="87"/>
        <v>87988.561049348296</v>
      </c>
    </row>
    <row r="332" spans="1:31" x14ac:dyDescent="0.3">
      <c r="A332" s="41"/>
      <c r="B332" s="41"/>
      <c r="C332" s="41"/>
      <c r="D332" s="41"/>
      <c r="E332" s="41"/>
      <c r="F332" s="41"/>
      <c r="G332" s="41"/>
      <c r="H332" s="41"/>
      <c r="I332" s="41"/>
      <c r="J332" s="41"/>
    </row>
    <row r="333" spans="1:31" x14ac:dyDescent="0.3">
      <c r="A333" s="41"/>
      <c r="B333" s="41"/>
      <c r="C333" s="41"/>
      <c r="D333" s="37">
        <f t="shared" ref="D333:I333" si="88">SUM(D7:D331)</f>
        <v>485438.00000000006</v>
      </c>
      <c r="E333" s="38">
        <f t="shared" si="88"/>
        <v>0</v>
      </c>
      <c r="F333" s="38">
        <f t="shared" si="88"/>
        <v>0</v>
      </c>
      <c r="G333" s="3">
        <f t="shared" si="88"/>
        <v>0</v>
      </c>
      <c r="H333" s="3">
        <f t="shared" si="88"/>
        <v>0</v>
      </c>
      <c r="I333" s="3">
        <f t="shared" si="88"/>
        <v>188412001.87000009</v>
      </c>
      <c r="J333" s="41"/>
      <c r="O333" s="5">
        <f>SUM(O7:O331)</f>
        <v>485438.00000000006</v>
      </c>
      <c r="S333" s="5">
        <f>SUM(S7:S331)</f>
        <v>30340053.98064002</v>
      </c>
      <c r="AE333" s="125">
        <f>SUM(AE7:AE331)</f>
        <v>39414071.649333857</v>
      </c>
    </row>
    <row r="334" spans="1:31" x14ac:dyDescent="0.3">
      <c r="A334" s="41"/>
      <c r="B334" s="41"/>
      <c r="C334" s="41"/>
      <c r="I334" s="43">
        <f>I333/D333</f>
        <v>388.12783892072741</v>
      </c>
      <c r="J334" s="41"/>
    </row>
    <row r="338" spans="9:9" x14ac:dyDescent="0.3">
      <c r="I338">
        <f>COUNTIF(I7:I331,"&lt;0")</f>
        <v>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56"/>
  <sheetViews>
    <sheetView topLeftCell="C1" workbookViewId="0">
      <selection activeCell="C8" sqref="C8"/>
    </sheetView>
  </sheetViews>
  <sheetFormatPr defaultRowHeight="14.4" x14ac:dyDescent="0.3"/>
  <cols>
    <col min="1" max="1" width="3.109375" hidden="1" customWidth="1"/>
    <col min="2" max="2" width="4.88671875" hidden="1" customWidth="1"/>
    <col min="3" max="3" width="28.5546875" style="4" customWidth="1"/>
    <col min="4" max="4" width="0.5546875" style="4" customWidth="1"/>
    <col min="5" max="5" width="1.44140625" customWidth="1"/>
    <col min="6" max="6" width="13.5546875" bestFit="1" customWidth="1"/>
    <col min="7" max="7" width="1.6640625" customWidth="1"/>
    <col min="8" max="8" width="10.33203125" customWidth="1"/>
    <col min="9" max="9" width="1.33203125" customWidth="1"/>
    <col min="10" max="10" width="13.5546875" customWidth="1"/>
    <col min="11" max="11" width="1.88671875" customWidth="1"/>
    <col min="12" max="12" width="18.33203125" customWidth="1"/>
    <col min="13" max="13" width="1.6640625" customWidth="1"/>
    <col min="14" max="14" width="14" customWidth="1"/>
    <col min="15" max="15" width="1.6640625" customWidth="1"/>
    <col min="16" max="16" width="17.6640625" customWidth="1"/>
    <col min="17" max="17" width="1.6640625" hidden="1" customWidth="1"/>
    <col min="18" max="18" width="0.5546875" customWidth="1"/>
    <col min="19" max="19" width="18.109375" customWidth="1"/>
    <col min="20" max="20" width="1.33203125" customWidth="1"/>
    <col min="21" max="21" width="14.6640625" customWidth="1"/>
  </cols>
  <sheetData>
    <row r="1" spans="1:21" ht="18" x14ac:dyDescent="0.35">
      <c r="C1" s="231" t="s">
        <v>492</v>
      </c>
      <c r="D1" s="231"/>
      <c r="E1" s="232"/>
      <c r="F1" s="232"/>
      <c r="G1" s="232"/>
      <c r="H1" s="232"/>
      <c r="I1" s="232"/>
      <c r="J1" s="232"/>
      <c r="K1" s="232"/>
      <c r="L1" s="232"/>
      <c r="M1" s="232"/>
      <c r="N1" s="232"/>
      <c r="O1" s="183"/>
      <c r="P1" s="183"/>
      <c r="Q1" s="183"/>
      <c r="R1" s="183"/>
      <c r="S1" s="183"/>
      <c r="T1" s="183"/>
      <c r="U1" s="183"/>
    </row>
    <row r="2" spans="1:21" x14ac:dyDescent="0.3">
      <c r="C2" s="182" t="s">
        <v>499</v>
      </c>
      <c r="D2" s="182"/>
      <c r="E2" s="183"/>
      <c r="F2" s="183"/>
      <c r="G2" s="183"/>
      <c r="H2" s="183"/>
      <c r="I2" s="183"/>
      <c r="J2" s="183"/>
      <c r="K2" s="183"/>
      <c r="L2" s="183"/>
      <c r="M2" s="183"/>
      <c r="N2" s="183"/>
      <c r="O2" s="183"/>
      <c r="P2" s="183"/>
      <c r="Q2" s="183"/>
      <c r="R2" s="183"/>
      <c r="S2" s="183"/>
      <c r="T2" s="183"/>
      <c r="U2" s="183"/>
    </row>
    <row r="3" spans="1:21" ht="15" customHeight="1" x14ac:dyDescent="0.3">
      <c r="C3" s="228" t="str">
        <f>Driver_Sheet!C7</f>
        <v>-Statewide Average Per Pupil Amount - Amount required to get the district's transportation cost per pupil to the statewide average level.</v>
      </c>
      <c r="D3" s="229"/>
      <c r="E3" s="230"/>
      <c r="F3" s="230"/>
      <c r="G3" s="230"/>
      <c r="H3" s="230"/>
      <c r="I3" s="230"/>
      <c r="J3" s="230"/>
      <c r="K3" s="230"/>
      <c r="L3" s="230"/>
      <c r="M3" s="230"/>
      <c r="N3" s="230"/>
      <c r="O3" s="230"/>
      <c r="P3" s="230"/>
      <c r="Q3" s="230"/>
      <c r="R3" s="183"/>
      <c r="S3" s="183"/>
      <c r="T3" s="183"/>
      <c r="U3" s="183"/>
    </row>
    <row r="4" spans="1:21" x14ac:dyDescent="0.3">
      <c r="C4" s="228" t="str">
        <f>Driver_Sheet!C8</f>
        <v>-Amount of Funding Above the Statewide Average Amount - additional funding remaining that is divided between all school districts (if sufficient funding is available).</v>
      </c>
      <c r="D4" s="229"/>
      <c r="E4" s="230"/>
      <c r="F4" s="230"/>
      <c r="G4" s="230"/>
      <c r="H4" s="230"/>
      <c r="I4" s="230"/>
      <c r="J4" s="230"/>
      <c r="K4" s="230"/>
      <c r="L4" s="230"/>
      <c r="M4" s="230"/>
      <c r="N4" s="230"/>
      <c r="O4" s="230"/>
      <c r="P4" s="230"/>
      <c r="Q4" s="230"/>
      <c r="R4" s="183"/>
      <c r="S4" s="183"/>
      <c r="T4" s="183"/>
      <c r="U4" s="183"/>
    </row>
    <row r="5" spans="1:21" x14ac:dyDescent="0.3">
      <c r="C5" s="228" t="str">
        <f>Driver_Sheet!C9</f>
        <v>-Total Allocation Amount - Total amount allocated for FY 2025.</v>
      </c>
      <c r="D5" s="229"/>
      <c r="E5" s="230"/>
      <c r="F5" s="230"/>
      <c r="G5" s="230"/>
      <c r="H5" s="230"/>
      <c r="I5" s="230"/>
      <c r="J5" s="230"/>
      <c r="K5" s="230"/>
      <c r="L5" s="230"/>
      <c r="M5" s="230"/>
      <c r="N5" s="230"/>
      <c r="O5" s="230"/>
      <c r="P5" s="230"/>
      <c r="Q5" s="230"/>
      <c r="R5" s="183"/>
      <c r="S5" s="183"/>
      <c r="T5" s="183"/>
      <c r="U5" s="183"/>
    </row>
    <row r="6" spans="1:21" ht="19.2" customHeight="1" thickBot="1" x14ac:dyDescent="0.35">
      <c r="C6" s="225" t="str">
        <f>Driver_Sheet!C10</f>
        <v>NOTE the FY 2025 amounts are estimated and based on the FY 2023 Transportation Cost Report provided by the Department of Education</v>
      </c>
      <c r="D6" s="226"/>
      <c r="E6" s="227"/>
      <c r="F6" s="227"/>
      <c r="G6" s="227"/>
      <c r="H6" s="227"/>
      <c r="I6" s="227"/>
      <c r="J6" s="227"/>
      <c r="K6" s="227"/>
      <c r="L6" s="227"/>
      <c r="M6" s="227"/>
      <c r="N6" s="227"/>
      <c r="O6" s="227"/>
      <c r="P6" s="227"/>
      <c r="Q6" s="227"/>
      <c r="R6" s="183"/>
      <c r="S6" s="183"/>
      <c r="T6" s="183"/>
      <c r="U6" s="183"/>
    </row>
    <row r="7" spans="1:21" ht="15.75" customHeight="1" thickBot="1" x14ac:dyDescent="0.4">
      <c r="C7" s="220" t="s">
        <v>494</v>
      </c>
      <c r="D7" s="221"/>
      <c r="E7" s="1"/>
      <c r="F7" s="1"/>
      <c r="G7" s="1"/>
      <c r="H7" s="1"/>
      <c r="I7" s="1"/>
      <c r="J7" s="1"/>
      <c r="K7" s="1"/>
      <c r="L7" s="214" t="str">
        <f>Driver_Sheet!O16</f>
        <v>Statewide Average Per Pupil Amount</v>
      </c>
      <c r="M7" s="215"/>
      <c r="N7" s="216"/>
      <c r="P7" s="214" t="str">
        <f>Driver_Sheet!S16</f>
        <v>Amount of Funding Above Statewide Ave. Amount</v>
      </c>
      <c r="Q7" s="216"/>
      <c r="S7" s="214" t="str">
        <f>Driver_Sheet!W16</f>
        <v>Total Allocation Amount</v>
      </c>
      <c r="T7" s="215"/>
      <c r="U7" s="216"/>
    </row>
    <row r="8" spans="1:21" ht="15" customHeight="1" thickBot="1" x14ac:dyDescent="0.4">
      <c r="C8" s="150">
        <f>FY25_AllocationWrksht!M1</f>
        <v>2.5000000000000001E-2</v>
      </c>
      <c r="D8" s="151"/>
      <c r="F8" s="222" t="s">
        <v>496</v>
      </c>
      <c r="G8" s="223"/>
      <c r="H8" s="223"/>
      <c r="I8" s="223"/>
      <c r="J8" s="224"/>
      <c r="L8" s="217"/>
      <c r="M8" s="218"/>
      <c r="N8" s="219"/>
      <c r="P8" s="217">
        <f>FY24_Wrksht_Wrksheet!S3</f>
        <v>30340053.98064002</v>
      </c>
      <c r="Q8" s="219"/>
      <c r="S8" s="217">
        <f>S336</f>
        <v>31098555.330156036</v>
      </c>
      <c r="T8" s="218"/>
      <c r="U8" s="219"/>
    </row>
    <row r="9" spans="1:21" s="2" customFormat="1" ht="57.6" x14ac:dyDescent="0.3">
      <c r="C9" s="11" t="s">
        <v>304</v>
      </c>
      <c r="D9" s="10" t="s">
        <v>423</v>
      </c>
      <c r="E9" s="10"/>
      <c r="F9" s="96" t="s">
        <v>351</v>
      </c>
      <c r="G9" s="10"/>
      <c r="H9" s="11" t="s">
        <v>312</v>
      </c>
      <c r="I9" s="10"/>
      <c r="J9" s="97" t="s">
        <v>300</v>
      </c>
      <c r="K9" s="10"/>
      <c r="L9" s="44" t="s">
        <v>495</v>
      </c>
      <c r="M9" s="45"/>
      <c r="N9" s="46" t="s">
        <v>302</v>
      </c>
      <c r="P9" s="44" t="s">
        <v>495</v>
      </c>
      <c r="Q9" s="109"/>
      <c r="S9" s="44" t="s">
        <v>495</v>
      </c>
      <c r="T9" s="45"/>
      <c r="U9" s="46" t="s">
        <v>302</v>
      </c>
    </row>
    <row r="10" spans="1:21" x14ac:dyDescent="0.3">
      <c r="A10" s="89">
        <f>FY25_AllocationWrksht!B8</f>
        <v>9</v>
      </c>
      <c r="C10" s="4" t="str">
        <f>FY25_AllocationWrksht!D8</f>
        <v>AGWSR</v>
      </c>
      <c r="D10" s="4">
        <f>FY24_Wrksht_Wrksheet!D7</f>
        <v>309.89999999999998</v>
      </c>
      <c r="E10" s="3"/>
      <c r="F10" s="12">
        <f>FY25_AllocationWrksht!G8</f>
        <v>547145.64</v>
      </c>
      <c r="G10" s="29"/>
      <c r="H10" s="30">
        <f>FY25_AllocationWrksht!$J$5</f>
        <v>403.97995813861803</v>
      </c>
      <c r="I10" s="30"/>
      <c r="J10" s="13">
        <f>FY25_AllocationWrksht!J8</f>
        <v>797.12360139860141</v>
      </c>
      <c r="L10" s="47">
        <f>FY25_AllocationWrksht!P8</f>
        <v>257573.67824500261</v>
      </c>
      <c r="M10" s="48"/>
      <c r="N10" s="49">
        <f>FY25_AllocationWrksht!Q8</f>
        <v>421.87057365238547</v>
      </c>
      <c r="O10" s="48"/>
      <c r="P10" s="47">
        <v>0</v>
      </c>
      <c r="Q10" s="54"/>
      <c r="R10" s="48"/>
      <c r="S10" s="47">
        <f>L10+P10</f>
        <v>257573.67824500261</v>
      </c>
      <c r="T10" s="48"/>
      <c r="U10" s="49">
        <f>FY24_Wrksht_Wrksheet!Y7</f>
        <v>404.49914643401718</v>
      </c>
    </row>
    <row r="11" spans="1:21" x14ac:dyDescent="0.3">
      <c r="A11" s="89">
        <f>FY25_AllocationWrksht!B9</f>
        <v>441</v>
      </c>
      <c r="C11" s="4" t="str">
        <f>FY25_AllocationWrksht!D9</f>
        <v>AHSTW</v>
      </c>
      <c r="D11" s="4">
        <f>FY24_Wrksht_Wrksheet!D8</f>
        <v>2054.8000000000002</v>
      </c>
      <c r="E11" s="3"/>
      <c r="F11" s="12">
        <f>FY25_AllocationWrksht!G9</f>
        <v>371203.35</v>
      </c>
      <c r="G11" s="29"/>
      <c r="H11" s="30">
        <f>FY25_AllocationWrksht!$J$5</f>
        <v>403.97995813861803</v>
      </c>
      <c r="I11" s="30"/>
      <c r="J11" s="13">
        <f>FY25_AllocationWrksht!J9</f>
        <v>468.33629825889471</v>
      </c>
      <c r="L11" s="47">
        <f>FY25_AllocationWrksht!P9</f>
        <v>36828.733323119224</v>
      </c>
      <c r="M11" s="48"/>
      <c r="N11" s="49">
        <f>FY25_AllocationWrksht!Q9</f>
        <v>421.87057365238547</v>
      </c>
      <c r="O11" s="48"/>
      <c r="P11" s="47">
        <v>0</v>
      </c>
      <c r="Q11" s="54"/>
      <c r="R11" s="48"/>
      <c r="S11" s="47">
        <f t="shared" ref="S11:S74" si="0">L11+P11</f>
        <v>36828.733323119224</v>
      </c>
      <c r="T11" s="48"/>
      <c r="U11" s="49">
        <f>FY24_Wrksht_Wrksheet!Y8</f>
        <v>358.45386412302895</v>
      </c>
    </row>
    <row r="12" spans="1:21" x14ac:dyDescent="0.3">
      <c r="A12" s="89">
        <f>FY25_AllocationWrksht!B10</f>
        <v>18</v>
      </c>
      <c r="C12" s="4" t="str">
        <f>FY25_AllocationWrksht!D10</f>
        <v>Adair-Casey</v>
      </c>
      <c r="D12" s="4">
        <f>FY24_Wrksht_Wrksheet!D9</f>
        <v>680</v>
      </c>
      <c r="E12" s="3"/>
      <c r="F12" s="12">
        <f>FY25_AllocationWrksht!G10</f>
        <v>289299.56</v>
      </c>
      <c r="G12" s="29"/>
      <c r="H12" s="30">
        <f>FY25_AllocationWrksht!$J$5</f>
        <v>403.97995813861803</v>
      </c>
      <c r="I12" s="30"/>
      <c r="J12" s="13">
        <f>FY25_AllocationWrksht!J10</f>
        <v>944.49742082925229</v>
      </c>
      <c r="L12" s="47">
        <f>FY25_AllocationWrksht!P10</f>
        <v>160080.6032902743</v>
      </c>
      <c r="M12" s="48"/>
      <c r="N12" s="49">
        <f>FY25_AllocationWrksht!Q10</f>
        <v>421.87057365238553</v>
      </c>
      <c r="O12" s="48"/>
      <c r="P12" s="47">
        <v>0</v>
      </c>
      <c r="Q12" s="54"/>
      <c r="R12" s="48"/>
      <c r="S12" s="47">
        <f t="shared" si="0"/>
        <v>160080.6032902743</v>
      </c>
      <c r="T12" s="48"/>
      <c r="U12" s="49">
        <f>FY24_Wrksht_Wrksheet!Y9</f>
        <v>404.50632028041906</v>
      </c>
    </row>
    <row r="13" spans="1:21" x14ac:dyDescent="0.3">
      <c r="A13" s="89">
        <f>FY25_AllocationWrksht!B11</f>
        <v>27</v>
      </c>
      <c r="C13" s="4" t="str">
        <f>FY25_AllocationWrksht!D11</f>
        <v>Adel-Desoto-Minburn</v>
      </c>
      <c r="D13" s="4">
        <f>FY24_Wrksht_Wrksheet!D10</f>
        <v>765.3</v>
      </c>
      <c r="E13" s="3"/>
      <c r="F13" s="12">
        <f>FY25_AllocationWrksht!G11</f>
        <v>906731.8</v>
      </c>
      <c r="G13" s="29"/>
      <c r="H13" s="30">
        <f>FY25_AllocationWrksht!$J$5</f>
        <v>403.97995813861803</v>
      </c>
      <c r="I13" s="30"/>
      <c r="J13" s="13">
        <f>FY25_AllocationWrksht!J11</f>
        <v>425.51588530667794</v>
      </c>
      <c r="L13" s="47">
        <f>FY25_AllocationWrksht!P11</f>
        <v>7767.7946041318255</v>
      </c>
      <c r="M13" s="48"/>
      <c r="N13" s="49">
        <f>FY25_AllocationWrksht!Q11</f>
        <v>421.87057365238547</v>
      </c>
      <c r="O13" s="48"/>
      <c r="P13" s="47">
        <v>0</v>
      </c>
      <c r="Q13" s="54"/>
      <c r="R13" s="48"/>
      <c r="S13" s="47">
        <f t="shared" si="0"/>
        <v>7767.7946041318255</v>
      </c>
      <c r="T13" s="48"/>
      <c r="U13" s="49">
        <f>FY24_Wrksht_Wrksheet!Y10</f>
        <v>404.49986500144342</v>
      </c>
    </row>
    <row r="14" spans="1:21" x14ac:dyDescent="0.3">
      <c r="A14" s="152">
        <f>FY25_AllocationWrksht!B12</f>
        <v>63</v>
      </c>
      <c r="B14" s="21"/>
      <c r="C14" s="24" t="str">
        <f>FY25_AllocationWrksht!D12</f>
        <v>Akron-Westfield</v>
      </c>
      <c r="D14" s="24">
        <f>FY24_Wrksht_Wrksheet!D11</f>
        <v>556</v>
      </c>
      <c r="E14" s="25"/>
      <c r="F14" s="26">
        <f>FY25_AllocationWrksht!G12</f>
        <v>345208.02</v>
      </c>
      <c r="G14" s="98"/>
      <c r="H14" s="99">
        <f>FY25_AllocationWrksht!$J$5</f>
        <v>403.97995813861803</v>
      </c>
      <c r="I14" s="99"/>
      <c r="J14" s="100">
        <f>FY25_AllocationWrksht!J12</f>
        <v>621.77237031700281</v>
      </c>
      <c r="K14" s="21"/>
      <c r="L14" s="51">
        <f>FY25_AllocationWrksht!P12</f>
        <v>110985.47750819556</v>
      </c>
      <c r="M14" s="50"/>
      <c r="N14" s="52">
        <f>FY25_AllocationWrksht!Q12</f>
        <v>421.87057365238553</v>
      </c>
      <c r="O14" s="50"/>
      <c r="P14" s="51">
        <v>0</v>
      </c>
      <c r="Q14" s="54"/>
      <c r="R14" s="48"/>
      <c r="S14" s="51">
        <f t="shared" si="0"/>
        <v>110985.47750819556</v>
      </c>
      <c r="T14" s="50"/>
      <c r="U14" s="52">
        <f>FY24_Wrksht_Wrksheet!Y11</f>
        <v>404.50618179121039</v>
      </c>
    </row>
    <row r="15" spans="1:21" x14ac:dyDescent="0.3">
      <c r="A15" s="89">
        <f>FY25_AllocationWrksht!B13</f>
        <v>72</v>
      </c>
      <c r="C15" s="4" t="str">
        <f>FY25_AllocationWrksht!D13</f>
        <v>Albert City-Truesdale</v>
      </c>
      <c r="D15" s="4">
        <f>FY24_Wrksht_Wrksheet!D12</f>
        <v>195.3</v>
      </c>
      <c r="E15" s="3"/>
      <c r="F15" s="12">
        <f>FY25_AllocationWrksht!G13</f>
        <v>206993.86</v>
      </c>
      <c r="G15" s="29"/>
      <c r="H15" s="30">
        <f>FY25_AllocationWrksht!$J$5</f>
        <v>403.97995813861803</v>
      </c>
      <c r="I15" s="30"/>
      <c r="J15" s="13">
        <f>FY25_AllocationWrksht!J13</f>
        <v>987.56612595419847</v>
      </c>
      <c r="L15" s="47">
        <f>FY25_AllocationWrksht!P13</f>
        <v>118569.78776246001</v>
      </c>
      <c r="M15" s="48"/>
      <c r="N15" s="49">
        <f>FY25_AllocationWrksht!Q13</f>
        <v>421.87057365238542</v>
      </c>
      <c r="O15" s="48"/>
      <c r="P15" s="47">
        <v>0</v>
      </c>
      <c r="Q15" s="54"/>
      <c r="R15" s="48"/>
      <c r="S15" s="47">
        <f t="shared" si="0"/>
        <v>118569.78776246001</v>
      </c>
      <c r="T15" s="48"/>
      <c r="U15" s="49">
        <f>FY24_Wrksht_Wrksheet!Y12</f>
        <v>404.50232783290238</v>
      </c>
    </row>
    <row r="16" spans="1:21" x14ac:dyDescent="0.3">
      <c r="A16" s="89">
        <f>FY25_AllocationWrksht!B14</f>
        <v>81</v>
      </c>
      <c r="C16" s="4" t="str">
        <f>FY25_AllocationWrksht!D14</f>
        <v>Albia</v>
      </c>
      <c r="D16" s="4">
        <f>FY24_Wrksht_Wrksheet!D13</f>
        <v>1142.7</v>
      </c>
      <c r="E16" s="3"/>
      <c r="F16" s="12">
        <f>FY25_AllocationWrksht!G14</f>
        <v>574602.71</v>
      </c>
      <c r="G16" s="29"/>
      <c r="H16" s="30">
        <f>FY25_AllocationWrksht!$J$5</f>
        <v>403.97995813861803</v>
      </c>
      <c r="I16" s="30"/>
      <c r="J16" s="13">
        <f>FY25_AllocationWrksht!J14</f>
        <v>522.6511824631616</v>
      </c>
      <c r="L16" s="47">
        <f>FY25_AllocationWrksht!P14</f>
        <v>110798.20132656729</v>
      </c>
      <c r="M16" s="48"/>
      <c r="N16" s="49">
        <f>FY25_AllocationWrksht!Q14</f>
        <v>421.87057365238553</v>
      </c>
      <c r="O16" s="48"/>
      <c r="P16" s="47">
        <v>0</v>
      </c>
      <c r="Q16" s="54"/>
      <c r="R16" s="48"/>
      <c r="S16" s="47">
        <f t="shared" si="0"/>
        <v>110798.20132656729</v>
      </c>
      <c r="T16" s="48"/>
      <c r="U16" s="49">
        <f>FY24_Wrksht_Wrksheet!Y13</f>
        <v>404.50601068472463</v>
      </c>
    </row>
    <row r="17" spans="1:21" x14ac:dyDescent="0.3">
      <c r="A17" s="89">
        <f>FY25_AllocationWrksht!B15</f>
        <v>99</v>
      </c>
      <c r="C17" s="4" t="str">
        <f>FY25_AllocationWrksht!D15</f>
        <v>Alburnett</v>
      </c>
      <c r="D17" s="4">
        <f>FY24_Wrksht_Wrksheet!D14</f>
        <v>518.79999999999995</v>
      </c>
      <c r="E17" s="3"/>
      <c r="F17" s="12">
        <f>FY25_AllocationWrksht!G15</f>
        <v>459098.03</v>
      </c>
      <c r="G17" s="29"/>
      <c r="H17" s="30">
        <f>FY25_AllocationWrksht!$J$5</f>
        <v>403.97995813861803</v>
      </c>
      <c r="I17" s="30"/>
      <c r="J17" s="13">
        <f>FY25_AllocationWrksht!J15</f>
        <v>871.98106362773035</v>
      </c>
      <c r="L17" s="47">
        <f>FY25_AllocationWrksht!P15</f>
        <v>236983.17297201906</v>
      </c>
      <c r="M17" s="48"/>
      <c r="N17" s="49">
        <f>FY25_AllocationWrksht!Q15</f>
        <v>421.87057365238547</v>
      </c>
      <c r="O17" s="48"/>
      <c r="P17" s="47">
        <v>0</v>
      </c>
      <c r="Q17" s="54"/>
      <c r="R17" s="48"/>
      <c r="S17" s="47">
        <f t="shared" si="0"/>
        <v>236983.17297201906</v>
      </c>
      <c r="T17" s="48"/>
      <c r="U17" s="49">
        <f>FY24_Wrksht_Wrksheet!Y14</f>
        <v>404.50202170678767</v>
      </c>
    </row>
    <row r="18" spans="1:21" x14ac:dyDescent="0.3">
      <c r="A18" s="89">
        <f>FY25_AllocationWrksht!B16</f>
        <v>108</v>
      </c>
      <c r="C18" s="4" t="str">
        <f>FY25_AllocationWrksht!D16</f>
        <v>Alden</v>
      </c>
      <c r="D18" s="4">
        <f>FY24_Wrksht_Wrksheet!D15</f>
        <v>280.8</v>
      </c>
      <c r="E18" s="3"/>
      <c r="F18" s="12">
        <f>FY25_AllocationWrksht!G16</f>
        <v>189013.79</v>
      </c>
      <c r="G18" s="29"/>
      <c r="H18" s="30">
        <f>FY25_AllocationWrksht!$J$5</f>
        <v>403.97995813861803</v>
      </c>
      <c r="I18" s="30"/>
      <c r="J18" s="13">
        <f>FY25_AllocationWrksht!J16</f>
        <v>690.58746803069062</v>
      </c>
      <c r="L18" s="47">
        <f>FY25_AllocationWrksht!P16</f>
        <v>73547.813991342118</v>
      </c>
      <c r="M18" s="48"/>
      <c r="N18" s="49">
        <f>FY25_AllocationWrksht!Q16</f>
        <v>421.87057365238542</v>
      </c>
      <c r="O18" s="48"/>
      <c r="P18" s="47">
        <v>0</v>
      </c>
      <c r="Q18" s="54"/>
      <c r="R18" s="48"/>
      <c r="S18" s="47">
        <f t="shared" si="0"/>
        <v>73547.813991342118</v>
      </c>
      <c r="T18" s="48"/>
      <c r="U18" s="49">
        <f>FY24_Wrksht_Wrksheet!Y15</f>
        <v>404.49923124908003</v>
      </c>
    </row>
    <row r="19" spans="1:21" x14ac:dyDescent="0.3">
      <c r="A19" s="152">
        <f>FY25_AllocationWrksht!B17</f>
        <v>126</v>
      </c>
      <c r="B19" s="21"/>
      <c r="C19" s="24" t="str">
        <f>FY25_AllocationWrksht!D17</f>
        <v>Algona</v>
      </c>
      <c r="D19" s="24">
        <f>FY24_Wrksht_Wrksheet!D16</f>
        <v>1443.3</v>
      </c>
      <c r="E19" s="25"/>
      <c r="F19" s="26">
        <f>FY25_AllocationWrksht!G17</f>
        <v>1039511.76</v>
      </c>
      <c r="G19" s="98"/>
      <c r="H19" s="99">
        <f>FY25_AllocationWrksht!$J$5</f>
        <v>403.97995813861803</v>
      </c>
      <c r="I19" s="99"/>
      <c r="J19" s="100">
        <f>FY25_AllocationWrksht!J17</f>
        <v>720.48222899916834</v>
      </c>
      <c r="K19" s="21"/>
      <c r="L19" s="51">
        <f>FY25_AllocationWrksht!P17</f>
        <v>430836.89633433829</v>
      </c>
      <c r="M19" s="50"/>
      <c r="N19" s="52">
        <f>FY25_AllocationWrksht!Q17</f>
        <v>421.87057365238547</v>
      </c>
      <c r="O19" s="50"/>
      <c r="P19" s="51">
        <v>0</v>
      </c>
      <c r="Q19" s="54"/>
      <c r="R19" s="48"/>
      <c r="S19" s="51">
        <f t="shared" si="0"/>
        <v>430836.89633433829</v>
      </c>
      <c r="T19" s="50"/>
      <c r="U19" s="52">
        <f>FY24_Wrksht_Wrksheet!Y16</f>
        <v>404.49842606230771</v>
      </c>
    </row>
    <row r="20" spans="1:21" x14ac:dyDescent="0.3">
      <c r="A20" s="89">
        <f>FY25_AllocationWrksht!B18</f>
        <v>135</v>
      </c>
      <c r="C20" s="4" t="str">
        <f>FY25_AllocationWrksht!D18</f>
        <v>Allamakee</v>
      </c>
      <c r="D20" s="4">
        <f>FY24_Wrksht_Wrksheet!D17</f>
        <v>1047.5</v>
      </c>
      <c r="E20" s="3"/>
      <c r="F20" s="12">
        <f>FY25_AllocationWrksht!G18</f>
        <v>757546.32</v>
      </c>
      <c r="G20" s="29"/>
      <c r="H20" s="30">
        <f>FY25_AllocationWrksht!$J$5</f>
        <v>403.97995813861803</v>
      </c>
      <c r="I20" s="30"/>
      <c r="J20" s="13">
        <f>FY25_AllocationWrksht!J18</f>
        <v>697.49223828376762</v>
      </c>
      <c r="L20" s="47">
        <f>FY25_AllocationWrksht!P18</f>
        <v>299352.68995614414</v>
      </c>
      <c r="M20" s="48"/>
      <c r="N20" s="49">
        <f>FY25_AllocationWrksht!Q18</f>
        <v>421.87057365238547</v>
      </c>
      <c r="O20" s="48"/>
      <c r="P20" s="47">
        <v>0</v>
      </c>
      <c r="Q20" s="54"/>
      <c r="R20" s="48"/>
      <c r="S20" s="47">
        <f t="shared" si="0"/>
        <v>299352.68995614414</v>
      </c>
      <c r="T20" s="48"/>
      <c r="U20" s="49">
        <f>FY24_Wrksht_Wrksheet!Y17</f>
        <v>404.50667409903485</v>
      </c>
    </row>
    <row r="21" spans="1:21" x14ac:dyDescent="0.3">
      <c r="A21" s="89">
        <f>FY25_AllocationWrksht!B19</f>
        <v>171</v>
      </c>
      <c r="C21" s="4" t="str">
        <f>FY25_AllocationWrksht!D19</f>
        <v>Alta-Aurelia</v>
      </c>
      <c r="D21" s="4">
        <f>FY24_Wrksht_Wrksheet!D18</f>
        <v>856.1</v>
      </c>
      <c r="E21" s="3"/>
      <c r="F21" s="12">
        <f>FY25_AllocationWrksht!G19</f>
        <v>421569.68</v>
      </c>
      <c r="G21" s="29"/>
      <c r="H21" s="30">
        <f>FY25_AllocationWrksht!$J$5</f>
        <v>403.97995813861803</v>
      </c>
      <c r="I21" s="30"/>
      <c r="J21" s="13">
        <f>FY25_AllocationWrksht!J19</f>
        <v>483.00834097158571</v>
      </c>
      <c r="L21" s="47">
        <f>FY25_AllocationWrksht!P19</f>
        <v>53361.04331619796</v>
      </c>
      <c r="M21" s="48"/>
      <c r="N21" s="49">
        <f>FY25_AllocationWrksht!Q19</f>
        <v>421.87057365238547</v>
      </c>
      <c r="O21" s="48"/>
      <c r="P21" s="47">
        <v>0</v>
      </c>
      <c r="Q21" s="54"/>
      <c r="R21" s="48"/>
      <c r="S21" s="47">
        <f t="shared" si="0"/>
        <v>53361.04331619796</v>
      </c>
      <c r="T21" s="48"/>
      <c r="U21" s="49">
        <f>FY24_Wrksht_Wrksheet!Y18</f>
        <v>404.50548822224829</v>
      </c>
    </row>
    <row r="22" spans="1:21" x14ac:dyDescent="0.3">
      <c r="A22" s="89">
        <f>FY25_AllocationWrksht!B20</f>
        <v>225</v>
      </c>
      <c r="C22" s="4" t="str">
        <f>FY25_AllocationWrksht!D20</f>
        <v>Ames</v>
      </c>
      <c r="D22" s="4">
        <f>FY24_Wrksht_Wrksheet!D19</f>
        <v>4484.3999999999996</v>
      </c>
      <c r="E22" s="3"/>
      <c r="F22" s="12">
        <f>FY25_AllocationWrksht!G20</f>
        <v>2619487.09</v>
      </c>
      <c r="G22" s="29"/>
      <c r="H22" s="30">
        <f>FY25_AllocationWrksht!$J$5</f>
        <v>403.97995813861803</v>
      </c>
      <c r="I22" s="30"/>
      <c r="J22" s="13">
        <f>FY25_AllocationWrksht!J20</f>
        <v>590.18724990987744</v>
      </c>
      <c r="L22" s="47">
        <f>FY25_AllocationWrksht!P20</f>
        <v>747056.73590125225</v>
      </c>
      <c r="M22" s="48"/>
      <c r="N22" s="49">
        <f>FY25_AllocationWrksht!Q20</f>
        <v>421.87057365238547</v>
      </c>
      <c r="O22" s="48"/>
      <c r="P22" s="47">
        <v>0</v>
      </c>
      <c r="Q22" s="54"/>
      <c r="R22" s="48"/>
      <c r="S22" s="47">
        <f t="shared" si="0"/>
        <v>747056.73590125225</v>
      </c>
      <c r="T22" s="48"/>
      <c r="U22" s="49">
        <f>FY24_Wrksht_Wrksheet!Y19</f>
        <v>404.50522842866627</v>
      </c>
    </row>
    <row r="23" spans="1:21" x14ac:dyDescent="0.3">
      <c r="A23" s="89">
        <f>FY25_AllocationWrksht!B21</f>
        <v>234</v>
      </c>
      <c r="C23" s="4" t="str">
        <f>FY25_AllocationWrksht!D21</f>
        <v>Anamosa</v>
      </c>
      <c r="D23" s="4">
        <f>FY24_Wrksht_Wrksheet!D20</f>
        <v>1268.4000000000001</v>
      </c>
      <c r="E23" s="3"/>
      <c r="F23" s="12">
        <f>FY25_AllocationWrksht!G21</f>
        <v>444486.54</v>
      </c>
      <c r="G23" s="29"/>
      <c r="H23" s="30">
        <f>FY25_AllocationWrksht!$J$5</f>
        <v>403.97995813861803</v>
      </c>
      <c r="I23" s="30"/>
      <c r="J23" s="13">
        <f>FY25_AllocationWrksht!J21</f>
        <v>353.86238356818728</v>
      </c>
      <c r="L23" s="47">
        <f>FY25_AllocationWrksht!P21</f>
        <v>0</v>
      </c>
      <c r="M23" s="48"/>
      <c r="N23" s="49">
        <f>FY25_AllocationWrksht!Q21</f>
        <v>353.86238356818728</v>
      </c>
      <c r="O23" s="48"/>
      <c r="P23" s="47">
        <v>0</v>
      </c>
      <c r="Q23" s="54"/>
      <c r="R23" s="48"/>
      <c r="S23" s="47">
        <f t="shared" si="0"/>
        <v>0</v>
      </c>
      <c r="T23" s="48"/>
      <c r="U23" s="49">
        <f>FY24_Wrksht_Wrksheet!Y20</f>
        <v>374.3862582781457</v>
      </c>
    </row>
    <row r="24" spans="1:21" x14ac:dyDescent="0.3">
      <c r="A24" s="152">
        <f>FY25_AllocationWrksht!B22</f>
        <v>243</v>
      </c>
      <c r="B24" s="21"/>
      <c r="C24" s="24" t="str">
        <f>FY25_AllocationWrksht!D22</f>
        <v>Andrew</v>
      </c>
      <c r="D24" s="24">
        <f>FY24_Wrksht_Wrksheet!D21</f>
        <v>223</v>
      </c>
      <c r="E24" s="25"/>
      <c r="F24" s="26">
        <f>FY25_AllocationWrksht!G22</f>
        <v>205752.81</v>
      </c>
      <c r="G24" s="98"/>
      <c r="H24" s="99">
        <f>FY25_AllocationWrksht!$J$5</f>
        <v>403.97995813861803</v>
      </c>
      <c r="I24" s="99"/>
      <c r="J24" s="100">
        <f>FY25_AllocationWrksht!J22</f>
        <v>883.05927038626612</v>
      </c>
      <c r="K24" s="21"/>
      <c r="L24" s="51">
        <f>FY25_AllocationWrksht!P22</f>
        <v>107456.96633899419</v>
      </c>
      <c r="M24" s="50"/>
      <c r="N24" s="52">
        <f>FY25_AllocationWrksht!Q22</f>
        <v>421.87057365238547</v>
      </c>
      <c r="O24" s="50"/>
      <c r="P24" s="51">
        <v>0</v>
      </c>
      <c r="Q24" s="54"/>
      <c r="R24" s="48"/>
      <c r="S24" s="51">
        <f t="shared" si="0"/>
        <v>107456.96633899419</v>
      </c>
      <c r="T24" s="50"/>
      <c r="U24" s="52">
        <f>FY24_Wrksht_Wrksheet!Y21</f>
        <v>404.50562633423073</v>
      </c>
    </row>
    <row r="25" spans="1:21" x14ac:dyDescent="0.3">
      <c r="A25" s="89">
        <f>FY25_AllocationWrksht!B23</f>
        <v>261</v>
      </c>
      <c r="C25" s="4" t="str">
        <f>FY25_AllocationWrksht!D23</f>
        <v>Ankeny</v>
      </c>
      <c r="D25" s="4">
        <f>FY24_Wrksht_Wrksheet!D22</f>
        <v>12509.5</v>
      </c>
      <c r="E25" s="3"/>
      <c r="F25" s="12">
        <f>FY25_AllocationWrksht!G23</f>
        <v>3841326.92</v>
      </c>
      <c r="G25" s="29"/>
      <c r="H25" s="30">
        <f>FY25_AllocationWrksht!$J$5</f>
        <v>403.97995813861803</v>
      </c>
      <c r="I25" s="30"/>
      <c r="J25" s="13">
        <f>FY25_AllocationWrksht!J23</f>
        <v>303.19483168238685</v>
      </c>
      <c r="L25" s="47">
        <f>FY25_AllocationWrksht!P23</f>
        <v>0</v>
      </c>
      <c r="M25" s="48"/>
      <c r="N25" s="49">
        <f>FY25_AllocationWrksht!Q23</f>
        <v>303.19483168238685</v>
      </c>
      <c r="O25" s="48"/>
      <c r="P25" s="47">
        <v>0</v>
      </c>
      <c r="Q25" s="54"/>
      <c r="R25" s="48"/>
      <c r="S25" s="47">
        <f t="shared" si="0"/>
        <v>0</v>
      </c>
      <c r="T25" s="48"/>
      <c r="U25" s="49">
        <f>FY24_Wrksht_Wrksheet!Y22</f>
        <v>318.7919940844958</v>
      </c>
    </row>
    <row r="26" spans="1:21" x14ac:dyDescent="0.3">
      <c r="A26" s="89">
        <f>FY25_AllocationWrksht!B24</f>
        <v>279</v>
      </c>
      <c r="C26" s="4" t="str">
        <f>FY25_AllocationWrksht!D24</f>
        <v>Aplington-Parkersburg</v>
      </c>
      <c r="D26" s="4">
        <f>FY24_Wrksht_Wrksheet!D23</f>
        <v>814.8</v>
      </c>
      <c r="E26" s="3"/>
      <c r="F26" s="12">
        <f>FY25_AllocationWrksht!G24</f>
        <v>326911.24</v>
      </c>
      <c r="G26" s="29"/>
      <c r="H26" s="30">
        <f>FY25_AllocationWrksht!$J$5</f>
        <v>403.97995813861803</v>
      </c>
      <c r="I26" s="30"/>
      <c r="J26" s="13">
        <f>FY25_AllocationWrksht!J24</f>
        <v>402.00595179537623</v>
      </c>
      <c r="L26" s="47">
        <f>FY25_AllocationWrksht!P24</f>
        <v>0</v>
      </c>
      <c r="M26" s="48"/>
      <c r="N26" s="49">
        <f>FY25_AllocationWrksht!Q24</f>
        <v>402.00595179537623</v>
      </c>
      <c r="O26" s="48"/>
      <c r="P26" s="47">
        <v>0</v>
      </c>
      <c r="Q26" s="54"/>
      <c r="R26" s="48"/>
      <c r="S26" s="47">
        <f t="shared" si="0"/>
        <v>0</v>
      </c>
      <c r="T26" s="48"/>
      <c r="U26" s="49">
        <f>FY24_Wrksht_Wrksheet!Y23</f>
        <v>404.50525486559326</v>
      </c>
    </row>
    <row r="27" spans="1:21" x14ac:dyDescent="0.3">
      <c r="A27" s="89">
        <f>FY25_AllocationWrksht!B25</f>
        <v>355</v>
      </c>
      <c r="C27" s="4" t="str">
        <f>FY25_AllocationWrksht!D25</f>
        <v>Ar-We-Va</v>
      </c>
      <c r="D27" s="4">
        <f>FY24_Wrksht_Wrksheet!D24</f>
        <v>279.2</v>
      </c>
      <c r="E27" s="3"/>
      <c r="F27" s="12">
        <f>FY25_AllocationWrksht!G25</f>
        <v>212107.85</v>
      </c>
      <c r="G27" s="29"/>
      <c r="H27" s="30">
        <f>FY25_AllocationWrksht!$J$5</f>
        <v>403.97995813861803</v>
      </c>
      <c r="I27" s="30"/>
      <c r="J27" s="13">
        <f>FY25_AllocationWrksht!J25</f>
        <v>767.95021723388857</v>
      </c>
      <c r="L27" s="47">
        <f>FY25_AllocationWrksht!P25</f>
        <v>95587.197557211155</v>
      </c>
      <c r="M27" s="48"/>
      <c r="N27" s="49">
        <f>FY25_AllocationWrksht!Q25</f>
        <v>421.87057365238542</v>
      </c>
      <c r="O27" s="48"/>
      <c r="P27" s="47">
        <v>0</v>
      </c>
      <c r="Q27" s="54"/>
      <c r="R27" s="48"/>
      <c r="S27" s="47">
        <f t="shared" si="0"/>
        <v>95587.197557211155</v>
      </c>
      <c r="T27" s="48"/>
      <c r="U27" s="49">
        <f>FY24_Wrksht_Wrksheet!Y24</f>
        <v>404.50398718586314</v>
      </c>
    </row>
    <row r="28" spans="1:21" x14ac:dyDescent="0.3">
      <c r="A28" s="89">
        <f>FY25_AllocationWrksht!B26</f>
        <v>387</v>
      </c>
      <c r="C28" s="4" t="str">
        <f>FY25_AllocationWrksht!D26</f>
        <v>Atlantic</v>
      </c>
      <c r="D28" s="4">
        <f>FY24_Wrksht_Wrksheet!D25</f>
        <v>1375.2</v>
      </c>
      <c r="E28" s="3"/>
      <c r="F28" s="12">
        <f>FY25_AllocationWrksht!G26</f>
        <v>324310.99</v>
      </c>
      <c r="G28" s="29"/>
      <c r="H28" s="30">
        <f>FY25_AllocationWrksht!$J$5</f>
        <v>403.97995813861803</v>
      </c>
      <c r="I28" s="30"/>
      <c r="J28" s="13">
        <f>FY25_AllocationWrksht!J26</f>
        <v>231.33675012483056</v>
      </c>
      <c r="L28" s="47">
        <f>FY25_AllocationWrksht!P26</f>
        <v>0</v>
      </c>
      <c r="M28" s="48"/>
      <c r="N28" s="49">
        <f>FY25_AllocationWrksht!Q26</f>
        <v>231.33675012483056</v>
      </c>
      <c r="O28" s="48"/>
      <c r="P28" s="47">
        <v>0</v>
      </c>
      <c r="Q28" s="54"/>
      <c r="R28" s="48"/>
      <c r="S28" s="47">
        <f t="shared" si="0"/>
        <v>0</v>
      </c>
      <c r="T28" s="48"/>
      <c r="U28" s="49">
        <f>FY24_Wrksht_Wrksheet!Y25</f>
        <v>269.8503853984875</v>
      </c>
    </row>
    <row r="29" spans="1:21" x14ac:dyDescent="0.3">
      <c r="A29" s="152">
        <f>FY25_AllocationWrksht!B27</f>
        <v>414</v>
      </c>
      <c r="B29" s="21"/>
      <c r="C29" s="24" t="str">
        <f>FY25_AllocationWrksht!D27</f>
        <v>Audubon</v>
      </c>
      <c r="D29" s="24">
        <f>FY24_Wrksht_Wrksheet!D26</f>
        <v>523.79999999999995</v>
      </c>
      <c r="E29" s="25"/>
      <c r="F29" s="26">
        <f>FY25_AllocationWrksht!G27</f>
        <v>233705.42</v>
      </c>
      <c r="G29" s="98"/>
      <c r="H29" s="99">
        <f>FY25_AllocationWrksht!$J$5</f>
        <v>403.97995813861803</v>
      </c>
      <c r="I29" s="99"/>
      <c r="J29" s="100">
        <f>FY25_AllocationWrksht!J27</f>
        <v>457.70744222483353</v>
      </c>
      <c r="K29" s="21"/>
      <c r="L29" s="51">
        <f>FY25_AllocationWrksht!P27</f>
        <v>18298.305093091978</v>
      </c>
      <c r="M29" s="50"/>
      <c r="N29" s="52">
        <f>FY25_AllocationWrksht!Q27</f>
        <v>421.87057365238547</v>
      </c>
      <c r="O29" s="50"/>
      <c r="P29" s="51">
        <v>0</v>
      </c>
      <c r="Q29" s="54"/>
      <c r="R29" s="48"/>
      <c r="S29" s="51">
        <f t="shared" si="0"/>
        <v>18298.305093091978</v>
      </c>
      <c r="T29" s="50"/>
      <c r="U29" s="52">
        <f>FY24_Wrksht_Wrksheet!Y26</f>
        <v>404.5004165958066</v>
      </c>
    </row>
    <row r="30" spans="1:21" x14ac:dyDescent="0.3">
      <c r="A30" s="89">
        <f>FY25_AllocationWrksht!B28</f>
        <v>540</v>
      </c>
      <c r="C30" s="4" t="str">
        <f>FY25_AllocationWrksht!D28</f>
        <v>BCLUW</v>
      </c>
      <c r="D30" s="4">
        <f>FY24_Wrksht_Wrksheet!D27</f>
        <v>1700</v>
      </c>
      <c r="E30" s="3"/>
      <c r="F30" s="12">
        <f>FY25_AllocationWrksht!G28</f>
        <v>463193.5</v>
      </c>
      <c r="G30" s="29"/>
      <c r="H30" s="30">
        <f>FY25_AllocationWrksht!$J$5</f>
        <v>403.97995813861803</v>
      </c>
      <c r="I30" s="30"/>
      <c r="J30" s="13">
        <f>FY25_AllocationWrksht!J28</f>
        <v>1003.45212305026</v>
      </c>
      <c r="L30" s="47">
        <f>FY25_AllocationWrksht!P28</f>
        <v>268458.04320205888</v>
      </c>
      <c r="M30" s="48"/>
      <c r="N30" s="49">
        <f>FY25_AllocationWrksht!Q28</f>
        <v>421.87057365238542</v>
      </c>
      <c r="O30" s="48"/>
      <c r="P30" s="47">
        <v>0</v>
      </c>
      <c r="Q30" s="54"/>
      <c r="R30" s="48"/>
      <c r="S30" s="47">
        <f t="shared" si="0"/>
        <v>268458.04320205888</v>
      </c>
      <c r="T30" s="48"/>
      <c r="U30" s="49">
        <f>FY24_Wrksht_Wrksheet!Y27</f>
        <v>399.49464705882355</v>
      </c>
    </row>
    <row r="31" spans="1:21" x14ac:dyDescent="0.3">
      <c r="A31" s="89">
        <f>FY25_AllocationWrksht!B29</f>
        <v>472</v>
      </c>
      <c r="C31" s="4" t="str">
        <f>FY25_AllocationWrksht!D29</f>
        <v>Ballard</v>
      </c>
      <c r="D31" s="4">
        <f>FY24_Wrksht_Wrksheet!D28</f>
        <v>359.2</v>
      </c>
      <c r="E31" s="3"/>
      <c r="F31" s="12">
        <f>FY25_AllocationWrksht!G29</f>
        <v>790466.17</v>
      </c>
      <c r="G31" s="29"/>
      <c r="H31" s="30">
        <f>FY25_AllocationWrksht!$J$5</f>
        <v>403.97995813861803</v>
      </c>
      <c r="I31" s="30"/>
      <c r="J31" s="13">
        <f>FY25_AllocationWrksht!J29</f>
        <v>449.33274783992726</v>
      </c>
      <c r="L31" s="47">
        <f>FY25_AllocationWrksht!P29</f>
        <v>48311.456830723517</v>
      </c>
      <c r="M31" s="48"/>
      <c r="N31" s="49">
        <f>FY25_AllocationWrksht!Q29</f>
        <v>421.87057365238542</v>
      </c>
      <c r="O31" s="48"/>
      <c r="P31" s="47">
        <v>0</v>
      </c>
      <c r="Q31" s="54"/>
      <c r="R31" s="48"/>
      <c r="S31" s="47">
        <f t="shared" si="0"/>
        <v>48311.456830723517</v>
      </c>
      <c r="T31" s="48"/>
      <c r="U31" s="49">
        <f>FY24_Wrksht_Wrksheet!Y28</f>
        <v>404.5052529084814</v>
      </c>
    </row>
    <row r="32" spans="1:21" x14ac:dyDescent="0.3">
      <c r="A32" s="89">
        <f>FY25_AllocationWrksht!B30</f>
        <v>513</v>
      </c>
      <c r="C32" s="4" t="str">
        <f>FY25_AllocationWrksht!D30</f>
        <v>Baxter</v>
      </c>
      <c r="D32" s="4">
        <f>FY24_Wrksht_Wrksheet!D29</f>
        <v>486.9</v>
      </c>
      <c r="E32" s="3"/>
      <c r="F32" s="12">
        <f>FY25_AllocationWrksht!G30</f>
        <v>162057.53</v>
      </c>
      <c r="G32" s="29"/>
      <c r="H32" s="30">
        <f>FY25_AllocationWrksht!$J$5</f>
        <v>403.97995813861803</v>
      </c>
      <c r="I32" s="30"/>
      <c r="J32" s="13">
        <f>FY25_AllocationWrksht!J30</f>
        <v>449.28619351261437</v>
      </c>
      <c r="L32" s="47">
        <f>FY25_AllocationWrksht!P30</f>
        <v>9888.8140835845643</v>
      </c>
      <c r="M32" s="48"/>
      <c r="N32" s="49">
        <f>FY25_AllocationWrksht!Q30</f>
        <v>421.87057365238547</v>
      </c>
      <c r="O32" s="48"/>
      <c r="P32" s="47">
        <v>0</v>
      </c>
      <c r="Q32" s="54"/>
      <c r="R32" s="48"/>
      <c r="S32" s="47">
        <f t="shared" si="0"/>
        <v>9888.8140835845643</v>
      </c>
      <c r="T32" s="48"/>
      <c r="U32" s="49">
        <f>FY24_Wrksht_Wrksheet!Y29</f>
        <v>404.50655970329859</v>
      </c>
    </row>
    <row r="33" spans="1:21" x14ac:dyDescent="0.3">
      <c r="A33" s="89">
        <f>FY25_AllocationWrksht!B31</f>
        <v>549</v>
      </c>
      <c r="C33" s="4" t="str">
        <f>FY25_AllocationWrksht!D31</f>
        <v>Bedford</v>
      </c>
      <c r="D33" s="4">
        <f>FY24_Wrksht_Wrksheet!D30</f>
        <v>486.7</v>
      </c>
      <c r="E33" s="3"/>
      <c r="F33" s="12">
        <f>FY25_AllocationWrksht!G31</f>
        <v>289175.74</v>
      </c>
      <c r="G33" s="29"/>
      <c r="H33" s="30">
        <f>FY25_AllocationWrksht!$J$5</f>
        <v>403.97995813861803</v>
      </c>
      <c r="I33" s="30"/>
      <c r="J33" s="13">
        <f>FY25_AllocationWrksht!J31</f>
        <v>576.27688322040649</v>
      </c>
      <c r="L33" s="47">
        <f>FY25_AllocationWrksht!P31</f>
        <v>77481.086141232954</v>
      </c>
      <c r="M33" s="48"/>
      <c r="N33" s="49">
        <f>FY25_AllocationWrksht!Q31</f>
        <v>421.87057365238547</v>
      </c>
      <c r="O33" s="48"/>
      <c r="P33" s="47">
        <v>0</v>
      </c>
      <c r="Q33" s="54"/>
      <c r="R33" s="48"/>
      <c r="S33" s="47">
        <f t="shared" si="0"/>
        <v>77481.086141232954</v>
      </c>
      <c r="T33" s="48"/>
      <c r="U33" s="49">
        <f>FY24_Wrksht_Wrksheet!Y30</f>
        <v>404.50098686147516</v>
      </c>
    </row>
    <row r="34" spans="1:21" x14ac:dyDescent="0.3">
      <c r="A34" s="152">
        <f>FY25_AllocationWrksht!B32</f>
        <v>576</v>
      </c>
      <c r="B34" s="21"/>
      <c r="C34" s="24" t="str">
        <f>FY25_AllocationWrksht!D32</f>
        <v>Belle Plaine</v>
      </c>
      <c r="D34" s="24">
        <f>FY24_Wrksht_Wrksheet!D31</f>
        <v>471.3</v>
      </c>
      <c r="E34" s="25"/>
      <c r="F34" s="26">
        <f>FY25_AllocationWrksht!G32</f>
        <v>140883.22</v>
      </c>
      <c r="G34" s="98"/>
      <c r="H34" s="99">
        <f>FY25_AllocationWrksht!$J$5</f>
        <v>403.97995813861803</v>
      </c>
      <c r="I34" s="99"/>
      <c r="J34" s="100">
        <f>FY25_AllocationWrksht!J32</f>
        <v>298.03939073408083</v>
      </c>
      <c r="K34" s="21"/>
      <c r="L34" s="51">
        <f>FY25_AllocationWrksht!P32</f>
        <v>0</v>
      </c>
      <c r="M34" s="50"/>
      <c r="N34" s="52">
        <f>FY25_AllocationWrksht!Q32</f>
        <v>298.03939073408083</v>
      </c>
      <c r="O34" s="50"/>
      <c r="P34" s="51">
        <v>0</v>
      </c>
      <c r="Q34" s="54"/>
      <c r="R34" s="48"/>
      <c r="S34" s="51">
        <f t="shared" si="0"/>
        <v>0</v>
      </c>
      <c r="T34" s="50"/>
      <c r="U34" s="52">
        <f>FY24_Wrksht_Wrksheet!Y31</f>
        <v>404.49909192268507</v>
      </c>
    </row>
    <row r="35" spans="1:21" x14ac:dyDescent="0.3">
      <c r="A35" s="89">
        <f>FY25_AllocationWrksht!B33</f>
        <v>585</v>
      </c>
      <c r="C35" s="4" t="str">
        <f>FY25_AllocationWrksht!D33</f>
        <v>Bellevue</v>
      </c>
      <c r="D35" s="4">
        <f>FY24_Wrksht_Wrksheet!D32</f>
        <v>623.1</v>
      </c>
      <c r="E35" s="3"/>
      <c r="F35" s="12">
        <f>FY25_AllocationWrksht!G33</f>
        <v>294312.23</v>
      </c>
      <c r="G35" s="29"/>
      <c r="H35" s="30">
        <f>FY25_AllocationWrksht!$J$5</f>
        <v>403.97995813861803</v>
      </c>
      <c r="I35" s="30"/>
      <c r="J35" s="13">
        <f>FY25_AllocationWrksht!J33</f>
        <v>465.9050656957416</v>
      </c>
      <c r="L35" s="47">
        <f>FY25_AllocationWrksht!P33</f>
        <v>27816.588623788066</v>
      </c>
      <c r="M35" s="48"/>
      <c r="N35" s="49">
        <f>FY25_AllocationWrksht!Q33</f>
        <v>421.87057365238542</v>
      </c>
      <c r="O35" s="48"/>
      <c r="P35" s="47">
        <v>0</v>
      </c>
      <c r="Q35" s="54"/>
      <c r="R35" s="48"/>
      <c r="S35" s="47">
        <f t="shared" si="0"/>
        <v>27816.588623788066</v>
      </c>
      <c r="T35" s="48"/>
      <c r="U35" s="49">
        <f>FY24_Wrksht_Wrksheet!Y32</f>
        <v>404.50464627143168</v>
      </c>
    </row>
    <row r="36" spans="1:21" x14ac:dyDescent="0.3">
      <c r="A36" s="89">
        <f>FY25_AllocationWrksht!B34</f>
        <v>594</v>
      </c>
      <c r="C36" s="4" t="str">
        <f>FY25_AllocationWrksht!D34</f>
        <v>Belmond-Klemme</v>
      </c>
      <c r="D36" s="4">
        <f>FY24_Wrksht_Wrksheet!D33</f>
        <v>756</v>
      </c>
      <c r="E36" s="3"/>
      <c r="F36" s="12">
        <f>FY25_AllocationWrksht!G34</f>
        <v>253938.46</v>
      </c>
      <c r="G36" s="29"/>
      <c r="H36" s="30">
        <f>FY25_AllocationWrksht!$J$5</f>
        <v>403.97995813861803</v>
      </c>
      <c r="I36" s="30"/>
      <c r="J36" s="13">
        <f>FY25_AllocationWrksht!J34</f>
        <v>343.11371436292393</v>
      </c>
      <c r="L36" s="47">
        <f>FY25_AllocationWrksht!P34</f>
        <v>0</v>
      </c>
      <c r="M36" s="48"/>
      <c r="N36" s="49">
        <f>FY25_AllocationWrksht!Q34</f>
        <v>343.11371436292393</v>
      </c>
      <c r="O36" s="48"/>
      <c r="P36" s="47">
        <v>0</v>
      </c>
      <c r="Q36" s="54"/>
      <c r="R36" s="48"/>
      <c r="S36" s="47">
        <f t="shared" si="0"/>
        <v>0</v>
      </c>
      <c r="T36" s="48"/>
      <c r="U36" s="49">
        <f>FY24_Wrksht_Wrksheet!Y33</f>
        <v>331.60833333333335</v>
      </c>
    </row>
    <row r="37" spans="1:21" x14ac:dyDescent="0.3">
      <c r="A37" s="89">
        <f>FY25_AllocationWrksht!B35</f>
        <v>603</v>
      </c>
      <c r="C37" s="4" t="str">
        <f>FY25_AllocationWrksht!D35</f>
        <v>Bennett</v>
      </c>
      <c r="D37" s="4">
        <f>FY24_Wrksht_Wrksheet!D34</f>
        <v>185.1</v>
      </c>
      <c r="E37" s="3"/>
      <c r="F37" s="12">
        <f>FY25_AllocationWrksht!G35</f>
        <v>105376.98</v>
      </c>
      <c r="G37" s="29"/>
      <c r="H37" s="30">
        <f>FY25_AllocationWrksht!$J$5</f>
        <v>403.97995813861803</v>
      </c>
      <c r="I37" s="30"/>
      <c r="J37" s="13">
        <f>FY25_AllocationWrksht!J35</f>
        <v>601.46678082191784</v>
      </c>
      <c r="L37" s="47">
        <f>FY25_AllocationWrksht!P35</f>
        <v>31465.255496102069</v>
      </c>
      <c r="M37" s="48"/>
      <c r="N37" s="49">
        <f>FY25_AllocationWrksht!Q35</f>
        <v>421.87057365238547</v>
      </c>
      <c r="O37" s="48"/>
      <c r="P37" s="47">
        <v>0</v>
      </c>
      <c r="Q37" s="54"/>
      <c r="R37" s="48"/>
      <c r="S37" s="47">
        <f t="shared" si="0"/>
        <v>31465.255496102069</v>
      </c>
      <c r="T37" s="48"/>
      <c r="U37" s="49">
        <f>FY24_Wrksht_Wrksheet!Y34</f>
        <v>404.50041225772861</v>
      </c>
    </row>
    <row r="38" spans="1:21" x14ac:dyDescent="0.3">
      <c r="A38" s="89">
        <f>FY25_AllocationWrksht!B36</f>
        <v>609</v>
      </c>
      <c r="C38" s="4" t="str">
        <f>FY25_AllocationWrksht!D36</f>
        <v>Benton</v>
      </c>
      <c r="D38" s="4">
        <f>FY24_Wrksht_Wrksheet!D35</f>
        <v>1510.7</v>
      </c>
      <c r="E38" s="3"/>
      <c r="F38" s="12">
        <f>FY25_AllocationWrksht!G36</f>
        <v>1126032.6599999999</v>
      </c>
      <c r="G38" s="29"/>
      <c r="H38" s="30">
        <f>FY25_AllocationWrksht!$J$5</f>
        <v>403.97995813861803</v>
      </c>
      <c r="I38" s="30"/>
      <c r="J38" s="13">
        <f>FY25_AllocationWrksht!J36</f>
        <v>732.42660335631581</v>
      </c>
      <c r="L38" s="47">
        <f>FY25_AllocationWrksht!P36</f>
        <v>477448.84006682254</v>
      </c>
      <c r="M38" s="48"/>
      <c r="N38" s="49">
        <f>FY25_AllocationWrksht!Q36</f>
        <v>421.87057365238547</v>
      </c>
      <c r="O38" s="48"/>
      <c r="P38" s="47">
        <v>0</v>
      </c>
      <c r="Q38" s="54"/>
      <c r="R38" s="48"/>
      <c r="S38" s="47">
        <f t="shared" si="0"/>
        <v>477448.84006682254</v>
      </c>
      <c r="T38" s="48"/>
      <c r="U38" s="49">
        <f>FY24_Wrksht_Wrksheet!Y35</f>
        <v>404.50279160166093</v>
      </c>
    </row>
    <row r="39" spans="1:21" x14ac:dyDescent="0.3">
      <c r="A39" s="152">
        <f>FY25_AllocationWrksht!B37</f>
        <v>621</v>
      </c>
      <c r="B39" s="21"/>
      <c r="C39" s="24" t="str">
        <f>FY25_AllocationWrksht!D37</f>
        <v>Bettendorf</v>
      </c>
      <c r="D39" s="24">
        <f>FY24_Wrksht_Wrksheet!D36</f>
        <v>4044.3</v>
      </c>
      <c r="E39" s="25"/>
      <c r="F39" s="26">
        <f>FY25_AllocationWrksht!G37</f>
        <v>513400.3</v>
      </c>
      <c r="G39" s="98"/>
      <c r="H39" s="99">
        <f>FY25_AllocationWrksht!$J$5</f>
        <v>403.97995813861803</v>
      </c>
      <c r="I39" s="99"/>
      <c r="J39" s="100">
        <f>FY25_AllocationWrksht!J37</f>
        <v>127.8005327093498</v>
      </c>
      <c r="K39" s="21"/>
      <c r="L39" s="51">
        <f>FY25_AllocationWrksht!P37</f>
        <v>0</v>
      </c>
      <c r="M39" s="50"/>
      <c r="N39" s="52">
        <f>FY25_AllocationWrksht!Q37</f>
        <v>127.8005327093498</v>
      </c>
      <c r="O39" s="50"/>
      <c r="P39" s="51">
        <v>0</v>
      </c>
      <c r="Q39" s="54"/>
      <c r="R39" s="48"/>
      <c r="S39" s="51">
        <f t="shared" si="0"/>
        <v>0</v>
      </c>
      <c r="T39" s="50"/>
      <c r="U39" s="52">
        <f>FY24_Wrksht_Wrksheet!Y36</f>
        <v>129.12089607595877</v>
      </c>
    </row>
    <row r="40" spans="1:21" x14ac:dyDescent="0.3">
      <c r="A40" s="89">
        <f>FY25_AllocationWrksht!B38</f>
        <v>720</v>
      </c>
      <c r="C40" s="4" t="str">
        <f>FY25_AllocationWrksht!D38</f>
        <v>Bondurant-Farrar</v>
      </c>
      <c r="D40" s="4">
        <f>FY24_Wrksht_Wrksheet!D37</f>
        <v>2423.6999999999998</v>
      </c>
      <c r="E40" s="3"/>
      <c r="F40" s="12">
        <f>FY25_AllocationWrksht!G38</f>
        <v>685338.59</v>
      </c>
      <c r="G40" s="29"/>
      <c r="H40" s="30">
        <f>FY25_AllocationWrksht!$J$5</f>
        <v>403.97995813861803</v>
      </c>
      <c r="I40" s="30"/>
      <c r="J40" s="13">
        <f>FY25_AllocationWrksht!J38</f>
        <v>272.51126883772713</v>
      </c>
      <c r="L40" s="47">
        <f>FY25_AllocationWrksht!P38</f>
        <v>0</v>
      </c>
      <c r="M40" s="48"/>
      <c r="N40" s="49">
        <f>FY25_AllocationWrksht!Q38</f>
        <v>272.51126883772713</v>
      </c>
      <c r="O40" s="48"/>
      <c r="P40" s="47">
        <v>0</v>
      </c>
      <c r="Q40" s="54"/>
      <c r="R40" s="48"/>
      <c r="S40" s="47">
        <f t="shared" si="0"/>
        <v>0</v>
      </c>
      <c r="T40" s="48"/>
      <c r="U40" s="49">
        <f>FY24_Wrksht_Wrksheet!Y37</f>
        <v>210.67946940627968</v>
      </c>
    </row>
    <row r="41" spans="1:21" x14ac:dyDescent="0.3">
      <c r="A41" s="89">
        <f>FY25_AllocationWrksht!B39</f>
        <v>729</v>
      </c>
      <c r="C41" s="4" t="str">
        <f>FY25_AllocationWrksht!D39</f>
        <v>Boone</v>
      </c>
      <c r="D41" s="4">
        <f>FY24_Wrksht_Wrksheet!D38</f>
        <v>2017.2</v>
      </c>
      <c r="E41" s="3"/>
      <c r="F41" s="12">
        <f>FY25_AllocationWrksht!G39</f>
        <v>357226.13</v>
      </c>
      <c r="G41" s="29"/>
      <c r="H41" s="30">
        <f>FY25_AllocationWrksht!$J$5</f>
        <v>403.97995813861803</v>
      </c>
      <c r="I41" s="30"/>
      <c r="J41" s="13">
        <f>FY25_AllocationWrksht!J39</f>
        <v>175.6014992872241</v>
      </c>
      <c r="L41" s="47">
        <f>FY25_AllocationWrksht!P39</f>
        <v>0</v>
      </c>
      <c r="M41" s="48"/>
      <c r="N41" s="49">
        <f>FY25_AllocationWrksht!Q39</f>
        <v>175.6014992872241</v>
      </c>
      <c r="O41" s="48"/>
      <c r="P41" s="47">
        <v>0</v>
      </c>
      <c r="Q41" s="54"/>
      <c r="R41" s="48"/>
      <c r="S41" s="47">
        <f t="shared" si="0"/>
        <v>0</v>
      </c>
      <c r="T41" s="48"/>
      <c r="U41" s="49">
        <f>FY24_Wrksht_Wrksheet!Y38</f>
        <v>184.88670434265319</v>
      </c>
    </row>
    <row r="42" spans="1:21" x14ac:dyDescent="0.3">
      <c r="A42" s="89">
        <f>FY25_AllocationWrksht!B40</f>
        <v>747</v>
      </c>
      <c r="C42" s="4" t="str">
        <f>FY25_AllocationWrksht!D40</f>
        <v>Boyden-Hull</v>
      </c>
      <c r="D42" s="4">
        <f>FY24_Wrksht_Wrksheet!D39</f>
        <v>568.6</v>
      </c>
      <c r="E42" s="3"/>
      <c r="F42" s="12">
        <f>FY25_AllocationWrksht!G40</f>
        <v>317497.84000000003</v>
      </c>
      <c r="G42" s="29"/>
      <c r="H42" s="30">
        <f>FY25_AllocationWrksht!$J$5</f>
        <v>403.97995813861803</v>
      </c>
      <c r="I42" s="30"/>
      <c r="J42" s="13">
        <f>FY25_AllocationWrksht!J40</f>
        <v>563.6389845552992</v>
      </c>
      <c r="L42" s="47">
        <f>FY25_AllocationWrksht!P40</f>
        <v>79858.145861611294</v>
      </c>
      <c r="M42" s="48"/>
      <c r="N42" s="49">
        <f>FY25_AllocationWrksht!Q40</f>
        <v>421.87057365238547</v>
      </c>
      <c r="O42" s="48"/>
      <c r="P42" s="47">
        <v>0</v>
      </c>
      <c r="Q42" s="54"/>
      <c r="R42" s="48"/>
      <c r="S42" s="47">
        <f t="shared" si="0"/>
        <v>79858.145861611294</v>
      </c>
      <c r="T42" s="48"/>
      <c r="U42" s="49">
        <f>FY24_Wrksht_Wrksheet!Y39</f>
        <v>404.49946141654277</v>
      </c>
    </row>
    <row r="43" spans="1:21" x14ac:dyDescent="0.3">
      <c r="A43" s="89">
        <f>FY25_AllocationWrksht!B41</f>
        <v>1917</v>
      </c>
      <c r="C43" s="4" t="str">
        <f>FY25_AllocationWrksht!D41</f>
        <v>Boyer Valley</v>
      </c>
      <c r="D43" s="4">
        <f>FY24_Wrksht_Wrksheet!D40</f>
        <v>396.7</v>
      </c>
      <c r="E43" s="3"/>
      <c r="F43" s="12">
        <f>FY25_AllocationWrksht!G41</f>
        <v>208341.78</v>
      </c>
      <c r="G43" s="29"/>
      <c r="H43" s="30">
        <f>FY25_AllocationWrksht!$J$5</f>
        <v>403.97995813861803</v>
      </c>
      <c r="I43" s="30"/>
      <c r="J43" s="13">
        <f>FY25_AllocationWrksht!J41</f>
        <v>549.42452531645574</v>
      </c>
      <c r="L43" s="47">
        <f>FY25_AllocationWrksht!P41</f>
        <v>48368.458471015445</v>
      </c>
      <c r="M43" s="48"/>
      <c r="N43" s="49">
        <f>FY25_AllocationWrksht!Q41</f>
        <v>421.87057365238542</v>
      </c>
      <c r="O43" s="48"/>
      <c r="P43" s="47">
        <v>0</v>
      </c>
      <c r="Q43" s="54"/>
      <c r="R43" s="48"/>
      <c r="S43" s="47">
        <f t="shared" si="0"/>
        <v>48368.458471015445</v>
      </c>
      <c r="T43" s="48"/>
      <c r="U43" s="49">
        <f>FY24_Wrksht_Wrksheet!Y40</f>
        <v>404.50751696557148</v>
      </c>
    </row>
    <row r="44" spans="1:21" x14ac:dyDescent="0.3">
      <c r="A44" s="152">
        <f>FY25_AllocationWrksht!B42</f>
        <v>846</v>
      </c>
      <c r="B44" s="21"/>
      <c r="C44" s="24" t="str">
        <f>FY25_AllocationWrksht!D42</f>
        <v>Brooklyn-Guernsey-Malcom</v>
      </c>
      <c r="D44" s="24">
        <f>FY24_Wrksht_Wrksheet!D41</f>
        <v>531.79999999999995</v>
      </c>
      <c r="E44" s="25"/>
      <c r="F44" s="26">
        <f>FY25_AllocationWrksht!G42</f>
        <v>319379.38</v>
      </c>
      <c r="G44" s="98"/>
      <c r="H44" s="99">
        <f>FY25_AllocationWrksht!$J$5</f>
        <v>403.97995813861803</v>
      </c>
      <c r="I44" s="99"/>
      <c r="J44" s="100">
        <f>FY25_AllocationWrksht!J42</f>
        <v>620.51560132115787</v>
      </c>
      <c r="K44" s="21"/>
      <c r="L44" s="51">
        <f>FY25_AllocationWrksht!P42</f>
        <v>102242.59574111717</v>
      </c>
      <c r="M44" s="50"/>
      <c r="N44" s="52">
        <f>FY25_AllocationWrksht!Q42</f>
        <v>421.87057365238547</v>
      </c>
      <c r="O44" s="50"/>
      <c r="P44" s="51">
        <v>0</v>
      </c>
      <c r="Q44" s="54"/>
      <c r="R44" s="48"/>
      <c r="S44" s="51">
        <f t="shared" si="0"/>
        <v>102242.59574111717</v>
      </c>
      <c r="T44" s="50"/>
      <c r="U44" s="52">
        <f>FY24_Wrksht_Wrksheet!Y41</f>
        <v>404.50591345454467</v>
      </c>
    </row>
    <row r="45" spans="1:21" x14ac:dyDescent="0.3">
      <c r="A45" s="89">
        <f>FY25_AllocationWrksht!B43</f>
        <v>882</v>
      </c>
      <c r="C45" s="4" t="str">
        <f>FY25_AllocationWrksht!D43</f>
        <v>Burlington</v>
      </c>
      <c r="D45" s="4">
        <f>FY24_Wrksht_Wrksheet!D42</f>
        <v>3914.9</v>
      </c>
      <c r="E45" s="3"/>
      <c r="F45" s="12">
        <f>FY25_AllocationWrksht!G43</f>
        <v>1059348.93</v>
      </c>
      <c r="G45" s="29"/>
      <c r="H45" s="30">
        <f>FY25_AllocationWrksht!$J$5</f>
        <v>403.97995813861803</v>
      </c>
      <c r="I45" s="30"/>
      <c r="J45" s="13">
        <f>FY25_AllocationWrksht!J43</f>
        <v>274.62059105638366</v>
      </c>
      <c r="L45" s="47">
        <f>FY25_AllocationWrksht!P43</f>
        <v>0</v>
      </c>
      <c r="M45" s="48"/>
      <c r="N45" s="49">
        <f>FY25_AllocationWrksht!Q43</f>
        <v>274.62059105638366</v>
      </c>
      <c r="O45" s="48"/>
      <c r="P45" s="47">
        <v>0</v>
      </c>
      <c r="Q45" s="54"/>
      <c r="R45" s="48"/>
      <c r="S45" s="47">
        <f t="shared" si="0"/>
        <v>0</v>
      </c>
      <c r="T45" s="48"/>
      <c r="U45" s="49">
        <f>FY24_Wrksht_Wrksheet!Y42</f>
        <v>292.704993741858</v>
      </c>
    </row>
    <row r="46" spans="1:21" x14ac:dyDescent="0.3">
      <c r="A46" s="89">
        <f>FY25_AllocationWrksht!B44</f>
        <v>916</v>
      </c>
      <c r="C46" s="4" t="str">
        <f>FY25_AllocationWrksht!D44</f>
        <v>CAL</v>
      </c>
      <c r="D46" s="4">
        <f>FY24_Wrksht_Wrksheet!D43</f>
        <v>269.3</v>
      </c>
      <c r="E46" s="3"/>
      <c r="F46" s="12">
        <f>FY25_AllocationWrksht!G44</f>
        <v>178924.56</v>
      </c>
      <c r="G46" s="29"/>
      <c r="H46" s="30">
        <f>FY25_AllocationWrksht!$J$5</f>
        <v>403.97995813861803</v>
      </c>
      <c r="I46" s="30"/>
      <c r="J46" s="13">
        <f>FY25_AllocationWrksht!J44</f>
        <v>637.8772192513369</v>
      </c>
      <c r="L46" s="47">
        <f>FY25_AllocationWrksht!P44</f>
        <v>60589.864090505871</v>
      </c>
      <c r="M46" s="48"/>
      <c r="N46" s="49">
        <f>FY25_AllocationWrksht!Q44</f>
        <v>421.87057365238547</v>
      </c>
      <c r="O46" s="48"/>
      <c r="P46" s="47">
        <v>0</v>
      </c>
      <c r="Q46" s="54"/>
      <c r="R46" s="48"/>
      <c r="S46" s="47">
        <f t="shared" si="0"/>
        <v>60589.864090505871</v>
      </c>
      <c r="T46" s="48"/>
      <c r="U46" s="49">
        <f>FY24_Wrksht_Wrksheet!Y43</f>
        <v>404.50057492208259</v>
      </c>
    </row>
    <row r="47" spans="1:21" x14ac:dyDescent="0.3">
      <c r="A47" s="89">
        <f>FY25_AllocationWrksht!B45</f>
        <v>914</v>
      </c>
      <c r="C47" s="4" t="str">
        <f>FY25_AllocationWrksht!D45</f>
        <v>CAM</v>
      </c>
      <c r="D47" s="4">
        <f>FY24_Wrksht_Wrksheet!D44</f>
        <v>384.3</v>
      </c>
      <c r="E47" s="3"/>
      <c r="F47" s="12">
        <f>FY25_AllocationWrksht!G45</f>
        <v>284095.7</v>
      </c>
      <c r="G47" s="29"/>
      <c r="H47" s="30">
        <f>FY25_AllocationWrksht!$J$5</f>
        <v>403.97995813861803</v>
      </c>
      <c r="I47" s="30"/>
      <c r="J47" s="13">
        <f>FY25_AllocationWrksht!J45</f>
        <v>612.40719982754911</v>
      </c>
      <c r="L47" s="47">
        <f>FY25_AllocationWrksht!P45</f>
        <v>88389.940882658411</v>
      </c>
      <c r="M47" s="48"/>
      <c r="N47" s="49">
        <f>FY25_AllocationWrksht!Q45</f>
        <v>421.87057365238547</v>
      </c>
      <c r="O47" s="48"/>
      <c r="P47" s="47">
        <v>0</v>
      </c>
      <c r="Q47" s="54"/>
      <c r="R47" s="48"/>
      <c r="S47" s="47">
        <f t="shared" si="0"/>
        <v>88389.940882658411</v>
      </c>
      <c r="T47" s="48"/>
      <c r="U47" s="49">
        <f>FY24_Wrksht_Wrksheet!Y44</f>
        <v>404.50036926558687</v>
      </c>
    </row>
    <row r="48" spans="1:21" x14ac:dyDescent="0.3">
      <c r="A48" s="89">
        <f>FY25_AllocationWrksht!B46</f>
        <v>918</v>
      </c>
      <c r="C48" s="4" t="str">
        <f>FY25_AllocationWrksht!D46</f>
        <v>Calamus-Wheatland</v>
      </c>
      <c r="D48" s="4">
        <f>FY24_Wrksht_Wrksheet!D45</f>
        <v>466.3</v>
      </c>
      <c r="E48" s="3"/>
      <c r="F48" s="12">
        <f>FY25_AllocationWrksht!G46</f>
        <v>258927.28</v>
      </c>
      <c r="G48" s="29"/>
      <c r="H48" s="30">
        <f>FY25_AllocationWrksht!$J$5</f>
        <v>403.97995813861803</v>
      </c>
      <c r="I48" s="30"/>
      <c r="J48" s="13">
        <f>FY25_AllocationWrksht!J46</f>
        <v>679.06446367689477</v>
      </c>
      <c r="L48" s="47">
        <f>FY25_AllocationWrksht!P46</f>
        <v>98068.030266345406</v>
      </c>
      <c r="M48" s="48"/>
      <c r="N48" s="49">
        <f>FY25_AllocationWrksht!Q46</f>
        <v>421.87057365238553</v>
      </c>
      <c r="O48" s="48"/>
      <c r="P48" s="47">
        <v>0</v>
      </c>
      <c r="Q48" s="54"/>
      <c r="R48" s="48"/>
      <c r="S48" s="47">
        <f t="shared" si="0"/>
        <v>98068.030266345406</v>
      </c>
      <c r="T48" s="48"/>
      <c r="U48" s="49">
        <f>FY24_Wrksht_Wrksheet!Y45</f>
        <v>404.50133105674314</v>
      </c>
    </row>
    <row r="49" spans="1:21" x14ac:dyDescent="0.3">
      <c r="A49" s="152">
        <f>FY25_AllocationWrksht!B47</f>
        <v>936</v>
      </c>
      <c r="B49" s="21"/>
      <c r="C49" s="24" t="str">
        <f>FY25_AllocationWrksht!D47</f>
        <v>Camanche</v>
      </c>
      <c r="D49" s="24">
        <f>FY24_Wrksht_Wrksheet!D46</f>
        <v>845.1</v>
      </c>
      <c r="E49" s="25"/>
      <c r="F49" s="26">
        <f>FY25_AllocationWrksht!G47</f>
        <v>210820.01</v>
      </c>
      <c r="G49" s="98"/>
      <c r="H49" s="99">
        <f>FY25_AllocationWrksht!$J$5</f>
        <v>403.97995813861803</v>
      </c>
      <c r="I49" s="99"/>
      <c r="J49" s="100">
        <f>FY25_AllocationWrksht!J47</f>
        <v>246.77514924499593</v>
      </c>
      <c r="K49" s="21"/>
      <c r="L49" s="51">
        <f>FY25_AllocationWrksht!P47</f>
        <v>0</v>
      </c>
      <c r="M49" s="50"/>
      <c r="N49" s="52">
        <f>FY25_AllocationWrksht!Q47</f>
        <v>246.77514924499593</v>
      </c>
      <c r="O49" s="50"/>
      <c r="P49" s="51">
        <v>0</v>
      </c>
      <c r="Q49" s="54"/>
      <c r="R49" s="48"/>
      <c r="S49" s="51">
        <f t="shared" si="0"/>
        <v>0</v>
      </c>
      <c r="T49" s="50"/>
      <c r="U49" s="52">
        <f>FY24_Wrksht_Wrksheet!Y46</f>
        <v>202.27994320198792</v>
      </c>
    </row>
    <row r="50" spans="1:21" x14ac:dyDescent="0.3">
      <c r="A50" s="89">
        <f>FY25_AllocationWrksht!B48</f>
        <v>977</v>
      </c>
      <c r="C50" s="4" t="str">
        <f>FY25_AllocationWrksht!D48</f>
        <v>Cardinal</v>
      </c>
      <c r="D50" s="4">
        <f>FY24_Wrksht_Wrksheet!D47</f>
        <v>581.1</v>
      </c>
      <c r="E50" s="3"/>
      <c r="F50" s="12">
        <f>FY25_AllocationWrksht!G48</f>
        <v>573676.02</v>
      </c>
      <c r="G50" s="29"/>
      <c r="H50" s="30">
        <f>FY25_AllocationWrksht!$J$5</f>
        <v>403.97995813861803</v>
      </c>
      <c r="I50" s="30"/>
      <c r="J50" s="13">
        <f>FY25_AllocationWrksht!J48</f>
        <v>1000.3069224062773</v>
      </c>
      <c r="L50" s="47">
        <f>FY25_AllocationWrksht!P48</f>
        <v>331733.24601035693</v>
      </c>
      <c r="M50" s="48"/>
      <c r="N50" s="49">
        <f>FY25_AllocationWrksht!Q48</f>
        <v>421.87057365238553</v>
      </c>
      <c r="O50" s="48"/>
      <c r="P50" s="47">
        <v>0</v>
      </c>
      <c r="Q50" s="54"/>
      <c r="R50" s="48"/>
      <c r="S50" s="47">
        <f t="shared" si="0"/>
        <v>331733.24601035693</v>
      </c>
      <c r="T50" s="48"/>
      <c r="U50" s="49">
        <f>FY24_Wrksht_Wrksheet!Y47</f>
        <v>404.49928951979257</v>
      </c>
    </row>
    <row r="51" spans="1:21" x14ac:dyDescent="0.3">
      <c r="A51" s="89">
        <f>FY25_AllocationWrksht!B49</f>
        <v>981</v>
      </c>
      <c r="C51" s="4" t="str">
        <f>FY25_AllocationWrksht!D49</f>
        <v>Carlisle</v>
      </c>
      <c r="D51" s="4">
        <f>FY24_Wrksht_Wrksheet!D48</f>
        <v>1978.2</v>
      </c>
      <c r="E51" s="3"/>
      <c r="F51" s="12">
        <f>FY25_AllocationWrksht!G49</f>
        <v>864631</v>
      </c>
      <c r="G51" s="29"/>
      <c r="H51" s="30">
        <f>FY25_AllocationWrksht!$J$5</f>
        <v>403.97995813861803</v>
      </c>
      <c r="I51" s="30"/>
      <c r="J51" s="13">
        <f>FY25_AllocationWrksht!J49</f>
        <v>429.95077076081549</v>
      </c>
      <c r="L51" s="47">
        <f>FY25_AllocationWrksht!P49</f>
        <v>16249.276385052757</v>
      </c>
      <c r="M51" s="48"/>
      <c r="N51" s="49">
        <f>FY25_AllocationWrksht!Q49</f>
        <v>421.87057365238553</v>
      </c>
      <c r="O51" s="48"/>
      <c r="P51" s="47">
        <v>0</v>
      </c>
      <c r="Q51" s="54"/>
      <c r="R51" s="48"/>
      <c r="S51" s="47">
        <f t="shared" si="0"/>
        <v>16249.276385052757</v>
      </c>
      <c r="T51" s="48"/>
      <c r="U51" s="49">
        <f>FY24_Wrksht_Wrksheet!Y48</f>
        <v>404.50281449232881</v>
      </c>
    </row>
    <row r="52" spans="1:21" x14ac:dyDescent="0.3">
      <c r="A52" s="89">
        <f>FY25_AllocationWrksht!B50</f>
        <v>999</v>
      </c>
      <c r="C52" s="4" t="str">
        <f>FY25_AllocationWrksht!D50</f>
        <v>Carroll</v>
      </c>
      <c r="D52" s="4">
        <f>FY24_Wrksht_Wrksheet!D49</f>
        <v>1648.3</v>
      </c>
      <c r="E52" s="3"/>
      <c r="F52" s="12">
        <f>FY25_AllocationWrksht!G50</f>
        <v>797157.06</v>
      </c>
      <c r="G52" s="29"/>
      <c r="H52" s="30">
        <f>FY25_AllocationWrksht!$J$5</f>
        <v>403.97995813861803</v>
      </c>
      <c r="I52" s="30"/>
      <c r="J52" s="13">
        <f>FY25_AllocationWrksht!J50</f>
        <v>489.26352421285219</v>
      </c>
      <c r="L52" s="47">
        <f>FY25_AllocationWrksht!P50</f>
        <v>109803.33434816841</v>
      </c>
      <c r="M52" s="48"/>
      <c r="N52" s="49">
        <f>FY25_AllocationWrksht!Q50</f>
        <v>421.87057365238547</v>
      </c>
      <c r="O52" s="48"/>
      <c r="P52" s="47">
        <v>0</v>
      </c>
      <c r="Q52" s="54"/>
      <c r="R52" s="48"/>
      <c r="S52" s="47">
        <f t="shared" si="0"/>
        <v>109803.33434816841</v>
      </c>
      <c r="T52" s="48"/>
      <c r="U52" s="49">
        <f>FY24_Wrksht_Wrksheet!Y49</f>
        <v>404.50637489729706</v>
      </c>
    </row>
    <row r="53" spans="1:21" x14ac:dyDescent="0.3">
      <c r="A53" s="89">
        <f>FY25_AllocationWrksht!B51</f>
        <v>1044</v>
      </c>
      <c r="C53" s="4" t="str">
        <f>FY25_AllocationWrksht!D51</f>
        <v>Cedar Falls</v>
      </c>
      <c r="D53" s="4">
        <f>FY24_Wrksht_Wrksheet!D50</f>
        <v>5563.3</v>
      </c>
      <c r="E53" s="3"/>
      <c r="F53" s="12">
        <f>FY25_AllocationWrksht!G51</f>
        <v>1642159.11</v>
      </c>
      <c r="G53" s="29"/>
      <c r="H53" s="30">
        <f>FY25_AllocationWrksht!$J$5</f>
        <v>403.97995813861803</v>
      </c>
      <c r="I53" s="30"/>
      <c r="J53" s="13">
        <f>FY25_AllocationWrksht!J51</f>
        <v>297.61120555293775</v>
      </c>
      <c r="L53" s="47">
        <f>FY25_AllocationWrksht!P51</f>
        <v>0</v>
      </c>
      <c r="M53" s="48"/>
      <c r="N53" s="49">
        <f>FY25_AllocationWrksht!Q51</f>
        <v>297.61120555293775</v>
      </c>
      <c r="O53" s="48"/>
      <c r="P53" s="47">
        <v>0</v>
      </c>
      <c r="Q53" s="54"/>
      <c r="R53" s="48"/>
      <c r="S53" s="47">
        <f t="shared" si="0"/>
        <v>0</v>
      </c>
      <c r="T53" s="48"/>
      <c r="U53" s="49">
        <f>FY24_Wrksht_Wrksheet!Y50</f>
        <v>303.8328977405497</v>
      </c>
    </row>
    <row r="54" spans="1:21" x14ac:dyDescent="0.3">
      <c r="A54" s="152">
        <f>FY25_AllocationWrksht!B52</f>
        <v>1053</v>
      </c>
      <c r="B54" s="21"/>
      <c r="C54" s="24" t="str">
        <f>FY25_AllocationWrksht!D52</f>
        <v>Cedar Rapids</v>
      </c>
      <c r="D54" s="24">
        <f>FY24_Wrksht_Wrksheet!D51</f>
        <v>16078.300000000001</v>
      </c>
      <c r="E54" s="25"/>
      <c r="F54" s="26">
        <f>FY25_AllocationWrksht!G52</f>
        <v>5295358.84</v>
      </c>
      <c r="G54" s="98"/>
      <c r="H54" s="99">
        <f>FY25_AllocationWrksht!$J$5</f>
        <v>403.97995813861803</v>
      </c>
      <c r="I54" s="99"/>
      <c r="J54" s="100">
        <f>FY25_AllocationWrksht!J52</f>
        <v>332.02656283310131</v>
      </c>
      <c r="K54" s="21"/>
      <c r="L54" s="51">
        <f>FY25_AllocationWrksht!P52</f>
        <v>0</v>
      </c>
      <c r="M54" s="50"/>
      <c r="N54" s="52">
        <f>FY25_AllocationWrksht!Q52</f>
        <v>332.02656283310131</v>
      </c>
      <c r="O54" s="50"/>
      <c r="P54" s="51">
        <v>0</v>
      </c>
      <c r="Q54" s="54"/>
      <c r="R54" s="48"/>
      <c r="S54" s="51">
        <f t="shared" si="0"/>
        <v>0</v>
      </c>
      <c r="T54" s="50"/>
      <c r="U54" s="52">
        <f>FY24_Wrksht_Wrksheet!Y51</f>
        <v>346.88300815384713</v>
      </c>
    </row>
    <row r="55" spans="1:21" x14ac:dyDescent="0.3">
      <c r="A55" s="89">
        <f>FY25_AllocationWrksht!B53</f>
        <v>1062</v>
      </c>
      <c r="C55" s="4" t="str">
        <f>FY25_AllocationWrksht!D53</f>
        <v>Center Point-Urbana</v>
      </c>
      <c r="D55" s="4">
        <f>FY24_Wrksht_Wrksheet!D52</f>
        <v>1254.9000000000001</v>
      </c>
      <c r="E55" s="3"/>
      <c r="F55" s="12">
        <f>FY25_AllocationWrksht!G53</f>
        <v>392216.94</v>
      </c>
      <c r="G55" s="29"/>
      <c r="H55" s="30">
        <f>FY25_AllocationWrksht!$J$5</f>
        <v>403.97995813861803</v>
      </c>
      <c r="I55" s="30"/>
      <c r="J55" s="13">
        <f>FY25_AllocationWrksht!J53</f>
        <v>326.33075963058491</v>
      </c>
      <c r="L55" s="47">
        <f>FY25_AllocationWrksht!P53</f>
        <v>0</v>
      </c>
      <c r="M55" s="48"/>
      <c r="N55" s="49">
        <f>FY25_AllocationWrksht!Q53</f>
        <v>326.33075963058491</v>
      </c>
      <c r="O55" s="48"/>
      <c r="P55" s="47">
        <v>0</v>
      </c>
      <c r="Q55" s="54"/>
      <c r="R55" s="48"/>
      <c r="S55" s="47">
        <f t="shared" si="0"/>
        <v>0</v>
      </c>
      <c r="T55" s="48"/>
      <c r="U55" s="49">
        <f>FY24_Wrksht_Wrksheet!Y52</f>
        <v>310.40146625229102</v>
      </c>
    </row>
    <row r="56" spans="1:21" x14ac:dyDescent="0.3">
      <c r="A56" s="89">
        <f>FY25_AllocationWrksht!B54</f>
        <v>1071</v>
      </c>
      <c r="C56" s="4" t="str">
        <f>FY25_AllocationWrksht!D54</f>
        <v>Centerville</v>
      </c>
      <c r="D56" s="4">
        <f>FY24_Wrksht_Wrksheet!D53</f>
        <v>1325.4</v>
      </c>
      <c r="E56" s="3"/>
      <c r="F56" s="12">
        <f>FY25_AllocationWrksht!G54</f>
        <v>418445.23</v>
      </c>
      <c r="G56" s="29"/>
      <c r="H56" s="30">
        <f>FY25_AllocationWrksht!$J$5</f>
        <v>403.97995813861803</v>
      </c>
      <c r="I56" s="30"/>
      <c r="J56" s="13">
        <f>FY25_AllocationWrksht!J54</f>
        <v>314.19524703408922</v>
      </c>
      <c r="L56" s="47">
        <f>FY25_AllocationWrksht!P54</f>
        <v>0</v>
      </c>
      <c r="M56" s="48"/>
      <c r="N56" s="49">
        <f>FY25_AllocationWrksht!Q54</f>
        <v>314.19524703408922</v>
      </c>
      <c r="O56" s="48"/>
      <c r="P56" s="47">
        <v>0</v>
      </c>
      <c r="Q56" s="54"/>
      <c r="R56" s="48"/>
      <c r="S56" s="47">
        <f t="shared" si="0"/>
        <v>0</v>
      </c>
      <c r="T56" s="48"/>
      <c r="U56" s="49">
        <f>FY24_Wrksht_Wrksheet!Y53</f>
        <v>315.86284895125999</v>
      </c>
    </row>
    <row r="57" spans="1:21" x14ac:dyDescent="0.3">
      <c r="A57" s="89">
        <f>FY25_AllocationWrksht!B55</f>
        <v>1089</v>
      </c>
      <c r="C57" s="4" t="str">
        <f>FY25_AllocationWrksht!D55</f>
        <v>Central City</v>
      </c>
      <c r="D57" s="4">
        <f>FY24_Wrksht_Wrksheet!D54</f>
        <v>464.6</v>
      </c>
      <c r="E57" s="3"/>
      <c r="F57" s="12">
        <f>FY25_AllocationWrksht!G55</f>
        <v>203944.91</v>
      </c>
      <c r="G57" s="29"/>
      <c r="H57" s="30">
        <f>FY25_AllocationWrksht!$J$5</f>
        <v>403.97995813861803</v>
      </c>
      <c r="I57" s="30"/>
      <c r="J57" s="13">
        <f>FY25_AllocationWrksht!J55</f>
        <v>469.48644106813998</v>
      </c>
      <c r="L57" s="47">
        <f>FY25_AllocationWrksht!P55</f>
        <v>20684.332805403756</v>
      </c>
      <c r="M57" s="48"/>
      <c r="N57" s="49">
        <f>FY25_AllocationWrksht!Q55</f>
        <v>421.87057365238547</v>
      </c>
      <c r="O57" s="48"/>
      <c r="P57" s="47">
        <v>0</v>
      </c>
      <c r="Q57" s="54"/>
      <c r="R57" s="48"/>
      <c r="S57" s="47">
        <f t="shared" si="0"/>
        <v>20684.332805403756</v>
      </c>
      <c r="T57" s="48"/>
      <c r="U57" s="49">
        <f>FY24_Wrksht_Wrksheet!Y54</f>
        <v>404.50227389643271</v>
      </c>
    </row>
    <row r="58" spans="1:21" x14ac:dyDescent="0.3">
      <c r="A58" s="89">
        <f>FY25_AllocationWrksht!B56</f>
        <v>1080</v>
      </c>
      <c r="C58" s="4" t="str">
        <f>FY25_AllocationWrksht!D56</f>
        <v>Central Clayton</v>
      </c>
      <c r="D58" s="4">
        <f>FY24_Wrksht_Wrksheet!D55</f>
        <v>437.3</v>
      </c>
      <c r="E58" s="3"/>
      <c r="F58" s="12">
        <f>FY25_AllocationWrksht!G56</f>
        <v>388519.9</v>
      </c>
      <c r="G58" s="29"/>
      <c r="H58" s="30">
        <f>FY25_AllocationWrksht!$J$5</f>
        <v>403.97995813861803</v>
      </c>
      <c r="I58" s="30"/>
      <c r="J58" s="13">
        <f>FY25_AllocationWrksht!J56</f>
        <v>860.12818242196158</v>
      </c>
      <c r="L58" s="47">
        <f>FY25_AllocationWrksht!P56</f>
        <v>197960.96188121752</v>
      </c>
      <c r="M58" s="48"/>
      <c r="N58" s="49">
        <f>FY25_AllocationWrksht!Q56</f>
        <v>421.87057365238547</v>
      </c>
      <c r="O58" s="48"/>
      <c r="P58" s="47">
        <v>0</v>
      </c>
      <c r="Q58" s="54"/>
      <c r="R58" s="48"/>
      <c r="S58" s="47">
        <f t="shared" si="0"/>
        <v>197960.96188121752</v>
      </c>
      <c r="T58" s="48"/>
      <c r="U58" s="49">
        <f>FY24_Wrksht_Wrksheet!Y55</f>
        <v>404.5039438226097</v>
      </c>
    </row>
    <row r="59" spans="1:21" x14ac:dyDescent="0.3">
      <c r="A59" s="152">
        <f>FY25_AllocationWrksht!B57</f>
        <v>1082</v>
      </c>
      <c r="B59" s="21"/>
      <c r="C59" s="24" t="str">
        <f>FY25_AllocationWrksht!D57</f>
        <v>Central De Witt</v>
      </c>
      <c r="D59" s="24">
        <f>FY24_Wrksht_Wrksheet!D56</f>
        <v>643.79999999999995</v>
      </c>
      <c r="E59" s="25"/>
      <c r="F59" s="26">
        <f>FY25_AllocationWrksht!G57</f>
        <v>558812.84</v>
      </c>
      <c r="G59" s="98"/>
      <c r="H59" s="99">
        <f>FY25_AllocationWrksht!$J$5</f>
        <v>403.97995813861803</v>
      </c>
      <c r="I59" s="99"/>
      <c r="J59" s="100">
        <f>FY25_AllocationWrksht!J57</f>
        <v>384.64540198237887</v>
      </c>
      <c r="K59" s="21"/>
      <c r="L59" s="51">
        <f>FY25_AllocationWrksht!P57</f>
        <v>0</v>
      </c>
      <c r="M59" s="50"/>
      <c r="N59" s="52">
        <f>FY25_AllocationWrksht!Q57</f>
        <v>384.64540198237887</v>
      </c>
      <c r="O59" s="50"/>
      <c r="P59" s="51">
        <v>0</v>
      </c>
      <c r="Q59" s="54"/>
      <c r="R59" s="48"/>
      <c r="S59" s="51">
        <f t="shared" si="0"/>
        <v>0</v>
      </c>
      <c r="T59" s="50"/>
      <c r="U59" s="52">
        <f>FY24_Wrksht_Wrksheet!Y56</f>
        <v>404.50613023692728</v>
      </c>
    </row>
    <row r="60" spans="1:21" x14ac:dyDescent="0.3">
      <c r="A60" s="89">
        <f>FY25_AllocationWrksht!B58</f>
        <v>1093</v>
      </c>
      <c r="C60" s="4" t="str">
        <f>FY25_AllocationWrksht!D58</f>
        <v>Central Decatur</v>
      </c>
      <c r="D60" s="4">
        <f>FY24_Wrksht_Wrksheet!D57</f>
        <v>1460.6</v>
      </c>
      <c r="E60" s="3"/>
      <c r="F60" s="12">
        <f>FY25_AllocationWrksht!G58</f>
        <v>521821.96</v>
      </c>
      <c r="G60" s="29"/>
      <c r="H60" s="30">
        <f>FY25_AllocationWrksht!$J$5</f>
        <v>403.97995813861803</v>
      </c>
      <c r="I60" s="30"/>
      <c r="J60" s="13">
        <f>FY25_AllocationWrksht!J58</f>
        <v>811.92151859343392</v>
      </c>
      <c r="L60" s="47">
        <f>FY25_AllocationWrksht!P58</f>
        <v>250685.74231361185</v>
      </c>
      <c r="M60" s="48"/>
      <c r="N60" s="49">
        <f>FY25_AllocationWrksht!Q58</f>
        <v>421.87057365238547</v>
      </c>
      <c r="O60" s="48"/>
      <c r="P60" s="47">
        <v>0</v>
      </c>
      <c r="Q60" s="54"/>
      <c r="R60" s="48"/>
      <c r="S60" s="47">
        <f t="shared" si="0"/>
        <v>250685.74231361185</v>
      </c>
      <c r="T60" s="48"/>
      <c r="U60" s="49">
        <f>FY24_Wrksht_Wrksheet!Y57</f>
        <v>404.50072193042587</v>
      </c>
    </row>
    <row r="61" spans="1:21" x14ac:dyDescent="0.3">
      <c r="A61" s="89">
        <f>FY25_AllocationWrksht!B59</f>
        <v>1079</v>
      </c>
      <c r="C61" s="4" t="str">
        <f>FY25_AllocationWrksht!D59</f>
        <v>Central Lee</v>
      </c>
      <c r="D61" s="4">
        <f>FY24_Wrksht_Wrksheet!D58</f>
        <v>777.9</v>
      </c>
      <c r="E61" s="3"/>
      <c r="F61" s="12">
        <f>FY25_AllocationWrksht!G59</f>
        <v>616587.06000000006</v>
      </c>
      <c r="G61" s="29"/>
      <c r="H61" s="30">
        <f>FY25_AllocationWrksht!$J$5</f>
        <v>403.97995813861803</v>
      </c>
      <c r="I61" s="30"/>
      <c r="J61" s="13">
        <f>FY25_AllocationWrksht!J59</f>
        <v>767.75875980575279</v>
      </c>
      <c r="L61" s="47">
        <f>FY25_AllocationWrksht!P59</f>
        <v>277782.8022997693</v>
      </c>
      <c r="M61" s="48"/>
      <c r="N61" s="49">
        <f>FY25_AllocationWrksht!Q59</f>
        <v>421.87057365238542</v>
      </c>
      <c r="O61" s="48"/>
      <c r="P61" s="47">
        <v>0</v>
      </c>
      <c r="Q61" s="54"/>
      <c r="R61" s="48"/>
      <c r="S61" s="47">
        <f t="shared" si="0"/>
        <v>277782.8022997693</v>
      </c>
      <c r="T61" s="48"/>
      <c r="U61" s="49">
        <f>FY24_Wrksht_Wrksheet!Y58</f>
        <v>404.50286459845489</v>
      </c>
    </row>
    <row r="62" spans="1:21" x14ac:dyDescent="0.3">
      <c r="A62" s="89">
        <f>FY25_AllocationWrksht!B60</f>
        <v>1095</v>
      </c>
      <c r="C62" s="4" t="str">
        <f>FY25_AllocationWrksht!D60</f>
        <v>Central Lyon</v>
      </c>
      <c r="D62" s="4">
        <f>FY24_Wrksht_Wrksheet!D59</f>
        <v>759.6</v>
      </c>
      <c r="E62" s="3"/>
      <c r="F62" s="12">
        <f>FY25_AllocationWrksht!G60</f>
        <v>210813.12</v>
      </c>
      <c r="G62" s="29"/>
      <c r="H62" s="30">
        <f>FY25_AllocationWrksht!$J$5</f>
        <v>403.97995813861803</v>
      </c>
      <c r="I62" s="30"/>
      <c r="J62" s="13">
        <f>FY25_AllocationWrksht!J60</f>
        <v>275.53668801463857</v>
      </c>
      <c r="L62" s="47">
        <f>FY25_AllocationWrksht!P60</f>
        <v>0</v>
      </c>
      <c r="M62" s="48"/>
      <c r="N62" s="49">
        <f>FY25_AllocationWrksht!Q60</f>
        <v>275.53668801463857</v>
      </c>
      <c r="O62" s="48"/>
      <c r="P62" s="47">
        <v>0</v>
      </c>
      <c r="Q62" s="54"/>
      <c r="R62" s="48"/>
      <c r="S62" s="47">
        <f t="shared" si="0"/>
        <v>0</v>
      </c>
      <c r="T62" s="48"/>
      <c r="U62" s="49">
        <f>FY24_Wrksht_Wrksheet!Y59</f>
        <v>246.33100315955764</v>
      </c>
    </row>
    <row r="63" spans="1:21" x14ac:dyDescent="0.3">
      <c r="A63" s="89">
        <f>FY25_AllocationWrksht!B61</f>
        <v>4772</v>
      </c>
      <c r="C63" s="4" t="str">
        <f>FY25_AllocationWrksht!D61</f>
        <v>Central Springs</v>
      </c>
      <c r="D63" s="4">
        <f>FY24_Wrksht_Wrksheet!D60</f>
        <v>797.8</v>
      </c>
      <c r="E63" s="3"/>
      <c r="F63" s="12">
        <f>FY25_AllocationWrksht!G61</f>
        <v>539194.97</v>
      </c>
      <c r="G63" s="29"/>
      <c r="H63" s="30">
        <f>FY25_AllocationWrksht!$J$5</f>
        <v>403.97995813861803</v>
      </c>
      <c r="I63" s="30"/>
      <c r="J63" s="13">
        <f>FY25_AllocationWrksht!J61</f>
        <v>669.5578914690177</v>
      </c>
      <c r="L63" s="47">
        <f>FY25_AllocationWrksht!P61</f>
        <v>199462.59703773391</v>
      </c>
      <c r="M63" s="48"/>
      <c r="N63" s="49">
        <f>FY25_AllocationWrksht!Q61</f>
        <v>421.87057365238559</v>
      </c>
      <c r="O63" s="48"/>
      <c r="P63" s="47">
        <v>0</v>
      </c>
      <c r="Q63" s="54"/>
      <c r="R63" s="48"/>
      <c r="S63" s="47">
        <f t="shared" si="0"/>
        <v>199462.59703773391</v>
      </c>
      <c r="T63" s="48"/>
      <c r="U63" s="49">
        <f>FY24_Wrksht_Wrksheet!Y60</f>
        <v>404.50649219067225</v>
      </c>
    </row>
    <row r="64" spans="1:21" x14ac:dyDescent="0.3">
      <c r="A64" s="152">
        <f>FY25_AllocationWrksht!B62</f>
        <v>1107</v>
      </c>
      <c r="B64" s="21"/>
      <c r="C64" s="24" t="str">
        <f>FY25_AllocationWrksht!D62</f>
        <v>Chariton</v>
      </c>
      <c r="D64" s="24">
        <f>FY24_Wrksht_Wrksheet!D61</f>
        <v>1252.3</v>
      </c>
      <c r="E64" s="25"/>
      <c r="F64" s="26">
        <f>FY25_AllocationWrksht!G62</f>
        <v>527035.66</v>
      </c>
      <c r="G64" s="98"/>
      <c r="H64" s="99">
        <f>FY25_AllocationWrksht!$J$5</f>
        <v>403.97995813861803</v>
      </c>
      <c r="I64" s="99"/>
      <c r="J64" s="100">
        <f>FY25_AllocationWrksht!J62</f>
        <v>414.5643514512704</v>
      </c>
      <c r="K64" s="21"/>
      <c r="L64" s="51">
        <f>FY25_AllocationWrksht!P62</f>
        <v>0</v>
      </c>
      <c r="M64" s="50"/>
      <c r="N64" s="52">
        <f>FY25_AllocationWrksht!Q62</f>
        <v>414.5643514512704</v>
      </c>
      <c r="O64" s="50"/>
      <c r="P64" s="51">
        <v>0</v>
      </c>
      <c r="Q64" s="54"/>
      <c r="R64" s="48"/>
      <c r="S64" s="51">
        <f t="shared" si="0"/>
        <v>0</v>
      </c>
      <c r="T64" s="50"/>
      <c r="U64" s="52">
        <f>FY24_Wrksht_Wrksheet!Y61</f>
        <v>391.55342968937157</v>
      </c>
    </row>
    <row r="65" spans="1:21" x14ac:dyDescent="0.3">
      <c r="A65" s="89">
        <f>FY25_AllocationWrksht!B63</f>
        <v>1116</v>
      </c>
      <c r="C65" s="4" t="str">
        <f>FY25_AllocationWrksht!D63</f>
        <v>Charles City</v>
      </c>
      <c r="D65" s="4">
        <f>FY24_Wrksht_Wrksheet!D62</f>
        <v>1548.7</v>
      </c>
      <c r="E65" s="3"/>
      <c r="F65" s="12">
        <f>FY25_AllocationWrksht!G63</f>
        <v>319306.75</v>
      </c>
      <c r="G65" s="29"/>
      <c r="H65" s="30">
        <f>FY25_AllocationWrksht!$J$5</f>
        <v>403.97995813861803</v>
      </c>
      <c r="I65" s="30"/>
      <c r="J65" s="13">
        <f>FY25_AllocationWrksht!J63</f>
        <v>215.26781500707881</v>
      </c>
      <c r="L65" s="47">
        <f>FY25_AllocationWrksht!P63</f>
        <v>0</v>
      </c>
      <c r="M65" s="48"/>
      <c r="N65" s="49">
        <f>FY25_AllocationWrksht!Q63</f>
        <v>215.26781500707881</v>
      </c>
      <c r="O65" s="48"/>
      <c r="P65" s="47">
        <v>0</v>
      </c>
      <c r="Q65" s="54"/>
      <c r="R65" s="48"/>
      <c r="S65" s="47">
        <f t="shared" si="0"/>
        <v>0</v>
      </c>
      <c r="T65" s="48"/>
      <c r="U65" s="49">
        <f>FY24_Wrksht_Wrksheet!Y62</f>
        <v>233.89487957641893</v>
      </c>
    </row>
    <row r="66" spans="1:21" x14ac:dyDescent="0.3">
      <c r="A66" s="89">
        <f>FY25_AllocationWrksht!B64</f>
        <v>1134</v>
      </c>
      <c r="C66" s="4" t="str">
        <f>FY25_AllocationWrksht!D64</f>
        <v>Charter Oak-Ute</v>
      </c>
      <c r="D66" s="4">
        <f>FY24_Wrksht_Wrksheet!D63</f>
        <v>275.8</v>
      </c>
      <c r="E66" s="3"/>
      <c r="F66" s="12">
        <f>FY25_AllocationWrksht!G64</f>
        <v>274779.15999999997</v>
      </c>
      <c r="G66" s="29"/>
      <c r="H66" s="30">
        <f>FY25_AllocationWrksht!$J$5</f>
        <v>403.97995813861803</v>
      </c>
      <c r="I66" s="30"/>
      <c r="J66" s="13">
        <f>FY25_AllocationWrksht!J64</f>
        <v>956.75194986072415</v>
      </c>
      <c r="L66" s="47">
        <f>FY25_AllocationWrksht!P64</f>
        <v>153617.93124703487</v>
      </c>
      <c r="M66" s="48"/>
      <c r="N66" s="49">
        <f>FY25_AllocationWrksht!Q64</f>
        <v>421.87057365238547</v>
      </c>
      <c r="O66" s="48"/>
      <c r="P66" s="47">
        <v>0</v>
      </c>
      <c r="Q66" s="54"/>
      <c r="R66" s="48"/>
      <c r="S66" s="47">
        <f t="shared" si="0"/>
        <v>153617.93124703487</v>
      </c>
      <c r="T66" s="48"/>
      <c r="U66" s="49">
        <f>FY24_Wrksht_Wrksheet!Y63</f>
        <v>404.50433206432035</v>
      </c>
    </row>
    <row r="67" spans="1:21" x14ac:dyDescent="0.3">
      <c r="A67" s="89">
        <f>FY25_AllocationWrksht!B65</f>
        <v>1152</v>
      </c>
      <c r="C67" s="4" t="str">
        <f>FY25_AllocationWrksht!D65</f>
        <v>Cherokee</v>
      </c>
      <c r="D67" s="4">
        <f>FY24_Wrksht_Wrksheet!D64</f>
        <v>1037.0999999999999</v>
      </c>
      <c r="E67" s="3"/>
      <c r="F67" s="12">
        <f>FY25_AllocationWrksht!G65</f>
        <v>285534.57</v>
      </c>
      <c r="G67" s="29"/>
      <c r="H67" s="30">
        <f>FY25_AllocationWrksht!$J$5</f>
        <v>403.97995813861803</v>
      </c>
      <c r="I67" s="30"/>
      <c r="J67" s="13">
        <f>FY25_AllocationWrksht!J65</f>
        <v>275.79886989278469</v>
      </c>
      <c r="L67" s="47">
        <f>FY25_AllocationWrksht!P65</f>
        <v>0</v>
      </c>
      <c r="M67" s="48"/>
      <c r="N67" s="49">
        <f>FY25_AllocationWrksht!Q65</f>
        <v>275.79886989278469</v>
      </c>
      <c r="O67" s="48"/>
      <c r="P67" s="47">
        <v>0</v>
      </c>
      <c r="Q67" s="54"/>
      <c r="R67" s="48"/>
      <c r="S67" s="47">
        <f t="shared" si="0"/>
        <v>0</v>
      </c>
      <c r="T67" s="48"/>
      <c r="U67" s="49">
        <f>FY24_Wrksht_Wrksheet!Y64</f>
        <v>307.20370263234025</v>
      </c>
    </row>
    <row r="68" spans="1:21" x14ac:dyDescent="0.3">
      <c r="A68" s="89">
        <f>FY25_AllocationWrksht!B66</f>
        <v>1197</v>
      </c>
      <c r="C68" s="4" t="str">
        <f>FY25_AllocationWrksht!D66</f>
        <v>Clarinda</v>
      </c>
      <c r="D68" s="4">
        <f>FY24_Wrksht_Wrksheet!D65</f>
        <v>967.30000000000007</v>
      </c>
      <c r="E68" s="3"/>
      <c r="F68" s="12">
        <f>FY25_AllocationWrksht!G66</f>
        <v>305233.26</v>
      </c>
      <c r="G68" s="29"/>
      <c r="H68" s="30">
        <f>FY25_AllocationWrksht!$J$5</f>
        <v>403.97995813861803</v>
      </c>
      <c r="I68" s="30"/>
      <c r="J68" s="13">
        <f>FY25_AllocationWrksht!J66</f>
        <v>309.03438290979039</v>
      </c>
      <c r="L68" s="47">
        <f>FY25_AllocationWrksht!P66</f>
        <v>0</v>
      </c>
      <c r="M68" s="48"/>
      <c r="N68" s="49">
        <f>FY25_AllocationWrksht!Q66</f>
        <v>309.03438290979039</v>
      </c>
      <c r="O68" s="48"/>
      <c r="P68" s="47">
        <v>0</v>
      </c>
      <c r="Q68" s="54"/>
      <c r="R68" s="48"/>
      <c r="S68" s="47">
        <f t="shared" si="0"/>
        <v>0</v>
      </c>
      <c r="T68" s="48"/>
      <c r="U68" s="49">
        <f>FY24_Wrksht_Wrksheet!Y65</f>
        <v>297.37640855990901</v>
      </c>
    </row>
    <row r="69" spans="1:21" x14ac:dyDescent="0.3">
      <c r="A69" s="152">
        <f>FY25_AllocationWrksht!B67</f>
        <v>1206</v>
      </c>
      <c r="B69" s="21"/>
      <c r="C69" s="24" t="str">
        <f>FY25_AllocationWrksht!D67</f>
        <v>Clarion-Goldfield-Dows</v>
      </c>
      <c r="D69" s="24">
        <f>FY24_Wrksht_Wrksheet!D66</f>
        <v>985</v>
      </c>
      <c r="E69" s="25"/>
      <c r="F69" s="26">
        <f>FY25_AllocationWrksht!G67</f>
        <v>630131.03</v>
      </c>
      <c r="G69" s="98"/>
      <c r="H69" s="99">
        <f>FY25_AllocationWrksht!$J$5</f>
        <v>403.97995813861803</v>
      </c>
      <c r="I69" s="99"/>
      <c r="J69" s="100">
        <f>FY25_AllocationWrksht!J67</f>
        <v>623.21336168529331</v>
      </c>
      <c r="K69" s="21"/>
      <c r="L69" s="51">
        <f>FY25_AllocationWrksht!P67</f>
        <v>203577.6929800731</v>
      </c>
      <c r="M69" s="50"/>
      <c r="N69" s="52">
        <f>FY25_AllocationWrksht!Q67</f>
        <v>421.87057365238542</v>
      </c>
      <c r="O69" s="50"/>
      <c r="P69" s="51">
        <v>0</v>
      </c>
      <c r="Q69" s="54"/>
      <c r="R69" s="48"/>
      <c r="S69" s="51">
        <f t="shared" si="0"/>
        <v>203577.6929800731</v>
      </c>
      <c r="T69" s="50"/>
      <c r="U69" s="52">
        <f>FY24_Wrksht_Wrksheet!Y66</f>
        <v>404.50542561036826</v>
      </c>
    </row>
    <row r="70" spans="1:21" x14ac:dyDescent="0.3">
      <c r="A70" s="89">
        <f>FY25_AllocationWrksht!B68</f>
        <v>1211</v>
      </c>
      <c r="C70" s="4" t="str">
        <f>FY25_AllocationWrksht!D68</f>
        <v>Clarke</v>
      </c>
      <c r="D70" s="4">
        <f>FY24_Wrksht_Wrksheet!D67</f>
        <v>1407.5</v>
      </c>
      <c r="E70" s="3"/>
      <c r="F70" s="12">
        <f>FY25_AllocationWrksht!G68</f>
        <v>657570.16</v>
      </c>
      <c r="G70" s="29"/>
      <c r="H70" s="30">
        <f>FY25_AllocationWrksht!$J$5</f>
        <v>403.97995813861803</v>
      </c>
      <c r="I70" s="30"/>
      <c r="J70" s="13">
        <f>FY25_AllocationWrksht!J68</f>
        <v>455.85453032928945</v>
      </c>
      <c r="L70" s="47">
        <f>FY25_AllocationWrksht!P68</f>
        <v>49021.857506433982</v>
      </c>
      <c r="M70" s="48"/>
      <c r="N70" s="49">
        <f>FY25_AllocationWrksht!Q68</f>
        <v>421.87057365238547</v>
      </c>
      <c r="O70" s="48"/>
      <c r="P70" s="47">
        <v>0</v>
      </c>
      <c r="Q70" s="54"/>
      <c r="R70" s="48"/>
      <c r="S70" s="47">
        <f t="shared" si="0"/>
        <v>49021.857506433982</v>
      </c>
      <c r="T70" s="48"/>
      <c r="U70" s="49">
        <f>FY24_Wrksht_Wrksheet!Y67</f>
        <v>404.50270083104073</v>
      </c>
    </row>
    <row r="71" spans="1:21" x14ac:dyDescent="0.3">
      <c r="A71" s="89">
        <f>FY25_AllocationWrksht!B69</f>
        <v>1215</v>
      </c>
      <c r="C71" s="4" t="str">
        <f>FY25_AllocationWrksht!D69</f>
        <v>Clarksville</v>
      </c>
      <c r="D71" s="4">
        <f>FY24_Wrksht_Wrksheet!D68</f>
        <v>286.2</v>
      </c>
      <c r="E71" s="3"/>
      <c r="F71" s="12">
        <f>FY25_AllocationWrksht!G69</f>
        <v>93157.52</v>
      </c>
      <c r="G71" s="29"/>
      <c r="H71" s="30">
        <f>FY25_AllocationWrksht!$J$5</f>
        <v>403.97995813861803</v>
      </c>
      <c r="I71" s="30"/>
      <c r="J71" s="13">
        <f>FY25_AllocationWrksht!J69</f>
        <v>321.89882515549414</v>
      </c>
      <c r="L71" s="47">
        <f>FY25_AllocationWrksht!P69</f>
        <v>0</v>
      </c>
      <c r="M71" s="48"/>
      <c r="N71" s="49">
        <f>FY25_AllocationWrksht!Q69</f>
        <v>321.89882515549414</v>
      </c>
      <c r="O71" s="48"/>
      <c r="P71" s="47">
        <v>0</v>
      </c>
      <c r="Q71" s="54"/>
      <c r="R71" s="48"/>
      <c r="S71" s="47">
        <f t="shared" si="0"/>
        <v>0</v>
      </c>
      <c r="T71" s="48"/>
      <c r="U71" s="49">
        <f>FY24_Wrksht_Wrksheet!Y68</f>
        <v>331.1153039832285</v>
      </c>
    </row>
    <row r="72" spans="1:21" x14ac:dyDescent="0.3">
      <c r="A72" s="89">
        <f>FY25_AllocationWrksht!B70</f>
        <v>1218</v>
      </c>
      <c r="C72" s="4" t="str">
        <f>FY25_AllocationWrksht!D70</f>
        <v>Clay Central-Everly</v>
      </c>
      <c r="D72" s="4">
        <f>FY24_Wrksht_Wrksheet!D69</f>
        <v>294</v>
      </c>
      <c r="E72" s="3"/>
      <c r="F72" s="12">
        <f>FY25_AllocationWrksht!G70</f>
        <v>163267.67000000001</v>
      </c>
      <c r="G72" s="29"/>
      <c r="H72" s="30">
        <f>FY25_AllocationWrksht!$J$5</f>
        <v>403.97995813861803</v>
      </c>
      <c r="I72" s="30"/>
      <c r="J72" s="13">
        <f>FY25_AllocationWrksht!J70</f>
        <v>562.79789727680111</v>
      </c>
      <c r="L72" s="47">
        <f>FY25_AllocationWrksht!P70</f>
        <v>40883.016583442979</v>
      </c>
      <c r="M72" s="48"/>
      <c r="N72" s="49">
        <f>FY25_AllocationWrksht!Q70</f>
        <v>421.87057365238547</v>
      </c>
      <c r="O72" s="48"/>
      <c r="P72" s="47">
        <v>0</v>
      </c>
      <c r="Q72" s="54"/>
      <c r="R72" s="48"/>
      <c r="S72" s="47">
        <f t="shared" si="0"/>
        <v>40883.016583442979</v>
      </c>
      <c r="T72" s="48"/>
      <c r="U72" s="49">
        <f>FY24_Wrksht_Wrksheet!Y69</f>
        <v>404.498920620555</v>
      </c>
    </row>
    <row r="73" spans="1:21" x14ac:dyDescent="0.3">
      <c r="A73" s="89">
        <f>FY25_AllocationWrksht!B71</f>
        <v>2763</v>
      </c>
      <c r="C73" s="4" t="str">
        <f>FY25_AllocationWrksht!D71</f>
        <v>Clayton Ridge</v>
      </c>
      <c r="D73" s="4">
        <f>FY24_Wrksht_Wrksheet!D70</f>
        <v>598.79999999999995</v>
      </c>
      <c r="E73" s="3"/>
      <c r="F73" s="12">
        <f>FY25_AllocationWrksht!G71</f>
        <v>453132.46</v>
      </c>
      <c r="G73" s="29"/>
      <c r="H73" s="30">
        <f>FY25_AllocationWrksht!$J$5</f>
        <v>403.97995813861803</v>
      </c>
      <c r="I73" s="30"/>
      <c r="J73" s="13">
        <f>FY25_AllocationWrksht!J71</f>
        <v>705.92375759464096</v>
      </c>
      <c r="L73" s="47">
        <f>FY25_AllocationWrksht!P71</f>
        <v>182333.7387725338</v>
      </c>
      <c r="M73" s="48"/>
      <c r="N73" s="49">
        <f>FY25_AllocationWrksht!Q71</f>
        <v>421.87057365238553</v>
      </c>
      <c r="O73" s="48"/>
      <c r="P73" s="47">
        <v>0</v>
      </c>
      <c r="Q73" s="54"/>
      <c r="R73" s="48"/>
      <c r="S73" s="47">
        <f t="shared" si="0"/>
        <v>182333.7387725338</v>
      </c>
      <c r="T73" s="48"/>
      <c r="U73" s="49">
        <f>FY24_Wrksht_Wrksheet!Y70</f>
        <v>404.5015004741399</v>
      </c>
    </row>
    <row r="74" spans="1:21" x14ac:dyDescent="0.3">
      <c r="A74" s="152">
        <f>FY25_AllocationWrksht!B72</f>
        <v>1221</v>
      </c>
      <c r="B74" s="21"/>
      <c r="C74" s="24" t="str">
        <f>FY25_AllocationWrksht!D72</f>
        <v>Clear Creek-Amana</v>
      </c>
      <c r="D74" s="24">
        <f>FY24_Wrksht_Wrksheet!D71</f>
        <v>2797.8</v>
      </c>
      <c r="E74" s="25"/>
      <c r="F74" s="26">
        <f>FY25_AllocationWrksht!G72</f>
        <v>1656019.12</v>
      </c>
      <c r="G74" s="98"/>
      <c r="H74" s="99">
        <f>FY25_AllocationWrksht!$J$5</f>
        <v>403.97995813861803</v>
      </c>
      <c r="I74" s="99"/>
      <c r="J74" s="100">
        <f>FY25_AllocationWrksht!J72</f>
        <v>563.67443411960926</v>
      </c>
      <c r="K74" s="21"/>
      <c r="L74" s="51">
        <f>FY25_AllocationWrksht!P72</f>
        <v>416605.56166665675</v>
      </c>
      <c r="M74" s="50"/>
      <c r="N74" s="52">
        <f>FY25_AllocationWrksht!Q72</f>
        <v>421.87057365238547</v>
      </c>
      <c r="O74" s="50"/>
      <c r="P74" s="51">
        <v>0</v>
      </c>
      <c r="Q74" s="54"/>
      <c r="R74" s="48"/>
      <c r="S74" s="51">
        <f t="shared" si="0"/>
        <v>416605.56166665675</v>
      </c>
      <c r="T74" s="50"/>
      <c r="U74" s="52">
        <f>FY24_Wrksht_Wrksheet!Y71</f>
        <v>404.50222175657882</v>
      </c>
    </row>
    <row r="75" spans="1:21" x14ac:dyDescent="0.3">
      <c r="A75" s="89">
        <f>FY25_AllocationWrksht!B73</f>
        <v>1233</v>
      </c>
      <c r="C75" s="4" t="str">
        <f>FY25_AllocationWrksht!D73</f>
        <v>Clear Lake</v>
      </c>
      <c r="D75" s="4">
        <f>FY24_Wrksht_Wrksheet!D72</f>
        <v>1187.0999999999999</v>
      </c>
      <c r="E75" s="3"/>
      <c r="F75" s="12">
        <f>FY25_AllocationWrksht!G73</f>
        <v>352374.97</v>
      </c>
      <c r="G75" s="29"/>
      <c r="H75" s="30">
        <f>FY25_AllocationWrksht!$J$5</f>
        <v>403.97995813861803</v>
      </c>
      <c r="I75" s="30"/>
      <c r="J75" s="13">
        <f>FY25_AllocationWrksht!J73</f>
        <v>300.37931122666441</v>
      </c>
      <c r="L75" s="47">
        <f>FY25_AllocationWrksht!P73</f>
        <v>0</v>
      </c>
      <c r="M75" s="48"/>
      <c r="N75" s="49">
        <f>FY25_AllocationWrksht!Q73</f>
        <v>300.37931122666441</v>
      </c>
      <c r="O75" s="48"/>
      <c r="P75" s="47">
        <v>0</v>
      </c>
      <c r="Q75" s="54"/>
      <c r="R75" s="48"/>
      <c r="S75" s="47">
        <f t="shared" ref="S75:S138" si="1">L75+P75</f>
        <v>0</v>
      </c>
      <c r="T75" s="48"/>
      <c r="U75" s="49">
        <f>FY24_Wrksht_Wrksheet!Y72</f>
        <v>285.2937073540561</v>
      </c>
    </row>
    <row r="76" spans="1:21" x14ac:dyDescent="0.3">
      <c r="A76" s="89">
        <f>FY25_AllocationWrksht!B74</f>
        <v>1278</v>
      </c>
      <c r="C76" s="4" t="str">
        <f>FY25_AllocationWrksht!D74</f>
        <v>Clinton</v>
      </c>
      <c r="D76" s="4">
        <f>FY24_Wrksht_Wrksheet!D73</f>
        <v>3612.4</v>
      </c>
      <c r="E76" s="3"/>
      <c r="F76" s="12">
        <f>FY25_AllocationWrksht!G74</f>
        <v>864537.69</v>
      </c>
      <c r="G76" s="29"/>
      <c r="H76" s="30">
        <f>FY25_AllocationWrksht!$J$5</f>
        <v>403.97995813861803</v>
      </c>
      <c r="I76" s="30"/>
      <c r="J76" s="13">
        <f>FY25_AllocationWrksht!J74</f>
        <v>239.86951057100049</v>
      </c>
      <c r="L76" s="47">
        <f>FY25_AllocationWrksht!P74</f>
        <v>0</v>
      </c>
      <c r="M76" s="48"/>
      <c r="N76" s="49">
        <f>FY25_AllocationWrksht!Q74</f>
        <v>239.86951057100049</v>
      </c>
      <c r="O76" s="48"/>
      <c r="P76" s="47">
        <v>0</v>
      </c>
      <c r="Q76" s="54"/>
      <c r="R76" s="48"/>
      <c r="S76" s="47">
        <f t="shared" si="1"/>
        <v>0</v>
      </c>
      <c r="T76" s="48"/>
      <c r="U76" s="49">
        <f>FY24_Wrksht_Wrksheet!Y73</f>
        <v>243.23709168419887</v>
      </c>
    </row>
    <row r="77" spans="1:21" x14ac:dyDescent="0.3">
      <c r="A77" s="89">
        <f>FY25_AllocationWrksht!B75</f>
        <v>1332</v>
      </c>
      <c r="C77" s="4" t="str">
        <f>FY25_AllocationWrksht!D75</f>
        <v>Colfax-Mingo</v>
      </c>
      <c r="D77" s="4">
        <f>FY24_Wrksht_Wrksheet!D74</f>
        <v>726.5</v>
      </c>
      <c r="E77" s="3"/>
      <c r="F77" s="12">
        <f>FY25_AllocationWrksht!G75</f>
        <v>437168.9</v>
      </c>
      <c r="G77" s="29"/>
      <c r="H77" s="30">
        <f>FY25_AllocationWrksht!$J$5</f>
        <v>403.97995813861803</v>
      </c>
      <c r="I77" s="30"/>
      <c r="J77" s="13">
        <f>FY25_AllocationWrksht!J75</f>
        <v>618.16869343891403</v>
      </c>
      <c r="L77" s="47">
        <f>FY25_AllocationWrksht!P75</f>
        <v>138822.030313033</v>
      </c>
      <c r="M77" s="48"/>
      <c r="N77" s="49">
        <f>FY25_AllocationWrksht!Q75</f>
        <v>421.87057365238542</v>
      </c>
      <c r="O77" s="48"/>
      <c r="P77" s="47">
        <v>0</v>
      </c>
      <c r="Q77" s="54"/>
      <c r="R77" s="48"/>
      <c r="S77" s="47">
        <f t="shared" si="1"/>
        <v>138822.030313033</v>
      </c>
      <c r="T77" s="48"/>
      <c r="U77" s="49">
        <f>FY24_Wrksht_Wrksheet!Y74</f>
        <v>404.49846601338538</v>
      </c>
    </row>
    <row r="78" spans="1:21" x14ac:dyDescent="0.3">
      <c r="A78" s="89">
        <f>FY25_AllocationWrksht!B76</f>
        <v>1337</v>
      </c>
      <c r="C78" s="4" t="str">
        <f>FY25_AllocationWrksht!D76</f>
        <v>College Community</v>
      </c>
      <c r="D78" s="4">
        <f>FY24_Wrksht_Wrksheet!D75</f>
        <v>5130.8999999999996</v>
      </c>
      <c r="E78" s="3"/>
      <c r="F78" s="12">
        <f>FY25_AllocationWrksht!G76</f>
        <v>2677878.46</v>
      </c>
      <c r="G78" s="29"/>
      <c r="H78" s="30">
        <f>FY25_AllocationWrksht!$J$5</f>
        <v>403.97995813861803</v>
      </c>
      <c r="I78" s="30"/>
      <c r="J78" s="13">
        <f>FY25_AllocationWrksht!J76</f>
        <v>520.18851570543336</v>
      </c>
      <c r="L78" s="47">
        <f>FY25_AllocationWrksht!P76</f>
        <v>506130.93389488518</v>
      </c>
      <c r="M78" s="48"/>
      <c r="N78" s="49">
        <f>FY25_AllocationWrksht!Q76</f>
        <v>421.87057365238542</v>
      </c>
      <c r="O78" s="48"/>
      <c r="P78" s="47">
        <v>0</v>
      </c>
      <c r="Q78" s="54"/>
      <c r="R78" s="48"/>
      <c r="S78" s="47">
        <f t="shared" si="1"/>
        <v>506130.93389488518</v>
      </c>
      <c r="T78" s="48"/>
      <c r="U78" s="49">
        <f>FY24_Wrksht_Wrksheet!Y75</f>
        <v>404.50068726769229</v>
      </c>
    </row>
    <row r="79" spans="1:21" x14ac:dyDescent="0.3">
      <c r="A79" s="152">
        <f>FY25_AllocationWrksht!B77</f>
        <v>1350</v>
      </c>
      <c r="B79" s="21"/>
      <c r="C79" s="24" t="str">
        <f>FY25_AllocationWrksht!D77</f>
        <v>Collins-Maxwell</v>
      </c>
      <c r="D79" s="24">
        <f>FY24_Wrksht_Wrksheet!D76</f>
        <v>466</v>
      </c>
      <c r="E79" s="25"/>
      <c r="F79" s="26">
        <f>FY25_AllocationWrksht!G77</f>
        <v>177841.16</v>
      </c>
      <c r="G79" s="98"/>
      <c r="H79" s="99">
        <f>FY25_AllocationWrksht!$J$5</f>
        <v>403.97995813861803</v>
      </c>
      <c r="I79" s="99"/>
      <c r="J79" s="100">
        <f>FY25_AllocationWrksht!J77</f>
        <v>383.36098297046777</v>
      </c>
      <c r="K79" s="21"/>
      <c r="L79" s="51">
        <f>FY25_AllocationWrksht!P77</f>
        <v>0</v>
      </c>
      <c r="M79" s="50"/>
      <c r="N79" s="52">
        <f>FY25_AllocationWrksht!Q77</f>
        <v>383.36098297046777</v>
      </c>
      <c r="O79" s="50"/>
      <c r="P79" s="51">
        <v>0</v>
      </c>
      <c r="Q79" s="54"/>
      <c r="R79" s="48"/>
      <c r="S79" s="51">
        <f t="shared" si="1"/>
        <v>0</v>
      </c>
      <c r="T79" s="50"/>
      <c r="U79" s="52">
        <f>FY24_Wrksht_Wrksheet!Y76</f>
        <v>348.54759656652357</v>
      </c>
    </row>
    <row r="80" spans="1:21" x14ac:dyDescent="0.3">
      <c r="A80" s="89">
        <f>FY25_AllocationWrksht!B78</f>
        <v>1359</v>
      </c>
      <c r="C80" s="4" t="str">
        <f>FY25_AllocationWrksht!D78</f>
        <v>Colo-Nesco</v>
      </c>
      <c r="D80" s="4">
        <f>FY24_Wrksht_Wrksheet!D77</f>
        <v>482</v>
      </c>
      <c r="E80" s="3"/>
      <c r="F80" s="12">
        <f>FY25_AllocationWrksht!G78</f>
        <v>379561.51</v>
      </c>
      <c r="G80" s="29"/>
      <c r="H80" s="30">
        <f>FY25_AllocationWrksht!$J$5</f>
        <v>403.97995813861803</v>
      </c>
      <c r="I80" s="30"/>
      <c r="J80" s="13">
        <f>FY25_AllocationWrksht!J78</f>
        <v>838.06913225877679</v>
      </c>
      <c r="L80" s="47">
        <f>FY25_AllocationWrksht!P78</f>
        <v>188496.32719283461</v>
      </c>
      <c r="M80" s="48"/>
      <c r="N80" s="49">
        <f>FY25_AllocationWrksht!Q78</f>
        <v>421.87057365238553</v>
      </c>
      <c r="O80" s="48"/>
      <c r="P80" s="47">
        <v>0</v>
      </c>
      <c r="Q80" s="54"/>
      <c r="R80" s="48"/>
      <c r="S80" s="47">
        <f t="shared" si="1"/>
        <v>188496.32719283461</v>
      </c>
      <c r="T80" s="48"/>
      <c r="U80" s="49">
        <f>FY24_Wrksht_Wrksheet!Y77</f>
        <v>404.50060140075095</v>
      </c>
    </row>
    <row r="81" spans="1:21" x14ac:dyDescent="0.3">
      <c r="A81" s="89">
        <f>FY25_AllocationWrksht!B79</f>
        <v>1368</v>
      </c>
      <c r="C81" s="4" t="str">
        <f>FY25_AllocationWrksht!D79</f>
        <v>Columbus</v>
      </c>
      <c r="D81" s="4">
        <f>FY24_Wrksht_Wrksheet!D78</f>
        <v>756.8</v>
      </c>
      <c r="E81" s="3"/>
      <c r="F81" s="12">
        <f>FY25_AllocationWrksht!G79</f>
        <v>244599.99</v>
      </c>
      <c r="G81" s="29"/>
      <c r="H81" s="30">
        <f>FY25_AllocationWrksht!$J$5</f>
        <v>403.97995813861803</v>
      </c>
      <c r="I81" s="30"/>
      <c r="J81" s="13">
        <f>FY25_AllocationWrksht!J79</f>
        <v>329.69401536595228</v>
      </c>
      <c r="L81" s="47">
        <f>FY25_AllocationWrksht!P79</f>
        <v>0</v>
      </c>
      <c r="M81" s="48"/>
      <c r="N81" s="49">
        <f>FY25_AllocationWrksht!Q79</f>
        <v>329.69401536595228</v>
      </c>
      <c r="O81" s="48"/>
      <c r="P81" s="47">
        <v>0</v>
      </c>
      <c r="Q81" s="54"/>
      <c r="R81" s="48"/>
      <c r="S81" s="47">
        <f t="shared" si="1"/>
        <v>0</v>
      </c>
      <c r="T81" s="48"/>
      <c r="U81" s="49">
        <f>FY24_Wrksht_Wrksheet!Y78</f>
        <v>342.99249471458774</v>
      </c>
    </row>
    <row r="82" spans="1:21" x14ac:dyDescent="0.3">
      <c r="A82" s="89">
        <f>FY25_AllocationWrksht!B80</f>
        <v>1413</v>
      </c>
      <c r="C82" s="4" t="str">
        <f>FY25_AllocationWrksht!D80</f>
        <v>Coon Rapids-Bayard</v>
      </c>
      <c r="D82" s="4">
        <f>FY24_Wrksht_Wrksheet!D79</f>
        <v>427</v>
      </c>
      <c r="E82" s="3"/>
      <c r="F82" s="12">
        <f>FY25_AllocationWrksht!G80</f>
        <v>248643.29</v>
      </c>
      <c r="G82" s="29"/>
      <c r="H82" s="30">
        <f>FY25_AllocationWrksht!$J$5</f>
        <v>403.97995813861803</v>
      </c>
      <c r="I82" s="30"/>
      <c r="J82" s="13">
        <f>FY25_AllocationWrksht!J80</f>
        <v>585.04303529411766</v>
      </c>
      <c r="L82" s="47">
        <f>FY25_AllocationWrksht!P80</f>
        <v>69348.296197736185</v>
      </c>
      <c r="M82" s="48"/>
      <c r="N82" s="49">
        <f>FY25_AllocationWrksht!Q80</f>
        <v>421.87057365238542</v>
      </c>
      <c r="O82" s="48"/>
      <c r="P82" s="47">
        <v>0</v>
      </c>
      <c r="Q82" s="54"/>
      <c r="R82" s="48"/>
      <c r="S82" s="47">
        <f t="shared" si="1"/>
        <v>69348.296197736185</v>
      </c>
      <c r="T82" s="48"/>
      <c r="U82" s="49">
        <f>FY24_Wrksht_Wrksheet!Y79</f>
        <v>404.5018993202317</v>
      </c>
    </row>
    <row r="83" spans="1:21" x14ac:dyDescent="0.3">
      <c r="A83" s="89">
        <f>FY25_AllocationWrksht!B81</f>
        <v>1431</v>
      </c>
      <c r="C83" s="4" t="str">
        <f>FY25_AllocationWrksht!D81</f>
        <v>Corning</v>
      </c>
      <c r="D83" s="4">
        <f>FY24_Wrksht_Wrksheet!D80</f>
        <v>412.4</v>
      </c>
      <c r="E83" s="3"/>
      <c r="F83" s="12">
        <f>FY25_AllocationWrksht!G81</f>
        <v>228362.83</v>
      </c>
      <c r="G83" s="29"/>
      <c r="H83" s="30">
        <f>FY25_AllocationWrksht!$J$5</f>
        <v>403.97995813861803</v>
      </c>
      <c r="I83" s="30"/>
      <c r="J83" s="13">
        <f>FY25_AllocationWrksht!J81</f>
        <v>597.65200209369266</v>
      </c>
      <c r="L83" s="47">
        <f>FY25_AllocationWrksht!P81</f>
        <v>67166.083807423478</v>
      </c>
      <c r="M83" s="48"/>
      <c r="N83" s="49">
        <f>FY25_AllocationWrksht!Q81</f>
        <v>421.87057365238547</v>
      </c>
      <c r="O83" s="48"/>
      <c r="P83" s="47">
        <v>0</v>
      </c>
      <c r="Q83" s="54"/>
      <c r="R83" s="48"/>
      <c r="S83" s="47">
        <f t="shared" si="1"/>
        <v>67166.083807423478</v>
      </c>
      <c r="T83" s="48"/>
      <c r="U83" s="49">
        <f>FY24_Wrksht_Wrksheet!Y80</f>
        <v>404.50315272464792</v>
      </c>
    </row>
    <row r="84" spans="1:21" x14ac:dyDescent="0.3">
      <c r="A84" s="152">
        <f>FY25_AllocationWrksht!B82</f>
        <v>1476</v>
      </c>
      <c r="B84" s="21"/>
      <c r="C84" s="24" t="str">
        <f>FY25_AllocationWrksht!D82</f>
        <v>Council Bluffs</v>
      </c>
      <c r="D84" s="24">
        <f>FY24_Wrksht_Wrksheet!D81</f>
        <v>8687.6</v>
      </c>
      <c r="E84" s="25"/>
      <c r="F84" s="26">
        <f>FY25_AllocationWrksht!G82</f>
        <v>5264404.17</v>
      </c>
      <c r="G84" s="98"/>
      <c r="H84" s="99">
        <f>FY25_AllocationWrksht!$J$5</f>
        <v>403.97995813861803</v>
      </c>
      <c r="I84" s="99"/>
      <c r="J84" s="100">
        <f>FY25_AllocationWrksht!J82</f>
        <v>604.72163230141859</v>
      </c>
      <c r="K84" s="21"/>
      <c r="L84" s="51">
        <f>FY25_AllocationWrksht!P82</f>
        <v>1591809.8910691577</v>
      </c>
      <c r="M84" s="50"/>
      <c r="N84" s="52">
        <f>FY25_AllocationWrksht!Q82</f>
        <v>421.87057365238547</v>
      </c>
      <c r="O84" s="50"/>
      <c r="P84" s="51">
        <v>0</v>
      </c>
      <c r="Q84" s="54"/>
      <c r="R84" s="48"/>
      <c r="S84" s="51">
        <f t="shared" si="1"/>
        <v>1591809.8910691577</v>
      </c>
      <c r="T84" s="50"/>
      <c r="U84" s="52">
        <f>FY24_Wrksht_Wrksheet!Y81</f>
        <v>404.49967371519955</v>
      </c>
    </row>
    <row r="85" spans="1:21" x14ac:dyDescent="0.3">
      <c r="A85" s="89">
        <f>FY25_AllocationWrksht!B83</f>
        <v>1503</v>
      </c>
      <c r="C85" s="4" t="str">
        <f>FY25_AllocationWrksht!D83</f>
        <v>Creston</v>
      </c>
      <c r="D85" s="4">
        <f>FY24_Wrksht_Wrksheet!D82</f>
        <v>1401.5</v>
      </c>
      <c r="E85" s="3"/>
      <c r="F85" s="12">
        <f>FY25_AllocationWrksht!G83</f>
        <v>381863.28</v>
      </c>
      <c r="G85" s="29"/>
      <c r="H85" s="30">
        <f>FY25_AllocationWrksht!$J$5</f>
        <v>403.97995813861803</v>
      </c>
      <c r="I85" s="30"/>
      <c r="J85" s="13">
        <f>FY25_AllocationWrksht!J83</f>
        <v>273.36479347125777</v>
      </c>
      <c r="L85" s="47">
        <f>FY25_AllocationWrksht!P83</f>
        <v>0</v>
      </c>
      <c r="M85" s="48"/>
      <c r="N85" s="49">
        <f>FY25_AllocationWrksht!Q83</f>
        <v>273.36479347125777</v>
      </c>
      <c r="O85" s="48"/>
      <c r="P85" s="47">
        <v>0</v>
      </c>
      <c r="Q85" s="54"/>
      <c r="R85" s="48"/>
      <c r="S85" s="47">
        <f t="shared" si="1"/>
        <v>0</v>
      </c>
      <c r="T85" s="48"/>
      <c r="U85" s="49">
        <f>FY24_Wrksht_Wrksheet!Y82</f>
        <v>328.14559400642167</v>
      </c>
    </row>
    <row r="86" spans="1:21" x14ac:dyDescent="0.3">
      <c r="A86" s="89">
        <f>FY25_AllocationWrksht!B84</f>
        <v>1576</v>
      </c>
      <c r="C86" s="4" t="str">
        <f>FY25_AllocationWrksht!D84</f>
        <v>Dallas Center-Grimes</v>
      </c>
      <c r="D86" s="4">
        <f>FY24_Wrksht_Wrksheet!D83</f>
        <v>3394.1</v>
      </c>
      <c r="E86" s="3"/>
      <c r="F86" s="12">
        <f>FY25_AllocationWrksht!G84</f>
        <v>1190978.5</v>
      </c>
      <c r="G86" s="29"/>
      <c r="H86" s="30">
        <f>FY25_AllocationWrksht!$J$5</f>
        <v>403.97995813861803</v>
      </c>
      <c r="I86" s="30"/>
      <c r="J86" s="13">
        <f>FY25_AllocationWrksht!J84</f>
        <v>342.43200115008625</v>
      </c>
      <c r="L86" s="47">
        <f>FY25_AllocationWrksht!P84</f>
        <v>0</v>
      </c>
      <c r="M86" s="48"/>
      <c r="N86" s="49">
        <f>FY25_AllocationWrksht!Q84</f>
        <v>342.43200115008625</v>
      </c>
      <c r="O86" s="48"/>
      <c r="P86" s="47">
        <v>0</v>
      </c>
      <c r="Q86" s="54"/>
      <c r="R86" s="48"/>
      <c r="S86" s="47">
        <f t="shared" si="1"/>
        <v>0</v>
      </c>
      <c r="T86" s="48"/>
      <c r="U86" s="49">
        <f>FY24_Wrksht_Wrksheet!Y83</f>
        <v>381.94204649244278</v>
      </c>
    </row>
    <row r="87" spans="1:21" x14ac:dyDescent="0.3">
      <c r="A87" s="89">
        <f>FY25_AllocationWrksht!B85</f>
        <v>1602</v>
      </c>
      <c r="C87" s="4" t="str">
        <f>FY25_AllocationWrksht!D85</f>
        <v>Danville</v>
      </c>
      <c r="D87" s="4">
        <f>FY24_Wrksht_Wrksheet!D84</f>
        <v>468.9</v>
      </c>
      <c r="E87" s="3"/>
      <c r="F87" s="12">
        <f>FY25_AllocationWrksht!G85</f>
        <v>267481.7</v>
      </c>
      <c r="G87" s="29"/>
      <c r="H87" s="30">
        <f>FY25_AllocationWrksht!$J$5</f>
        <v>403.97995813861803</v>
      </c>
      <c r="I87" s="30"/>
      <c r="J87" s="13">
        <f>FY25_AllocationWrksht!J85</f>
        <v>618.59782608695662</v>
      </c>
      <c r="L87" s="47">
        <f>FY25_AllocationWrksht!P85</f>
        <v>85064.863952708562</v>
      </c>
      <c r="M87" s="48"/>
      <c r="N87" s="49">
        <f>FY25_AllocationWrksht!Q85</f>
        <v>421.87057365238547</v>
      </c>
      <c r="O87" s="48"/>
      <c r="P87" s="47">
        <v>0</v>
      </c>
      <c r="Q87" s="54"/>
      <c r="R87" s="48"/>
      <c r="S87" s="47">
        <f t="shared" si="1"/>
        <v>85064.863952708562</v>
      </c>
      <c r="T87" s="48"/>
      <c r="U87" s="49">
        <f>FY24_Wrksht_Wrksheet!Y84</f>
        <v>404.50732918423648</v>
      </c>
    </row>
    <row r="88" spans="1:21" x14ac:dyDescent="0.3">
      <c r="A88" s="89">
        <f>FY25_AllocationWrksht!B86</f>
        <v>1611</v>
      </c>
      <c r="C88" s="4" t="str">
        <f>FY25_AllocationWrksht!D86</f>
        <v>Davenport</v>
      </c>
      <c r="D88" s="4">
        <f>FY24_Wrksht_Wrksheet!D85</f>
        <v>14409.9</v>
      </c>
      <c r="E88" s="3"/>
      <c r="F88" s="12">
        <f>FY25_AllocationWrksht!G86</f>
        <v>6326991.3600000003</v>
      </c>
      <c r="G88" s="29"/>
      <c r="H88" s="30">
        <f>FY25_AllocationWrksht!$J$5</f>
        <v>403.97995813861803</v>
      </c>
      <c r="I88" s="30"/>
      <c r="J88" s="13">
        <f>FY25_AllocationWrksht!J86</f>
        <v>446.74885858935346</v>
      </c>
      <c r="L88" s="47">
        <f>FY25_AllocationWrksht!P86</f>
        <v>352333.7347628217</v>
      </c>
      <c r="M88" s="48"/>
      <c r="N88" s="49">
        <f>FY25_AllocationWrksht!Q86</f>
        <v>421.87057365238553</v>
      </c>
      <c r="O88" s="48"/>
      <c r="P88" s="47">
        <v>0</v>
      </c>
      <c r="Q88" s="54"/>
      <c r="R88" s="48"/>
      <c r="S88" s="47">
        <f t="shared" si="1"/>
        <v>352333.7347628217</v>
      </c>
      <c r="T88" s="48"/>
      <c r="U88" s="49">
        <f>FY24_Wrksht_Wrksheet!Y85</f>
        <v>392.89795626617808</v>
      </c>
    </row>
    <row r="89" spans="1:21" x14ac:dyDescent="0.3">
      <c r="A89" s="152">
        <f>FY25_AllocationWrksht!B87</f>
        <v>1619</v>
      </c>
      <c r="B89" s="21"/>
      <c r="C89" s="24" t="str">
        <f>FY25_AllocationWrksht!D87</f>
        <v>Davis County</v>
      </c>
      <c r="D89" s="24">
        <f>FY24_Wrksht_Wrksheet!D86</f>
        <v>1182.5</v>
      </c>
      <c r="E89" s="25"/>
      <c r="F89" s="26">
        <f>FY25_AllocationWrksht!G87</f>
        <v>1428051.73</v>
      </c>
      <c r="G89" s="98"/>
      <c r="H89" s="99">
        <f>FY25_AllocationWrksht!$J$5</f>
        <v>403.97995813861803</v>
      </c>
      <c r="I89" s="99"/>
      <c r="J89" s="100">
        <f>FY25_AllocationWrksht!J87</f>
        <v>1243.1894576477757</v>
      </c>
      <c r="K89" s="21"/>
      <c r="L89" s="51">
        <f>FY25_AllocationWrksht!P87</f>
        <v>943449.00204550487</v>
      </c>
      <c r="M89" s="50"/>
      <c r="N89" s="52">
        <f>FY25_AllocationWrksht!Q87</f>
        <v>421.87057365238542</v>
      </c>
      <c r="O89" s="50"/>
      <c r="P89" s="51">
        <v>0</v>
      </c>
      <c r="Q89" s="54"/>
      <c r="R89" s="48"/>
      <c r="S89" s="51">
        <f t="shared" si="1"/>
        <v>943449.00204550487</v>
      </c>
      <c r="T89" s="50"/>
      <c r="U89" s="52">
        <f>FY24_Wrksht_Wrksheet!Y86</f>
        <v>404.50015696118021</v>
      </c>
    </row>
    <row r="90" spans="1:21" x14ac:dyDescent="0.3">
      <c r="A90" s="89">
        <f>FY25_AllocationWrksht!B88</f>
        <v>1638</v>
      </c>
      <c r="C90" s="4" t="str">
        <f>FY25_AllocationWrksht!D88</f>
        <v>Decorah</v>
      </c>
      <c r="D90" s="4">
        <f>FY24_Wrksht_Wrksheet!D87</f>
        <v>1530.5</v>
      </c>
      <c r="E90" s="3"/>
      <c r="F90" s="12">
        <f>FY25_AllocationWrksht!G88</f>
        <v>1168925.6299999999</v>
      </c>
      <c r="G90" s="29"/>
      <c r="H90" s="30">
        <f>FY25_AllocationWrksht!$J$5</f>
        <v>403.97995813861803</v>
      </c>
      <c r="I90" s="30"/>
      <c r="J90" s="13">
        <f>FY25_AllocationWrksht!J88</f>
        <v>767.81767603783487</v>
      </c>
      <c r="L90" s="47">
        <f>FY25_AllocationWrksht!P88</f>
        <v>526669.86867160816</v>
      </c>
      <c r="M90" s="48"/>
      <c r="N90" s="49">
        <f>FY25_AllocationWrksht!Q88</f>
        <v>421.87057365238553</v>
      </c>
      <c r="O90" s="48"/>
      <c r="P90" s="47">
        <v>0</v>
      </c>
      <c r="Q90" s="54"/>
      <c r="R90" s="48"/>
      <c r="S90" s="47">
        <f t="shared" si="1"/>
        <v>526669.86867160816</v>
      </c>
      <c r="T90" s="48"/>
      <c r="U90" s="49">
        <f>FY24_Wrksht_Wrksheet!Y87</f>
        <v>404.50561520037991</v>
      </c>
    </row>
    <row r="91" spans="1:21" x14ac:dyDescent="0.3">
      <c r="A91" s="89">
        <f>FY25_AllocationWrksht!B89</f>
        <v>1675</v>
      </c>
      <c r="C91" s="4" t="str">
        <f>FY25_AllocationWrksht!D89</f>
        <v>Delwood</v>
      </c>
      <c r="D91" s="4">
        <f>FY24_Wrksht_Wrksheet!D88</f>
        <v>190</v>
      </c>
      <c r="E91" s="3"/>
      <c r="F91" s="12">
        <f>FY25_AllocationWrksht!G89</f>
        <v>196708.59</v>
      </c>
      <c r="G91" s="29"/>
      <c r="H91" s="30">
        <f>FY25_AllocationWrksht!$J$5</f>
        <v>403.97995813861803</v>
      </c>
      <c r="I91" s="30"/>
      <c r="J91" s="13">
        <f>FY25_AllocationWrksht!J89</f>
        <v>983.54295000000002</v>
      </c>
      <c r="L91" s="47">
        <f>FY25_AllocationWrksht!P89</f>
        <v>112334.47526952291</v>
      </c>
      <c r="M91" s="48"/>
      <c r="N91" s="49">
        <f>FY25_AllocationWrksht!Q89</f>
        <v>421.87057365238542</v>
      </c>
      <c r="O91" s="48"/>
      <c r="P91" s="47">
        <v>0</v>
      </c>
      <c r="Q91" s="54"/>
      <c r="R91" s="48"/>
      <c r="S91" s="47">
        <f t="shared" si="1"/>
        <v>112334.47526952291</v>
      </c>
      <c r="T91" s="48"/>
      <c r="U91" s="49">
        <f>FY24_Wrksht_Wrksheet!Y88</f>
        <v>404.50454396462942</v>
      </c>
    </row>
    <row r="92" spans="1:21" x14ac:dyDescent="0.3">
      <c r="A92" s="89">
        <f>FY25_AllocationWrksht!B90</f>
        <v>1701</v>
      </c>
      <c r="C92" s="4" t="str">
        <f>FY25_AllocationWrksht!D90</f>
        <v>Denison</v>
      </c>
      <c r="D92" s="4">
        <f>FY24_Wrksht_Wrksheet!D89</f>
        <v>2044.8</v>
      </c>
      <c r="E92" s="3"/>
      <c r="F92" s="12">
        <f>FY25_AllocationWrksht!G90</f>
        <v>930788.33</v>
      </c>
      <c r="G92" s="29"/>
      <c r="H92" s="30">
        <f>FY25_AllocationWrksht!$J$5</f>
        <v>403.97995813861803</v>
      </c>
      <c r="I92" s="30"/>
      <c r="J92" s="13">
        <f>FY25_AllocationWrksht!J90</f>
        <v>459.35366431426735</v>
      </c>
      <c r="L92" s="47">
        <f>FY25_AllocationWrksht!P90</f>
        <v>75951.986608171239</v>
      </c>
      <c r="M92" s="48"/>
      <c r="N92" s="49">
        <f>FY25_AllocationWrksht!Q90</f>
        <v>421.87057365238547</v>
      </c>
      <c r="O92" s="48"/>
      <c r="P92" s="47">
        <v>0</v>
      </c>
      <c r="Q92" s="54"/>
      <c r="R92" s="48"/>
      <c r="S92" s="47">
        <f t="shared" si="1"/>
        <v>75951.986608171239</v>
      </c>
      <c r="T92" s="48"/>
      <c r="U92" s="49">
        <f>FY24_Wrksht_Wrksheet!Y89</f>
        <v>404.50755580467569</v>
      </c>
    </row>
    <row r="93" spans="1:21" x14ac:dyDescent="0.3">
      <c r="A93" s="89">
        <f>FY25_AllocationWrksht!B91</f>
        <v>1719</v>
      </c>
      <c r="C93" s="4" t="str">
        <f>FY25_AllocationWrksht!D91</f>
        <v>Denver</v>
      </c>
      <c r="D93" s="4">
        <f>FY24_Wrksht_Wrksheet!D90</f>
        <v>863.6</v>
      </c>
      <c r="E93" s="3"/>
      <c r="F93" s="12">
        <f>FY25_AllocationWrksht!G91</f>
        <v>189959.62</v>
      </c>
      <c r="G93" s="29"/>
      <c r="H93" s="30">
        <f>FY25_AllocationWrksht!$J$5</f>
        <v>403.97995813861803</v>
      </c>
      <c r="I93" s="30"/>
      <c r="J93" s="13">
        <f>FY25_AllocationWrksht!J91</f>
        <v>220.14094333062928</v>
      </c>
      <c r="L93" s="47">
        <f>FY25_AllocationWrksht!P91</f>
        <v>0</v>
      </c>
      <c r="M93" s="48"/>
      <c r="N93" s="49">
        <f>FY25_AllocationWrksht!Q91</f>
        <v>220.14094333062928</v>
      </c>
      <c r="O93" s="48"/>
      <c r="P93" s="47">
        <v>0</v>
      </c>
      <c r="Q93" s="54"/>
      <c r="R93" s="48"/>
      <c r="S93" s="47">
        <f t="shared" si="1"/>
        <v>0</v>
      </c>
      <c r="T93" s="48"/>
      <c r="U93" s="49">
        <f>FY24_Wrksht_Wrksheet!Y90</f>
        <v>173.00830245484019</v>
      </c>
    </row>
    <row r="94" spans="1:21" x14ac:dyDescent="0.3">
      <c r="A94" s="152">
        <f>FY25_AllocationWrksht!B92</f>
        <v>1737</v>
      </c>
      <c r="B94" s="21"/>
      <c r="C94" s="24" t="str">
        <f>FY25_AllocationWrksht!D92</f>
        <v>Des Moines</v>
      </c>
      <c r="D94" s="24">
        <f>FY24_Wrksht_Wrksheet!D91</f>
        <v>31019.3</v>
      </c>
      <c r="E94" s="25"/>
      <c r="F94" s="26">
        <f>FY25_AllocationWrksht!G92</f>
        <v>6532289.1900000004</v>
      </c>
      <c r="G94" s="98"/>
      <c r="H94" s="99">
        <f>FY25_AllocationWrksht!$J$5</f>
        <v>403.97995813861803</v>
      </c>
      <c r="I94" s="99"/>
      <c r="J94" s="100">
        <f>FY25_AllocationWrksht!J92</f>
        <v>212.58495341367291</v>
      </c>
      <c r="K94" s="21"/>
      <c r="L94" s="51">
        <f>FY25_AllocationWrksht!P92</f>
        <v>0</v>
      </c>
      <c r="M94" s="50"/>
      <c r="N94" s="52">
        <f>FY25_AllocationWrksht!Q92</f>
        <v>212.58495341367291</v>
      </c>
      <c r="O94" s="50"/>
      <c r="P94" s="51">
        <v>0</v>
      </c>
      <c r="Q94" s="54"/>
      <c r="R94" s="48"/>
      <c r="S94" s="51">
        <f t="shared" si="1"/>
        <v>0</v>
      </c>
      <c r="T94" s="50"/>
      <c r="U94" s="52">
        <f>FY24_Wrksht_Wrksheet!Y91</f>
        <v>205.83107678122974</v>
      </c>
    </row>
    <row r="95" spans="1:21" x14ac:dyDescent="0.3">
      <c r="A95" s="89">
        <f>FY25_AllocationWrksht!B93</f>
        <v>1782</v>
      </c>
      <c r="C95" s="4" t="str">
        <f>FY25_AllocationWrksht!D93</f>
        <v>Diagonal</v>
      </c>
      <c r="D95" s="4">
        <f>FY24_Wrksht_Wrksheet!D92</f>
        <v>109</v>
      </c>
      <c r="E95" s="3"/>
      <c r="F95" s="12">
        <f>FY25_AllocationWrksht!G93</f>
        <v>130763.41</v>
      </c>
      <c r="G95" s="29"/>
      <c r="H95" s="30">
        <f>FY25_AllocationWrksht!$J$5</f>
        <v>403.97995813861803</v>
      </c>
      <c r="I95" s="30"/>
      <c r="J95" s="13">
        <f>FY25_AllocationWrksht!J93</f>
        <v>1167.5304464285714</v>
      </c>
      <c r="L95" s="47">
        <f>FY25_AllocationWrksht!P93</f>
        <v>83513.905750932827</v>
      </c>
      <c r="M95" s="48"/>
      <c r="N95" s="49">
        <f>FY25_AllocationWrksht!Q93</f>
        <v>421.87057365238553</v>
      </c>
      <c r="O95" s="48"/>
      <c r="P95" s="47">
        <v>0</v>
      </c>
      <c r="Q95" s="54"/>
      <c r="R95" s="48"/>
      <c r="S95" s="47">
        <f t="shared" si="1"/>
        <v>83513.905750932827</v>
      </c>
      <c r="T95" s="48"/>
      <c r="U95" s="49">
        <f>FY24_Wrksht_Wrksheet!Y92</f>
        <v>404.49848312445567</v>
      </c>
    </row>
    <row r="96" spans="1:21" x14ac:dyDescent="0.3">
      <c r="A96" s="89">
        <f>FY25_AllocationWrksht!B94</f>
        <v>1791</v>
      </c>
      <c r="C96" s="4" t="str">
        <f>FY25_AllocationWrksht!D94</f>
        <v>Dike-New Hartford</v>
      </c>
      <c r="D96" s="4">
        <f>FY24_Wrksht_Wrksheet!D93</f>
        <v>875.7</v>
      </c>
      <c r="E96" s="3"/>
      <c r="F96" s="12">
        <f>FY25_AllocationWrksht!G94</f>
        <v>439780.54</v>
      </c>
      <c r="G96" s="29"/>
      <c r="H96" s="30">
        <f>FY25_AllocationWrksht!$J$5</f>
        <v>403.97995813861803</v>
      </c>
      <c r="I96" s="30"/>
      <c r="J96" s="13">
        <f>FY25_AllocationWrksht!J94</f>
        <v>501.91798676101342</v>
      </c>
      <c r="L96" s="47">
        <f>FY25_AllocationWrksht!P94</f>
        <v>70137.543365779813</v>
      </c>
      <c r="M96" s="48"/>
      <c r="N96" s="49">
        <f>FY25_AllocationWrksht!Q94</f>
        <v>421.87057365238547</v>
      </c>
      <c r="O96" s="48"/>
      <c r="P96" s="47">
        <v>0</v>
      </c>
      <c r="Q96" s="54"/>
      <c r="R96" s="48"/>
      <c r="S96" s="47">
        <f t="shared" si="1"/>
        <v>70137.543365779813</v>
      </c>
      <c r="T96" s="48"/>
      <c r="U96" s="49">
        <f>FY24_Wrksht_Wrksheet!Y93</f>
        <v>377.67773210003423</v>
      </c>
    </row>
    <row r="97" spans="1:21" x14ac:dyDescent="0.3">
      <c r="A97" s="89">
        <f>FY25_AllocationWrksht!B95</f>
        <v>1863</v>
      </c>
      <c r="C97" s="4" t="str">
        <f>FY25_AllocationWrksht!D95</f>
        <v>Dubuque</v>
      </c>
      <c r="D97" s="4">
        <f>FY24_Wrksht_Wrksheet!D94</f>
        <v>10118.599999999999</v>
      </c>
      <c r="E97" s="3"/>
      <c r="F97" s="12">
        <f>FY25_AllocationWrksht!G95</f>
        <v>3236854.97</v>
      </c>
      <c r="G97" s="29"/>
      <c r="H97" s="30">
        <f>FY25_AllocationWrksht!$J$5</f>
        <v>403.97995813861803</v>
      </c>
      <c r="I97" s="30"/>
      <c r="J97" s="13">
        <f>FY25_AllocationWrksht!J95</f>
        <v>321.75816558812716</v>
      </c>
      <c r="L97" s="47">
        <f>FY25_AllocationWrksht!P95</f>
        <v>0</v>
      </c>
      <c r="M97" s="48"/>
      <c r="N97" s="49">
        <f>FY25_AllocationWrksht!Q95</f>
        <v>321.75816558812716</v>
      </c>
      <c r="O97" s="48"/>
      <c r="P97" s="47">
        <v>0</v>
      </c>
      <c r="Q97" s="54"/>
      <c r="R97" s="48"/>
      <c r="S97" s="47">
        <f t="shared" si="1"/>
        <v>0</v>
      </c>
      <c r="T97" s="48"/>
      <c r="U97" s="49">
        <f>FY24_Wrksht_Wrksheet!Y94</f>
        <v>328.692219279347</v>
      </c>
    </row>
    <row r="98" spans="1:21" x14ac:dyDescent="0.3">
      <c r="A98" s="89">
        <f>FY25_AllocationWrksht!B96</f>
        <v>1908</v>
      </c>
      <c r="C98" s="4" t="str">
        <f>FY25_AllocationWrksht!D96</f>
        <v>Dunkerton</v>
      </c>
      <c r="D98" s="4">
        <f>FY24_Wrksht_Wrksheet!D95</f>
        <v>381.1</v>
      </c>
      <c r="E98" s="3"/>
      <c r="F98" s="12">
        <f>FY25_AllocationWrksht!G96</f>
        <v>158528.76999999999</v>
      </c>
      <c r="G98" s="29"/>
      <c r="H98" s="30">
        <f>FY25_AllocationWrksht!$J$5</f>
        <v>403.97995813861803</v>
      </c>
      <c r="I98" s="30"/>
      <c r="J98" s="13">
        <f>FY25_AllocationWrksht!J96</f>
        <v>433.02040426113081</v>
      </c>
      <c r="L98" s="47">
        <f>FY25_AllocationWrksht!P96</f>
        <v>4081.9529858616665</v>
      </c>
      <c r="M98" s="48"/>
      <c r="N98" s="49">
        <f>FY25_AllocationWrksht!Q96</f>
        <v>421.87057365238547</v>
      </c>
      <c r="O98" s="48"/>
      <c r="P98" s="47">
        <v>0</v>
      </c>
      <c r="Q98" s="54"/>
      <c r="R98" s="48"/>
      <c r="S98" s="47">
        <f t="shared" si="1"/>
        <v>4081.9529858616665</v>
      </c>
      <c r="T98" s="48"/>
      <c r="U98" s="49">
        <f>FY24_Wrksht_Wrksheet!Y95</f>
        <v>378.81487798478088</v>
      </c>
    </row>
    <row r="99" spans="1:21" x14ac:dyDescent="0.3">
      <c r="A99" s="152">
        <f>FY25_AllocationWrksht!B97</f>
        <v>1926</v>
      </c>
      <c r="B99" s="21"/>
      <c r="C99" s="24" t="str">
        <f>FY25_AllocationWrksht!D97</f>
        <v>Durant</v>
      </c>
      <c r="D99" s="24">
        <f>FY24_Wrksht_Wrksheet!D96</f>
        <v>531</v>
      </c>
      <c r="E99" s="25"/>
      <c r="F99" s="26">
        <f>FY25_AllocationWrksht!G97</f>
        <v>291577.64</v>
      </c>
      <c r="G99" s="98"/>
      <c r="H99" s="99">
        <f>FY25_AllocationWrksht!$J$5</f>
        <v>403.97995813861803</v>
      </c>
      <c r="I99" s="99"/>
      <c r="J99" s="100">
        <f>FY25_AllocationWrksht!J97</f>
        <v>579.10156901688185</v>
      </c>
      <c r="K99" s="21"/>
      <c r="L99" s="51">
        <f>FY25_AllocationWrksht!P97</f>
        <v>79165.806166023933</v>
      </c>
      <c r="M99" s="50"/>
      <c r="N99" s="52">
        <f>FY25_AllocationWrksht!Q97</f>
        <v>421.87057365238542</v>
      </c>
      <c r="O99" s="50"/>
      <c r="P99" s="51">
        <v>0</v>
      </c>
      <c r="Q99" s="54"/>
      <c r="R99" s="48"/>
      <c r="S99" s="51">
        <f t="shared" si="1"/>
        <v>79165.806166023933</v>
      </c>
      <c r="T99" s="50"/>
      <c r="U99" s="52">
        <f>FY24_Wrksht_Wrksheet!Y96</f>
        <v>404.49937913164308</v>
      </c>
    </row>
    <row r="100" spans="1:21" x14ac:dyDescent="0.3">
      <c r="A100" s="89">
        <f>FY25_AllocationWrksht!B98</f>
        <v>1944</v>
      </c>
      <c r="C100" s="4" t="str">
        <f>FY25_AllocationWrksht!D98</f>
        <v>Eagle Grove</v>
      </c>
      <c r="D100" s="4">
        <f>FY24_Wrksht_Wrksheet!D97</f>
        <v>972</v>
      </c>
      <c r="E100" s="3"/>
      <c r="F100" s="12">
        <f>FY25_AllocationWrksht!G98</f>
        <v>320214.5</v>
      </c>
      <c r="G100" s="29"/>
      <c r="H100" s="30">
        <f>FY25_AllocationWrksht!$J$5</f>
        <v>403.97995813861803</v>
      </c>
      <c r="I100" s="30"/>
      <c r="J100" s="13">
        <f>FY25_AllocationWrksht!J98</f>
        <v>336.35976890756302</v>
      </c>
      <c r="L100" s="47">
        <f>FY25_AllocationWrksht!P98</f>
        <v>0</v>
      </c>
      <c r="M100" s="48"/>
      <c r="N100" s="49">
        <f>FY25_AllocationWrksht!Q98</f>
        <v>336.35976890756302</v>
      </c>
      <c r="O100" s="48"/>
      <c r="P100" s="47">
        <v>0</v>
      </c>
      <c r="Q100" s="54"/>
      <c r="R100" s="48"/>
      <c r="S100" s="47">
        <f t="shared" si="1"/>
        <v>0</v>
      </c>
      <c r="T100" s="48"/>
      <c r="U100" s="49">
        <f>FY24_Wrksht_Wrksheet!Y97</f>
        <v>344.68915637860079</v>
      </c>
    </row>
    <row r="101" spans="1:21" x14ac:dyDescent="0.3">
      <c r="A101" s="89">
        <f>FY25_AllocationWrksht!B99</f>
        <v>1953</v>
      </c>
      <c r="C101" s="4" t="str">
        <f>FY25_AllocationWrksht!D99</f>
        <v>Earlham</v>
      </c>
      <c r="D101" s="4">
        <f>FY24_Wrksht_Wrksheet!D98</f>
        <v>580.79999999999995</v>
      </c>
      <c r="E101" s="3"/>
      <c r="F101" s="12">
        <f>FY25_AllocationWrksht!G99</f>
        <v>187038.6</v>
      </c>
      <c r="G101" s="29"/>
      <c r="H101" s="30">
        <f>FY25_AllocationWrksht!$J$5</f>
        <v>403.97995813861803</v>
      </c>
      <c r="I101" s="30"/>
      <c r="J101" s="13">
        <f>FY25_AllocationWrksht!J99</f>
        <v>332.63133558598616</v>
      </c>
      <c r="L101" s="47">
        <f>FY25_AllocationWrksht!P99</f>
        <v>0</v>
      </c>
      <c r="M101" s="48"/>
      <c r="N101" s="49">
        <f>FY25_AllocationWrksht!Q99</f>
        <v>332.63133558598616</v>
      </c>
      <c r="O101" s="48"/>
      <c r="P101" s="47">
        <v>0</v>
      </c>
      <c r="Q101" s="54"/>
      <c r="R101" s="48"/>
      <c r="S101" s="47">
        <f t="shared" si="1"/>
        <v>0</v>
      </c>
      <c r="T101" s="48"/>
      <c r="U101" s="49">
        <f>FY24_Wrksht_Wrksheet!Y98</f>
        <v>291.62544765840221</v>
      </c>
    </row>
    <row r="102" spans="1:21" x14ac:dyDescent="0.3">
      <c r="A102" s="89">
        <f>FY25_AllocationWrksht!B100</f>
        <v>1963</v>
      </c>
      <c r="C102" s="4" t="str">
        <f>FY25_AllocationWrksht!D100</f>
        <v>East Buchanan</v>
      </c>
      <c r="D102" s="4">
        <f>FY24_Wrksht_Wrksheet!D99</f>
        <v>552.5</v>
      </c>
      <c r="E102" s="3"/>
      <c r="F102" s="12">
        <f>FY25_AllocationWrksht!G100</f>
        <v>309656.27</v>
      </c>
      <c r="G102" s="29"/>
      <c r="H102" s="30">
        <f>FY25_AllocationWrksht!$J$5</f>
        <v>403.97995813861803</v>
      </c>
      <c r="I102" s="30"/>
      <c r="J102" s="13">
        <f>FY25_AllocationWrksht!J100</f>
        <v>571.42696069385499</v>
      </c>
      <c r="L102" s="47">
        <f>FY25_AllocationWrksht!P100</f>
        <v>81044.606137772324</v>
      </c>
      <c r="M102" s="48"/>
      <c r="N102" s="49">
        <f>FY25_AllocationWrksht!Q100</f>
        <v>421.87057365238553</v>
      </c>
      <c r="O102" s="48"/>
      <c r="P102" s="47">
        <v>0</v>
      </c>
      <c r="Q102" s="54"/>
      <c r="R102" s="48"/>
      <c r="S102" s="47">
        <f t="shared" si="1"/>
        <v>81044.606137772324</v>
      </c>
      <c r="T102" s="48"/>
      <c r="U102" s="49">
        <f>FY24_Wrksht_Wrksheet!Y99</f>
        <v>404.50320602702533</v>
      </c>
    </row>
    <row r="103" spans="1:21" x14ac:dyDescent="0.3">
      <c r="A103" s="89">
        <f>FY25_AllocationWrksht!B101</f>
        <v>3582</v>
      </c>
      <c r="C103" s="4" t="str">
        <f>FY25_AllocationWrksht!D101</f>
        <v>East Marshall</v>
      </c>
      <c r="D103" s="4">
        <f>FY24_Wrksht_Wrksheet!D100</f>
        <v>567.20000000000005</v>
      </c>
      <c r="E103" s="3"/>
      <c r="F103" s="12">
        <f>FY25_AllocationWrksht!G101</f>
        <v>501238.62</v>
      </c>
      <c r="G103" s="29"/>
      <c r="H103" s="30">
        <f>FY25_AllocationWrksht!$J$5</f>
        <v>403.97995813861803</v>
      </c>
      <c r="I103" s="30"/>
      <c r="J103" s="13">
        <f>FY25_AllocationWrksht!J101</f>
        <v>954.37665651180498</v>
      </c>
      <c r="L103" s="47">
        <f>FY25_AllocationWrksht!P101</f>
        <v>279672.19471776712</v>
      </c>
      <c r="M103" s="48"/>
      <c r="N103" s="49">
        <f>FY25_AllocationWrksht!Q101</f>
        <v>421.87057365238547</v>
      </c>
      <c r="O103" s="48"/>
      <c r="P103" s="47">
        <v>0</v>
      </c>
      <c r="Q103" s="54"/>
      <c r="R103" s="48"/>
      <c r="S103" s="47">
        <f t="shared" si="1"/>
        <v>279672.19471776712</v>
      </c>
      <c r="T103" s="48"/>
      <c r="U103" s="49">
        <f>FY24_Wrksht_Wrksheet!Y100</f>
        <v>404.50354982907902</v>
      </c>
    </row>
    <row r="104" spans="1:21" x14ac:dyDescent="0.3">
      <c r="A104" s="152">
        <f>FY25_AllocationWrksht!B102</f>
        <v>3978</v>
      </c>
      <c r="B104" s="21"/>
      <c r="C104" s="24" t="str">
        <f>FY25_AllocationWrksht!D102</f>
        <v>East Mills</v>
      </c>
      <c r="D104" s="24">
        <f>FY24_Wrksht_Wrksheet!D101</f>
        <v>527.1</v>
      </c>
      <c r="E104" s="25"/>
      <c r="F104" s="26">
        <f>FY25_AllocationWrksht!G102</f>
        <v>515474.99</v>
      </c>
      <c r="G104" s="98"/>
      <c r="H104" s="99">
        <f>FY25_AllocationWrksht!$J$5</f>
        <v>403.97995813861803</v>
      </c>
      <c r="I104" s="99"/>
      <c r="J104" s="100">
        <f>FY25_AllocationWrksht!J102</f>
        <v>975.35475875118254</v>
      </c>
      <c r="K104" s="21"/>
      <c r="L104" s="51">
        <f>FY25_AllocationWrksht!P102</f>
        <v>292516.39182471426</v>
      </c>
      <c r="M104" s="50"/>
      <c r="N104" s="52">
        <f>FY25_AllocationWrksht!Q102</f>
        <v>421.87057365238547</v>
      </c>
      <c r="O104" s="50"/>
      <c r="P104" s="51">
        <v>0</v>
      </c>
      <c r="Q104" s="54"/>
      <c r="R104" s="48"/>
      <c r="S104" s="51">
        <f t="shared" si="1"/>
        <v>292516.39182471426</v>
      </c>
      <c r="T104" s="50"/>
      <c r="U104" s="52">
        <f>FY24_Wrksht_Wrksheet!Y101</f>
        <v>404.49872575376367</v>
      </c>
    </row>
    <row r="105" spans="1:21" x14ac:dyDescent="0.3">
      <c r="A105" s="89">
        <f>FY25_AllocationWrksht!B103</f>
        <v>6741</v>
      </c>
      <c r="C105" s="4" t="str">
        <f>FY25_AllocationWrksht!D103</f>
        <v>East Sac County</v>
      </c>
      <c r="D105" s="4">
        <f>FY24_Wrksht_Wrksheet!D102</f>
        <v>809.4</v>
      </c>
      <c r="E105" s="3"/>
      <c r="F105" s="12">
        <f>FY25_AllocationWrksht!G103</f>
        <v>506733.03</v>
      </c>
      <c r="G105" s="29"/>
      <c r="H105" s="30">
        <f>FY25_AllocationWrksht!$J$5</f>
        <v>403.97995813861803</v>
      </c>
      <c r="I105" s="30"/>
      <c r="J105" s="13">
        <f>FY25_AllocationWrksht!J103</f>
        <v>606.50272890484746</v>
      </c>
      <c r="L105" s="47">
        <f>FY25_AllocationWrksht!P103</f>
        <v>154260.16571343198</v>
      </c>
      <c r="M105" s="48"/>
      <c r="N105" s="49">
        <f>FY25_AllocationWrksht!Q103</f>
        <v>421.87057365238542</v>
      </c>
      <c r="O105" s="48"/>
      <c r="P105" s="47">
        <v>0</v>
      </c>
      <c r="Q105" s="54"/>
      <c r="R105" s="48"/>
      <c r="S105" s="47">
        <f t="shared" si="1"/>
        <v>154260.16571343198</v>
      </c>
      <c r="T105" s="48"/>
      <c r="U105" s="49">
        <f>FY24_Wrksht_Wrksheet!Y102</f>
        <v>404.50572903999404</v>
      </c>
    </row>
    <row r="106" spans="1:21" x14ac:dyDescent="0.3">
      <c r="A106" s="89">
        <f>FY25_AllocationWrksht!B104</f>
        <v>1970</v>
      </c>
      <c r="C106" s="4" t="str">
        <f>FY25_AllocationWrksht!D104</f>
        <v>East Union</v>
      </c>
      <c r="D106" s="4">
        <f>FY24_Wrksht_Wrksheet!D103</f>
        <v>482</v>
      </c>
      <c r="E106" s="3"/>
      <c r="F106" s="12">
        <f>FY25_AllocationWrksht!G104</f>
        <v>379173.39</v>
      </c>
      <c r="G106" s="29"/>
      <c r="H106" s="30">
        <f>FY25_AllocationWrksht!$J$5</f>
        <v>403.97995813861803</v>
      </c>
      <c r="I106" s="30"/>
      <c r="J106" s="13">
        <f>FY25_AllocationWrksht!J104</f>
        <v>802.48336507936506</v>
      </c>
      <c r="L106" s="47">
        <f>FY25_AllocationWrksht!P104</f>
        <v>179839.54394924786</v>
      </c>
      <c r="M106" s="48"/>
      <c r="N106" s="49">
        <f>FY25_AllocationWrksht!Q104</f>
        <v>421.87057365238553</v>
      </c>
      <c r="O106" s="48"/>
      <c r="P106" s="47">
        <v>0</v>
      </c>
      <c r="Q106" s="54"/>
      <c r="R106" s="48"/>
      <c r="S106" s="47">
        <f t="shared" si="1"/>
        <v>179839.54394924786</v>
      </c>
      <c r="T106" s="48"/>
      <c r="U106" s="49">
        <f>FY24_Wrksht_Wrksheet!Y103</f>
        <v>404.49923210614514</v>
      </c>
    </row>
    <row r="107" spans="1:21" x14ac:dyDescent="0.3">
      <c r="A107" s="89">
        <f>FY25_AllocationWrksht!B105</f>
        <v>1972</v>
      </c>
      <c r="C107" s="4" t="str">
        <f>FY25_AllocationWrksht!D105</f>
        <v>Eastern Allamakee</v>
      </c>
      <c r="D107" s="4">
        <f>FY24_Wrksht_Wrksheet!D104</f>
        <v>330.3</v>
      </c>
      <c r="E107" s="3"/>
      <c r="F107" s="12">
        <f>FY25_AllocationWrksht!G105</f>
        <v>266265.43</v>
      </c>
      <c r="G107" s="29"/>
      <c r="H107" s="30">
        <f>FY25_AllocationWrksht!$J$5</f>
        <v>403.97995813861803</v>
      </c>
      <c r="I107" s="30"/>
      <c r="J107" s="13">
        <f>FY25_AllocationWrksht!J105</f>
        <v>803.69885300332021</v>
      </c>
      <c r="L107" s="47">
        <f>FY25_AllocationWrksht!P105</f>
        <v>126499.70894896468</v>
      </c>
      <c r="M107" s="48"/>
      <c r="N107" s="49">
        <f>FY25_AllocationWrksht!Q105</f>
        <v>421.87057365238553</v>
      </c>
      <c r="O107" s="48"/>
      <c r="P107" s="47">
        <v>0</v>
      </c>
      <c r="Q107" s="54"/>
      <c r="R107" s="48"/>
      <c r="S107" s="47">
        <f t="shared" si="1"/>
        <v>126499.70894896468</v>
      </c>
      <c r="T107" s="48"/>
      <c r="U107" s="49">
        <f>FY24_Wrksht_Wrksheet!Y104</f>
        <v>404.50669728617146</v>
      </c>
    </row>
    <row r="108" spans="1:21" x14ac:dyDescent="0.3">
      <c r="A108" s="89">
        <f>FY25_AllocationWrksht!B106</f>
        <v>1965</v>
      </c>
      <c r="C108" s="4" t="str">
        <f>FY25_AllocationWrksht!D106</f>
        <v>Easton Valley</v>
      </c>
      <c r="D108" s="4">
        <f>FY24_Wrksht_Wrksheet!D105</f>
        <v>558.9</v>
      </c>
      <c r="E108" s="3"/>
      <c r="F108" s="12">
        <f>FY25_AllocationWrksht!G106</f>
        <v>314441.44</v>
      </c>
      <c r="G108" s="29"/>
      <c r="H108" s="30">
        <f>FY25_AllocationWrksht!$J$5</f>
        <v>403.97995813861803</v>
      </c>
      <c r="I108" s="30"/>
      <c r="J108" s="13">
        <f>FY25_AllocationWrksht!J106</f>
        <v>574.847239488117</v>
      </c>
      <c r="L108" s="47">
        <f>FY25_AllocationWrksht!P106</f>
        <v>83678.236212145144</v>
      </c>
      <c r="M108" s="48"/>
      <c r="N108" s="49">
        <f>FY25_AllocationWrksht!Q106</f>
        <v>421.87057365238553</v>
      </c>
      <c r="O108" s="48"/>
      <c r="P108" s="47">
        <v>0</v>
      </c>
      <c r="Q108" s="54"/>
      <c r="R108" s="48"/>
      <c r="S108" s="47">
        <f t="shared" si="1"/>
        <v>83678.236212145144</v>
      </c>
      <c r="T108" s="48"/>
      <c r="U108" s="49">
        <f>FY24_Wrksht_Wrksheet!Y105</f>
        <v>404.50694932854935</v>
      </c>
    </row>
    <row r="109" spans="1:21" x14ac:dyDescent="0.3">
      <c r="A109" s="152">
        <f>FY25_AllocationWrksht!B107</f>
        <v>657</v>
      </c>
      <c r="B109" s="21"/>
      <c r="C109" s="24" t="str">
        <f>FY25_AllocationWrksht!D107</f>
        <v>Eddyville-Blakesburg-Fremont</v>
      </c>
      <c r="D109" s="24">
        <f>FY24_Wrksht_Wrksheet!D106</f>
        <v>864.7</v>
      </c>
      <c r="E109" s="25"/>
      <c r="F109" s="26">
        <f>FY25_AllocationWrksht!G107</f>
        <v>778328.49</v>
      </c>
      <c r="G109" s="98"/>
      <c r="H109" s="99">
        <f>FY25_AllocationWrksht!$J$5</f>
        <v>403.97995813861803</v>
      </c>
      <c r="I109" s="99"/>
      <c r="J109" s="100">
        <f>FY25_AllocationWrksht!J107</f>
        <v>931.46061512685492</v>
      </c>
      <c r="K109" s="21"/>
      <c r="L109" s="51">
        <f>FY25_AllocationWrksht!P107</f>
        <v>425813.43865606666</v>
      </c>
      <c r="M109" s="50"/>
      <c r="N109" s="52">
        <f>FY25_AllocationWrksht!Q107</f>
        <v>421.87057365238547</v>
      </c>
      <c r="O109" s="50"/>
      <c r="P109" s="51">
        <v>0</v>
      </c>
      <c r="Q109" s="54"/>
      <c r="R109" s="48"/>
      <c r="S109" s="51">
        <f t="shared" si="1"/>
        <v>425813.43865606666</v>
      </c>
      <c r="T109" s="50"/>
      <c r="U109" s="52">
        <f>FY24_Wrksht_Wrksheet!Y106</f>
        <v>404.50035720073816</v>
      </c>
    </row>
    <row r="110" spans="1:21" x14ac:dyDescent="0.3">
      <c r="A110" s="89">
        <f>FY25_AllocationWrksht!B108</f>
        <v>1989</v>
      </c>
      <c r="C110" s="4" t="str">
        <f>FY25_AllocationWrksht!D108</f>
        <v>Edgewood-Colesburg</v>
      </c>
      <c r="D110" s="4">
        <f>FY24_Wrksht_Wrksheet!D107</f>
        <v>399</v>
      </c>
      <c r="E110" s="3"/>
      <c r="F110" s="12">
        <f>FY25_AllocationWrksht!G108</f>
        <v>448683.22</v>
      </c>
      <c r="G110" s="29"/>
      <c r="H110" s="30">
        <f>FY25_AllocationWrksht!$J$5</f>
        <v>403.97995813861803</v>
      </c>
      <c r="I110" s="30"/>
      <c r="J110" s="13">
        <f>FY25_AllocationWrksht!J108</f>
        <v>1118.9107730673315</v>
      </c>
      <c r="L110" s="47">
        <f>FY25_AllocationWrksht!P108</f>
        <v>279513.11996539339</v>
      </c>
      <c r="M110" s="48"/>
      <c r="N110" s="49">
        <f>FY25_AllocationWrksht!Q108</f>
        <v>421.87057365238547</v>
      </c>
      <c r="O110" s="48"/>
      <c r="P110" s="47">
        <v>0</v>
      </c>
      <c r="Q110" s="54"/>
      <c r="R110" s="48"/>
      <c r="S110" s="47">
        <f t="shared" si="1"/>
        <v>279513.11996539339</v>
      </c>
      <c r="T110" s="48"/>
      <c r="U110" s="49">
        <f>FY24_Wrksht_Wrksheet!Y107</f>
        <v>404.50171689696032</v>
      </c>
    </row>
    <row r="111" spans="1:21" x14ac:dyDescent="0.3">
      <c r="A111" s="89">
        <f>FY25_AllocationWrksht!B109</f>
        <v>2007</v>
      </c>
      <c r="C111" s="4" t="str">
        <f>FY25_AllocationWrksht!D109</f>
        <v>Eldora-New Providence</v>
      </c>
      <c r="D111" s="4">
        <f>FY24_Wrksht_Wrksheet!D108</f>
        <v>532.1</v>
      </c>
      <c r="E111" s="3"/>
      <c r="F111" s="12">
        <f>FY25_AllocationWrksht!G109</f>
        <v>276790.11</v>
      </c>
      <c r="G111" s="29"/>
      <c r="H111" s="30">
        <f>FY25_AllocationWrksht!$J$5</f>
        <v>403.97995813861803</v>
      </c>
      <c r="I111" s="30"/>
      <c r="J111" s="13">
        <f>FY25_AllocationWrksht!J109</f>
        <v>493.65098983413583</v>
      </c>
      <c r="L111" s="47">
        <f>FY25_AllocationWrksht!P109</f>
        <v>40247.279353107428</v>
      </c>
      <c r="M111" s="48"/>
      <c r="N111" s="49">
        <f>FY25_AllocationWrksht!Q109</f>
        <v>421.87057365238547</v>
      </c>
      <c r="O111" s="48"/>
      <c r="P111" s="47">
        <v>0</v>
      </c>
      <c r="Q111" s="54"/>
      <c r="R111" s="48"/>
      <c r="S111" s="47">
        <f t="shared" si="1"/>
        <v>40247.279353107428</v>
      </c>
      <c r="T111" s="48"/>
      <c r="U111" s="49">
        <f>FY24_Wrksht_Wrksheet!Y108</f>
        <v>404.50477484722984</v>
      </c>
    </row>
    <row r="112" spans="1:21" x14ac:dyDescent="0.3">
      <c r="A112" s="89">
        <f>FY25_AllocationWrksht!B110</f>
        <v>2088</v>
      </c>
      <c r="C112" s="4" t="str">
        <f>FY25_AllocationWrksht!D110</f>
        <v>Emmetsburg</v>
      </c>
      <c r="D112" s="4">
        <f>FY24_Wrksht_Wrksheet!D109</f>
        <v>647</v>
      </c>
      <c r="E112" s="3"/>
      <c r="F112" s="12">
        <f>FY25_AllocationWrksht!G110</f>
        <v>329067.37</v>
      </c>
      <c r="G112" s="29"/>
      <c r="H112" s="30">
        <f>FY25_AllocationWrksht!$J$5</f>
        <v>403.97995813861803</v>
      </c>
      <c r="I112" s="30"/>
      <c r="J112" s="13">
        <f>FY25_AllocationWrksht!J110</f>
        <v>496.18119722557293</v>
      </c>
      <c r="L112" s="47">
        <f>FY25_AllocationWrksht!P110</f>
        <v>49282.805553737926</v>
      </c>
      <c r="M112" s="48"/>
      <c r="N112" s="49">
        <f>FY25_AllocationWrksht!Q110</f>
        <v>421.87057365238547</v>
      </c>
      <c r="O112" s="48"/>
      <c r="P112" s="47">
        <v>0</v>
      </c>
      <c r="Q112" s="54"/>
      <c r="R112" s="48"/>
      <c r="S112" s="47">
        <f t="shared" si="1"/>
        <v>49282.805553737926</v>
      </c>
      <c r="T112" s="48"/>
      <c r="U112" s="49">
        <f>FY24_Wrksht_Wrksheet!Y109</f>
        <v>404.50140103776067</v>
      </c>
    </row>
    <row r="113" spans="1:21" x14ac:dyDescent="0.3">
      <c r="A113" s="89">
        <f>FY25_AllocationWrksht!B111</f>
        <v>2097</v>
      </c>
      <c r="C113" s="4" t="str">
        <f>FY25_AllocationWrksht!D111</f>
        <v>English Valleys</v>
      </c>
      <c r="D113" s="4">
        <f>FY24_Wrksht_Wrksheet!D110</f>
        <v>481.4</v>
      </c>
      <c r="E113" s="3"/>
      <c r="F113" s="12">
        <f>FY25_AllocationWrksht!G111</f>
        <v>307452.55</v>
      </c>
      <c r="G113" s="29"/>
      <c r="H113" s="30">
        <f>FY25_AllocationWrksht!$J$5</f>
        <v>403.97995813861803</v>
      </c>
      <c r="I113" s="30"/>
      <c r="J113" s="13">
        <f>FY25_AllocationWrksht!J111</f>
        <v>665.48170995670989</v>
      </c>
      <c r="L113" s="47">
        <f>FY25_AllocationWrksht!P111</f>
        <v>112548.34497259789</v>
      </c>
      <c r="M113" s="48"/>
      <c r="N113" s="49">
        <f>FY25_AllocationWrksht!Q111</f>
        <v>421.87057365238547</v>
      </c>
      <c r="O113" s="48"/>
      <c r="P113" s="47">
        <v>0</v>
      </c>
      <c r="Q113" s="54"/>
      <c r="R113" s="48"/>
      <c r="S113" s="47">
        <f t="shared" si="1"/>
        <v>112548.34497259789</v>
      </c>
      <c r="T113" s="48"/>
      <c r="U113" s="49">
        <f>FY24_Wrksht_Wrksheet!Y110</f>
        <v>404.50329462607755</v>
      </c>
    </row>
    <row r="114" spans="1:21" x14ac:dyDescent="0.3">
      <c r="A114" s="152">
        <f>FY25_AllocationWrksht!B112</f>
        <v>2113</v>
      </c>
      <c r="B114" s="21"/>
      <c r="C114" s="24" t="str">
        <f>FY25_AllocationWrksht!D112</f>
        <v>Essex</v>
      </c>
      <c r="D114" s="24">
        <f>FY24_Wrksht_Wrksheet!D111</f>
        <v>183.4</v>
      </c>
      <c r="E114" s="25"/>
      <c r="F114" s="26">
        <f>FY25_AllocationWrksht!G112</f>
        <v>82126.2</v>
      </c>
      <c r="G114" s="98"/>
      <c r="H114" s="99">
        <f>FY25_AllocationWrksht!$J$5</f>
        <v>403.97995813861803</v>
      </c>
      <c r="I114" s="99"/>
      <c r="J114" s="100">
        <f>FY25_AllocationWrksht!J112</f>
        <v>442.7288409703504</v>
      </c>
      <c r="K114" s="21"/>
      <c r="L114" s="51">
        <f>FY25_AllocationWrksht!P112</f>
        <v>3869.2085874824947</v>
      </c>
      <c r="M114" s="50"/>
      <c r="N114" s="52">
        <f>FY25_AllocationWrksht!Q112</f>
        <v>421.87057365238542</v>
      </c>
      <c r="O114" s="50"/>
      <c r="P114" s="51">
        <v>0</v>
      </c>
      <c r="Q114" s="54"/>
      <c r="R114" s="48"/>
      <c r="S114" s="51">
        <f t="shared" si="1"/>
        <v>3869.2085874824947</v>
      </c>
      <c r="T114" s="50"/>
      <c r="U114" s="52">
        <f>FY24_Wrksht_Wrksheet!Y111</f>
        <v>360.62579062159216</v>
      </c>
    </row>
    <row r="115" spans="1:21" x14ac:dyDescent="0.3">
      <c r="A115" s="89">
        <f>FY25_AllocationWrksht!B113</f>
        <v>2124</v>
      </c>
      <c r="C115" s="4" t="str">
        <f>FY25_AllocationWrksht!D113</f>
        <v>Estherville-Lincoln Central</v>
      </c>
      <c r="D115" s="4">
        <f>FY24_Wrksht_Wrksheet!D112</f>
        <v>1222.0999999999999</v>
      </c>
      <c r="E115" s="3"/>
      <c r="F115" s="12">
        <f>FY25_AllocationWrksht!G113</f>
        <v>247582.33</v>
      </c>
      <c r="G115" s="29"/>
      <c r="H115" s="30">
        <f>FY25_AllocationWrksht!$J$5</f>
        <v>403.97995813861803</v>
      </c>
      <c r="I115" s="30"/>
      <c r="J115" s="13">
        <f>FY25_AllocationWrksht!J113</f>
        <v>205.97531613976705</v>
      </c>
      <c r="L115" s="47">
        <f>FY25_AllocationWrksht!P113</f>
        <v>0</v>
      </c>
      <c r="M115" s="48"/>
      <c r="N115" s="49">
        <f>FY25_AllocationWrksht!Q113</f>
        <v>205.97531613976705</v>
      </c>
      <c r="O115" s="48"/>
      <c r="P115" s="47">
        <v>0</v>
      </c>
      <c r="Q115" s="54"/>
      <c r="R115" s="48"/>
      <c r="S115" s="47">
        <f t="shared" si="1"/>
        <v>0</v>
      </c>
      <c r="T115" s="48"/>
      <c r="U115" s="49">
        <f>FY24_Wrksht_Wrksheet!Y112</f>
        <v>221.07711316586207</v>
      </c>
    </row>
    <row r="116" spans="1:21" x14ac:dyDescent="0.3">
      <c r="A116" s="89">
        <f>FY25_AllocationWrksht!B114</f>
        <v>2151</v>
      </c>
      <c r="C116" s="4" t="str">
        <f>FY25_AllocationWrksht!D114</f>
        <v>Exira-Elk Horn-Kimballton</v>
      </c>
      <c r="D116" s="4">
        <f>FY24_Wrksht_Wrksheet!D113</f>
        <v>407</v>
      </c>
      <c r="E116" s="3"/>
      <c r="F116" s="12">
        <f>FY25_AllocationWrksht!G114</f>
        <v>312845.59999999998</v>
      </c>
      <c r="G116" s="29"/>
      <c r="H116" s="30">
        <f>FY25_AllocationWrksht!$J$5</f>
        <v>403.97995813861803</v>
      </c>
      <c r="I116" s="30"/>
      <c r="J116" s="13">
        <f>FY25_AllocationWrksht!J114</f>
        <v>733.51840562719804</v>
      </c>
      <c r="L116" s="47">
        <f>FY25_AllocationWrksht!P114</f>
        <v>132917.80033725756</v>
      </c>
      <c r="M116" s="48"/>
      <c r="N116" s="49">
        <f>FY25_AllocationWrksht!Q114</f>
        <v>421.87057365238547</v>
      </c>
      <c r="O116" s="48"/>
      <c r="P116" s="47">
        <v>0</v>
      </c>
      <c r="Q116" s="54"/>
      <c r="R116" s="48"/>
      <c r="S116" s="47">
        <f t="shared" si="1"/>
        <v>132917.80033725756</v>
      </c>
      <c r="T116" s="48"/>
      <c r="U116" s="49">
        <f>FY24_Wrksht_Wrksheet!Y113</f>
        <v>404.50692777427645</v>
      </c>
    </row>
    <row r="117" spans="1:21" x14ac:dyDescent="0.3">
      <c r="A117" s="89">
        <f>FY25_AllocationWrksht!B115</f>
        <v>2169</v>
      </c>
      <c r="C117" s="4" t="str">
        <f>FY25_AllocationWrksht!D115</f>
        <v>Fairfield</v>
      </c>
      <c r="D117" s="4">
        <f>FY24_Wrksht_Wrksheet!D114</f>
        <v>1607.4</v>
      </c>
      <c r="E117" s="3"/>
      <c r="F117" s="12">
        <f>FY25_AllocationWrksht!G115</f>
        <v>575406.49</v>
      </c>
      <c r="G117" s="29"/>
      <c r="H117" s="30">
        <f>FY25_AllocationWrksht!$J$5</f>
        <v>403.97995813861803</v>
      </c>
      <c r="I117" s="30"/>
      <c r="J117" s="13">
        <f>FY25_AllocationWrksht!J115</f>
        <v>366.89822737996559</v>
      </c>
      <c r="L117" s="47">
        <f>FY25_AllocationWrksht!P115</f>
        <v>0</v>
      </c>
      <c r="M117" s="48"/>
      <c r="N117" s="49">
        <f>FY25_AllocationWrksht!Q115</f>
        <v>366.89822737996559</v>
      </c>
      <c r="O117" s="48"/>
      <c r="P117" s="47">
        <v>0</v>
      </c>
      <c r="Q117" s="54"/>
      <c r="R117" s="48"/>
      <c r="S117" s="47">
        <f t="shared" si="1"/>
        <v>0</v>
      </c>
      <c r="T117" s="48"/>
      <c r="U117" s="49">
        <f>FY24_Wrksht_Wrksheet!Y114</f>
        <v>378.98864626104262</v>
      </c>
    </row>
    <row r="118" spans="1:21" x14ac:dyDescent="0.3">
      <c r="A118" s="89">
        <f>FY25_AllocationWrksht!B116</f>
        <v>2295</v>
      </c>
      <c r="C118" s="4" t="str">
        <f>FY25_AllocationWrksht!D116</f>
        <v>Forest City</v>
      </c>
      <c r="D118" s="4">
        <f>FY24_Wrksht_Wrksheet!D115</f>
        <v>1058</v>
      </c>
      <c r="E118" s="3"/>
      <c r="F118" s="12">
        <f>FY25_AllocationWrksht!G116</f>
        <v>481433.33</v>
      </c>
      <c r="G118" s="29"/>
      <c r="H118" s="30">
        <f>FY25_AllocationWrksht!$J$5</f>
        <v>403.97995813861803</v>
      </c>
      <c r="I118" s="30"/>
      <c r="J118" s="13">
        <f>FY25_AllocationWrksht!J116</f>
        <v>456.16195755163915</v>
      </c>
      <c r="L118" s="47">
        <f>FY25_AllocationWrksht!P116</f>
        <v>36191.126567272331</v>
      </c>
      <c r="M118" s="48"/>
      <c r="N118" s="49">
        <f>FY25_AllocationWrksht!Q116</f>
        <v>421.87057365238547</v>
      </c>
      <c r="O118" s="48"/>
      <c r="P118" s="47">
        <v>0</v>
      </c>
      <c r="Q118" s="54"/>
      <c r="R118" s="48"/>
      <c r="S118" s="47">
        <f t="shared" si="1"/>
        <v>36191.126567272331</v>
      </c>
      <c r="T118" s="48"/>
      <c r="U118" s="49">
        <f>FY24_Wrksht_Wrksheet!Y115</f>
        <v>404.50600033712982</v>
      </c>
    </row>
    <row r="119" spans="1:21" x14ac:dyDescent="0.3">
      <c r="A119" s="152">
        <f>FY25_AllocationWrksht!B117</f>
        <v>2313</v>
      </c>
      <c r="B119" s="21"/>
      <c r="C119" s="24" t="str">
        <f>FY25_AllocationWrksht!D117</f>
        <v>Fort Dodge</v>
      </c>
      <c r="D119" s="24">
        <f>FY24_Wrksht_Wrksheet!D116</f>
        <v>3648.9</v>
      </c>
      <c r="E119" s="25"/>
      <c r="F119" s="26">
        <f>FY25_AllocationWrksht!G117</f>
        <v>931851.47</v>
      </c>
      <c r="G119" s="98"/>
      <c r="H119" s="99">
        <f>FY25_AllocationWrksht!$J$5</f>
        <v>403.97995813861803</v>
      </c>
      <c r="I119" s="99"/>
      <c r="J119" s="100">
        <f>FY25_AllocationWrksht!J117</f>
        <v>261.9473407544836</v>
      </c>
      <c r="K119" s="21"/>
      <c r="L119" s="51">
        <f>FY25_AllocationWrksht!P117</f>
        <v>0</v>
      </c>
      <c r="M119" s="50"/>
      <c r="N119" s="52">
        <f>FY25_AllocationWrksht!Q117</f>
        <v>261.9473407544836</v>
      </c>
      <c r="O119" s="50"/>
      <c r="P119" s="51">
        <v>0</v>
      </c>
      <c r="Q119" s="54"/>
      <c r="R119" s="48"/>
      <c r="S119" s="51">
        <f t="shared" si="1"/>
        <v>0</v>
      </c>
      <c r="T119" s="50"/>
      <c r="U119" s="52">
        <f>FY24_Wrksht_Wrksheet!Y116</f>
        <v>244.03963934336375</v>
      </c>
    </row>
    <row r="120" spans="1:21" x14ac:dyDescent="0.3">
      <c r="A120" s="89">
        <f>FY25_AllocationWrksht!B118</f>
        <v>2322</v>
      </c>
      <c r="C120" s="4" t="str">
        <f>FY25_AllocationWrksht!D118</f>
        <v>Fort Madison</v>
      </c>
      <c r="D120" s="4">
        <f>FY24_Wrksht_Wrksheet!D117</f>
        <v>2042.5</v>
      </c>
      <c r="E120" s="3"/>
      <c r="F120" s="12">
        <f>FY25_AllocationWrksht!G118</f>
        <v>761972</v>
      </c>
      <c r="G120" s="29"/>
      <c r="H120" s="30">
        <f>FY25_AllocationWrksht!$J$5</f>
        <v>403.97995813861803</v>
      </c>
      <c r="I120" s="30"/>
      <c r="J120" s="13">
        <f>FY25_AllocationWrksht!J118</f>
        <v>363.79661016949154</v>
      </c>
      <c r="L120" s="47">
        <f>FY25_AllocationWrksht!P118</f>
        <v>0</v>
      </c>
      <c r="M120" s="48"/>
      <c r="N120" s="49">
        <f>FY25_AllocationWrksht!Q118</f>
        <v>363.79661016949154</v>
      </c>
      <c r="O120" s="48"/>
      <c r="P120" s="47">
        <v>0</v>
      </c>
      <c r="Q120" s="54"/>
      <c r="R120" s="48"/>
      <c r="S120" s="47">
        <f t="shared" si="1"/>
        <v>0</v>
      </c>
      <c r="T120" s="48"/>
      <c r="U120" s="49">
        <f>FY24_Wrksht_Wrksheet!Y117</f>
        <v>364.63750305997553</v>
      </c>
    </row>
    <row r="121" spans="1:21" x14ac:dyDescent="0.3">
      <c r="A121" s="89">
        <f>FY25_AllocationWrksht!B119</f>
        <v>2369</v>
      </c>
      <c r="C121" s="4" t="str">
        <f>FY25_AllocationWrksht!D119</f>
        <v>Fremont-Mills</v>
      </c>
      <c r="D121" s="4">
        <f>FY24_Wrksht_Wrksheet!D118</f>
        <v>436</v>
      </c>
      <c r="E121" s="3"/>
      <c r="F121" s="12">
        <f>FY25_AllocationWrksht!G119</f>
        <v>202374.95</v>
      </c>
      <c r="G121" s="29"/>
      <c r="H121" s="30">
        <f>FY25_AllocationWrksht!$J$5</f>
        <v>403.97995813861803</v>
      </c>
      <c r="I121" s="30"/>
      <c r="J121" s="13">
        <f>FY25_AllocationWrksht!J119</f>
        <v>466.30172811059913</v>
      </c>
      <c r="L121" s="47">
        <f>FY25_AllocationWrksht!P119</f>
        <v>19283.121034864726</v>
      </c>
      <c r="M121" s="48"/>
      <c r="N121" s="49">
        <f>FY25_AllocationWrksht!Q119</f>
        <v>421.87057365238547</v>
      </c>
      <c r="O121" s="48"/>
      <c r="P121" s="47">
        <v>0</v>
      </c>
      <c r="Q121" s="54"/>
      <c r="R121" s="48"/>
      <c r="S121" s="47">
        <f t="shared" si="1"/>
        <v>19283.121034864726</v>
      </c>
      <c r="T121" s="48"/>
      <c r="U121" s="49">
        <f>FY24_Wrksht_Wrksheet!Y118</f>
        <v>404.50309321619881</v>
      </c>
    </row>
    <row r="122" spans="1:21" x14ac:dyDescent="0.3">
      <c r="A122" s="89">
        <f>FY25_AllocationWrksht!B120</f>
        <v>2682</v>
      </c>
      <c r="C122" s="4" t="str">
        <f>FY25_AllocationWrksht!D120</f>
        <v>GMG</v>
      </c>
      <c r="D122" s="4">
        <f>FY24_Wrksht_Wrksheet!D119</f>
        <v>472</v>
      </c>
      <c r="E122" s="3"/>
      <c r="F122" s="12">
        <f>FY25_AllocationWrksht!G120</f>
        <v>244125.34</v>
      </c>
      <c r="G122" s="29"/>
      <c r="H122" s="30">
        <f>FY25_AllocationWrksht!$J$5</f>
        <v>403.97995813861803</v>
      </c>
      <c r="I122" s="30"/>
      <c r="J122" s="13">
        <f>FY25_AllocationWrksht!J120</f>
        <v>959.23512770137518</v>
      </c>
      <c r="L122" s="47">
        <f>FY25_AllocationWrksht!P120</f>
        <v>136759.27900546789</v>
      </c>
      <c r="M122" s="48"/>
      <c r="N122" s="49">
        <f>FY25_AllocationWrksht!Q120</f>
        <v>421.87057365238547</v>
      </c>
      <c r="O122" s="48"/>
      <c r="P122" s="47">
        <v>0</v>
      </c>
      <c r="Q122" s="54"/>
      <c r="R122" s="48"/>
      <c r="S122" s="47">
        <f t="shared" si="1"/>
        <v>136759.27900546789</v>
      </c>
      <c r="T122" s="48"/>
      <c r="U122" s="49">
        <f>FY24_Wrksht_Wrksheet!Y119</f>
        <v>404.49881180584276</v>
      </c>
    </row>
    <row r="123" spans="1:21" x14ac:dyDescent="0.3">
      <c r="A123" s="89">
        <f>FY25_AllocationWrksht!B121</f>
        <v>2376</v>
      </c>
      <c r="C123" s="4" t="str">
        <f>FY25_AllocationWrksht!D121</f>
        <v>Galva-Holstein</v>
      </c>
      <c r="D123" s="4">
        <f>FY24_Wrksht_Wrksheet!D120</f>
        <v>836.4</v>
      </c>
      <c r="E123" s="3"/>
      <c r="F123" s="12">
        <f>FY25_AllocationWrksht!G121</f>
        <v>302775.18</v>
      </c>
      <c r="G123" s="29"/>
      <c r="H123" s="30">
        <f>FY25_AllocationWrksht!$J$5</f>
        <v>403.97995813861803</v>
      </c>
      <c r="I123" s="30"/>
      <c r="J123" s="13">
        <f>FY25_AllocationWrksht!J121</f>
        <v>652.5327155172414</v>
      </c>
      <c r="L123" s="47">
        <f>FY25_AllocationWrksht!P121</f>
        <v>107027.23382529315</v>
      </c>
      <c r="M123" s="48"/>
      <c r="N123" s="49">
        <f>FY25_AllocationWrksht!Q121</f>
        <v>421.87057365238547</v>
      </c>
      <c r="O123" s="48"/>
      <c r="P123" s="47">
        <v>0</v>
      </c>
      <c r="Q123" s="54"/>
      <c r="R123" s="48"/>
      <c r="S123" s="47">
        <f t="shared" si="1"/>
        <v>107027.23382529315</v>
      </c>
      <c r="T123" s="48"/>
      <c r="U123" s="49">
        <f>FY24_Wrksht_Wrksheet!Y120</f>
        <v>404.49994737271942</v>
      </c>
    </row>
    <row r="124" spans="1:21" x14ac:dyDescent="0.3">
      <c r="A124" s="152">
        <f>FY25_AllocationWrksht!B122</f>
        <v>2403</v>
      </c>
      <c r="B124" s="21"/>
      <c r="C124" s="24" t="str">
        <f>FY25_AllocationWrksht!D122</f>
        <v>Garner-Hayfield-Ventura</v>
      </c>
      <c r="D124" s="24">
        <f>FY24_Wrksht_Wrksheet!D121</f>
        <v>455.7</v>
      </c>
      <c r="E124" s="25"/>
      <c r="F124" s="26">
        <f>FY25_AllocationWrksht!G122</f>
        <v>476347.88</v>
      </c>
      <c r="G124" s="98"/>
      <c r="H124" s="99">
        <f>FY25_AllocationWrksht!$J$5</f>
        <v>403.97995813861803</v>
      </c>
      <c r="I124" s="99"/>
      <c r="J124" s="100">
        <f>FY25_AllocationWrksht!J122</f>
        <v>560.40927058823524</v>
      </c>
      <c r="K124" s="21"/>
      <c r="L124" s="51">
        <f>FY25_AllocationWrksht!P122</f>
        <v>117757.8923954723</v>
      </c>
      <c r="M124" s="50"/>
      <c r="N124" s="52">
        <f>FY25_AllocationWrksht!Q122</f>
        <v>421.87057365238559</v>
      </c>
      <c r="O124" s="50"/>
      <c r="P124" s="51">
        <v>0</v>
      </c>
      <c r="Q124" s="54"/>
      <c r="R124" s="48"/>
      <c r="S124" s="51">
        <f t="shared" si="1"/>
        <v>117757.8923954723</v>
      </c>
      <c r="T124" s="50"/>
      <c r="U124" s="52">
        <f>FY24_Wrksht_Wrksheet!Y121</f>
        <v>404.50101190868327</v>
      </c>
    </row>
    <row r="125" spans="1:21" x14ac:dyDescent="0.3">
      <c r="A125" s="89">
        <f>FY25_AllocationWrksht!B123</f>
        <v>2457</v>
      </c>
      <c r="C125" s="4" t="str">
        <f>FY25_AllocationWrksht!D123</f>
        <v>George-Little Rock</v>
      </c>
      <c r="D125" s="4">
        <f>FY24_Wrksht_Wrksheet!D122</f>
        <v>1562.7</v>
      </c>
      <c r="E125" s="3"/>
      <c r="F125" s="12">
        <f>FY25_AllocationWrksht!G123</f>
        <v>277610.2</v>
      </c>
      <c r="G125" s="29"/>
      <c r="H125" s="30">
        <f>FY25_AllocationWrksht!$J$5</f>
        <v>403.97995813861803</v>
      </c>
      <c r="I125" s="30"/>
      <c r="J125" s="13">
        <f>FY25_AllocationWrksht!J123</f>
        <v>610.53485814822966</v>
      </c>
      <c r="L125" s="47">
        <f>FY25_AllocationWrksht!P123</f>
        <v>85785.650160260353</v>
      </c>
      <c r="M125" s="48"/>
      <c r="N125" s="49">
        <f>FY25_AllocationWrksht!Q123</f>
        <v>421.87057365238547</v>
      </c>
      <c r="O125" s="48"/>
      <c r="P125" s="47">
        <v>0</v>
      </c>
      <c r="Q125" s="54"/>
      <c r="R125" s="48"/>
      <c r="S125" s="47">
        <f t="shared" si="1"/>
        <v>85785.650160260353</v>
      </c>
      <c r="T125" s="48"/>
      <c r="U125" s="49">
        <f>FY24_Wrksht_Wrksheet!Y122</f>
        <v>283.93323094643887</v>
      </c>
    </row>
    <row r="126" spans="1:21" x14ac:dyDescent="0.3">
      <c r="A126" s="89">
        <f>FY25_AllocationWrksht!B124</f>
        <v>2466</v>
      </c>
      <c r="C126" s="4" t="str">
        <f>FY25_AllocationWrksht!D124</f>
        <v>Gilbert</v>
      </c>
      <c r="D126" s="4">
        <f>FY24_Wrksht_Wrksheet!D123</f>
        <v>164</v>
      </c>
      <c r="E126" s="3"/>
      <c r="F126" s="12">
        <f>FY25_AllocationWrksht!G124</f>
        <v>479128.41</v>
      </c>
      <c r="G126" s="29"/>
      <c r="H126" s="30">
        <f>FY25_AllocationWrksht!$J$5</f>
        <v>403.97995813861803</v>
      </c>
      <c r="I126" s="30"/>
      <c r="J126" s="13">
        <f>FY25_AllocationWrksht!J124</f>
        <v>301.96534316505955</v>
      </c>
      <c r="L126" s="47">
        <f>FY25_AllocationWrksht!P124</f>
        <v>0</v>
      </c>
      <c r="M126" s="48"/>
      <c r="N126" s="49">
        <f>FY25_AllocationWrksht!Q124</f>
        <v>301.96534316505955</v>
      </c>
      <c r="O126" s="48"/>
      <c r="P126" s="47">
        <v>0</v>
      </c>
      <c r="Q126" s="54"/>
      <c r="R126" s="48"/>
      <c r="S126" s="47">
        <f t="shared" si="1"/>
        <v>0</v>
      </c>
      <c r="T126" s="48"/>
      <c r="U126" s="49">
        <f>FY24_Wrksht_Wrksheet!Y123</f>
        <v>404.49868003651659</v>
      </c>
    </row>
    <row r="127" spans="1:21" x14ac:dyDescent="0.3">
      <c r="A127" s="89">
        <f>FY25_AllocationWrksht!B125</f>
        <v>2493</v>
      </c>
      <c r="C127" s="4" t="str">
        <f>FY25_AllocationWrksht!D125</f>
        <v>Gilmore City-Bradgate</v>
      </c>
      <c r="D127" s="4">
        <f>FY24_Wrksht_Wrksheet!D124</f>
        <v>616.79999999999995</v>
      </c>
      <c r="E127" s="3"/>
      <c r="F127" s="12">
        <f>FY25_AllocationWrksht!G125</f>
        <v>79938.37</v>
      </c>
      <c r="G127" s="29"/>
      <c r="H127" s="30">
        <f>FY25_AllocationWrksht!$J$5</f>
        <v>403.97995813861803</v>
      </c>
      <c r="I127" s="30"/>
      <c r="J127" s="13">
        <f>FY25_AllocationWrksht!J125</f>
        <v>459.41591954022988</v>
      </c>
      <c r="L127" s="47">
        <f>FY25_AllocationWrksht!P125</f>
        <v>6532.8901844849261</v>
      </c>
      <c r="M127" s="48"/>
      <c r="N127" s="49">
        <f>FY25_AllocationWrksht!Q125</f>
        <v>421.87057365238542</v>
      </c>
      <c r="O127" s="48"/>
      <c r="P127" s="47">
        <v>0</v>
      </c>
      <c r="Q127" s="54"/>
      <c r="R127" s="48"/>
      <c r="S127" s="47">
        <f t="shared" si="1"/>
        <v>6532.8901844849261</v>
      </c>
      <c r="T127" s="48"/>
      <c r="U127" s="49">
        <f>FY24_Wrksht_Wrksheet!Y124</f>
        <v>404.50257417146969</v>
      </c>
    </row>
    <row r="128" spans="1:21" x14ac:dyDescent="0.3">
      <c r="A128" s="89">
        <f>FY25_AllocationWrksht!B126</f>
        <v>2502</v>
      </c>
      <c r="C128" s="4" t="str">
        <f>FY25_AllocationWrksht!D126</f>
        <v>Gladbrook-Reinbeck</v>
      </c>
      <c r="D128" s="4">
        <f>FY24_Wrksht_Wrksheet!D125</f>
        <v>1933.5</v>
      </c>
      <c r="E128" s="3"/>
      <c r="F128" s="12">
        <f>FY25_AllocationWrksht!G126</f>
        <v>251012.07</v>
      </c>
      <c r="G128" s="29"/>
      <c r="H128" s="30">
        <f>FY25_AllocationWrksht!$J$5</f>
        <v>403.97995813861803</v>
      </c>
      <c r="I128" s="30"/>
      <c r="J128" s="13">
        <f>FY25_AllocationWrksht!J126</f>
        <v>406.62898104649281</v>
      </c>
      <c r="L128" s="47">
        <f>FY25_AllocationWrksht!P126</f>
        <v>0</v>
      </c>
      <c r="M128" s="48"/>
      <c r="N128" s="49">
        <f>FY25_AllocationWrksht!Q126</f>
        <v>406.62898104649281</v>
      </c>
      <c r="O128" s="48"/>
      <c r="P128" s="47">
        <v>0</v>
      </c>
      <c r="Q128" s="54"/>
      <c r="R128" s="48"/>
      <c r="S128" s="47">
        <f t="shared" si="1"/>
        <v>0</v>
      </c>
      <c r="T128" s="48"/>
      <c r="U128" s="49">
        <f>FY24_Wrksht_Wrksheet!Y125</f>
        <v>374.13095422808374</v>
      </c>
    </row>
    <row r="129" spans="1:21" x14ac:dyDescent="0.3">
      <c r="A129" s="152">
        <f>FY25_AllocationWrksht!B127</f>
        <v>2511</v>
      </c>
      <c r="B129" s="21"/>
      <c r="C129" s="24" t="str">
        <f>FY25_AllocationWrksht!D127</f>
        <v>Glenwood</v>
      </c>
      <c r="D129" s="24">
        <f>FY24_Wrksht_Wrksheet!D126</f>
        <v>279</v>
      </c>
      <c r="E129" s="25"/>
      <c r="F129" s="26">
        <f>FY25_AllocationWrksht!G127</f>
        <v>987005.56</v>
      </c>
      <c r="G129" s="98"/>
      <c r="H129" s="99">
        <f>FY25_AllocationWrksht!$J$5</f>
        <v>403.97995813861803</v>
      </c>
      <c r="I129" s="99"/>
      <c r="J129" s="100">
        <f>FY25_AllocationWrksht!J127</f>
        <v>514.36008129657614</v>
      </c>
      <c r="K129" s="21"/>
      <c r="L129" s="51">
        <f>FY25_AllocationWrksht!P127</f>
        <v>177478.11621843747</v>
      </c>
      <c r="M129" s="50"/>
      <c r="N129" s="52">
        <f>FY25_AllocationWrksht!Q127</f>
        <v>421.87057365238553</v>
      </c>
      <c r="O129" s="50"/>
      <c r="P129" s="51">
        <v>0</v>
      </c>
      <c r="Q129" s="54"/>
      <c r="R129" s="48"/>
      <c r="S129" s="51">
        <f t="shared" si="1"/>
        <v>177478.11621843747</v>
      </c>
      <c r="T129" s="50"/>
      <c r="U129" s="52">
        <f>FY24_Wrksht_Wrksheet!Y126</f>
        <v>404.50167243095666</v>
      </c>
    </row>
    <row r="130" spans="1:21" x14ac:dyDescent="0.3">
      <c r="A130" s="89">
        <f>FY25_AllocationWrksht!B128</f>
        <v>2520</v>
      </c>
      <c r="C130" s="4" t="str">
        <f>FY25_AllocationWrksht!D128</f>
        <v>Glidden-Ralston</v>
      </c>
      <c r="D130" s="4">
        <f>FY24_Wrksht_Wrksheet!D127</f>
        <v>255.2</v>
      </c>
      <c r="E130" s="3"/>
      <c r="F130" s="12">
        <f>FY25_AllocationWrksht!G128</f>
        <v>158298.68</v>
      </c>
      <c r="G130" s="29"/>
      <c r="H130" s="30">
        <f>FY25_AllocationWrksht!$J$5</f>
        <v>403.97995813861803</v>
      </c>
      <c r="I130" s="30"/>
      <c r="J130" s="13">
        <f>FY25_AllocationWrksht!J128</f>
        <v>534.79283783783785</v>
      </c>
      <c r="L130" s="47">
        <f>FY25_AllocationWrksht!P128</f>
        <v>33424.990198893902</v>
      </c>
      <c r="M130" s="48"/>
      <c r="N130" s="49">
        <f>FY25_AllocationWrksht!Q128</f>
        <v>421.87057365238542</v>
      </c>
      <c r="O130" s="48"/>
      <c r="P130" s="47">
        <v>0</v>
      </c>
      <c r="Q130" s="54"/>
      <c r="R130" s="48"/>
      <c r="S130" s="47">
        <f t="shared" si="1"/>
        <v>33424.990198893902</v>
      </c>
      <c r="T130" s="48"/>
      <c r="U130" s="49">
        <f>FY24_Wrksht_Wrksheet!Y127</f>
        <v>404.50592294499592</v>
      </c>
    </row>
    <row r="131" spans="1:21" x14ac:dyDescent="0.3">
      <c r="A131" s="89">
        <f>FY25_AllocationWrksht!B129</f>
        <v>2556</v>
      </c>
      <c r="C131" s="4" t="str">
        <f>FY25_AllocationWrksht!D129</f>
        <v>Graettinger-Terril</v>
      </c>
      <c r="D131" s="4">
        <f>FY24_Wrksht_Wrksheet!D128</f>
        <v>385.2</v>
      </c>
      <c r="E131" s="3"/>
      <c r="F131" s="12">
        <f>FY25_AllocationWrksht!G129</f>
        <v>171338.12</v>
      </c>
      <c r="G131" s="29"/>
      <c r="H131" s="30">
        <f>FY25_AllocationWrksht!$J$5</f>
        <v>403.97995813861803</v>
      </c>
      <c r="I131" s="30"/>
      <c r="J131" s="13">
        <f>FY25_AllocationWrksht!J129</f>
        <v>453.27544973544974</v>
      </c>
      <c r="L131" s="47">
        <f>FY25_AllocationWrksht!P129</f>
        <v>11871.043159398292</v>
      </c>
      <c r="M131" s="48"/>
      <c r="N131" s="49">
        <f>FY25_AllocationWrksht!Q129</f>
        <v>421.87057365238547</v>
      </c>
      <c r="O131" s="48"/>
      <c r="P131" s="47">
        <v>0</v>
      </c>
      <c r="Q131" s="54"/>
      <c r="R131" s="48"/>
      <c r="S131" s="47">
        <f t="shared" si="1"/>
        <v>11871.043159398292</v>
      </c>
      <c r="T131" s="48"/>
      <c r="U131" s="49">
        <f>FY24_Wrksht_Wrksheet!Y128</f>
        <v>404.49852718592263</v>
      </c>
    </row>
    <row r="132" spans="1:21" x14ac:dyDescent="0.3">
      <c r="A132" s="89">
        <f>FY25_AllocationWrksht!B130</f>
        <v>3195</v>
      </c>
      <c r="C132" s="4" t="str">
        <f>FY25_AllocationWrksht!D130</f>
        <v>Greene County</v>
      </c>
      <c r="D132" s="4">
        <f>FY24_Wrksht_Wrksheet!D129</f>
        <v>1187.4000000000001</v>
      </c>
      <c r="E132" s="3"/>
      <c r="F132" s="12">
        <f>FY25_AllocationWrksht!G130</f>
        <v>779752.28</v>
      </c>
      <c r="G132" s="29"/>
      <c r="H132" s="30">
        <f>FY25_AllocationWrksht!$J$5</f>
        <v>403.97995813861803</v>
      </c>
      <c r="I132" s="30"/>
      <c r="J132" s="13">
        <f>FY25_AllocationWrksht!J130</f>
        <v>658.0188016877637</v>
      </c>
      <c r="L132" s="47">
        <f>FY25_AllocationWrksht!P130</f>
        <v>279835.65022192319</v>
      </c>
      <c r="M132" s="48"/>
      <c r="N132" s="49">
        <f>FY25_AllocationWrksht!Q130</f>
        <v>421.87057365238553</v>
      </c>
      <c r="O132" s="48"/>
      <c r="P132" s="47">
        <v>0</v>
      </c>
      <c r="Q132" s="54"/>
      <c r="R132" s="48"/>
      <c r="S132" s="47">
        <f t="shared" si="1"/>
        <v>279835.65022192319</v>
      </c>
      <c r="T132" s="48"/>
      <c r="U132" s="49">
        <f>FY24_Wrksht_Wrksheet!Y129</f>
        <v>404.50024730585272</v>
      </c>
    </row>
    <row r="133" spans="1:21" x14ac:dyDescent="0.3">
      <c r="A133" s="89">
        <f>FY25_AllocationWrksht!B131</f>
        <v>2709</v>
      </c>
      <c r="C133" s="4" t="str">
        <f>FY25_AllocationWrksht!D131</f>
        <v>Grinnell-Newburg</v>
      </c>
      <c r="D133" s="4">
        <f>FY24_Wrksht_Wrksheet!D130</f>
        <v>1521.7</v>
      </c>
      <c r="E133" s="3"/>
      <c r="F133" s="12">
        <f>FY25_AllocationWrksht!G131</f>
        <v>643676.68000000005</v>
      </c>
      <c r="G133" s="29"/>
      <c r="H133" s="30">
        <f>FY25_AllocationWrksht!$J$5</f>
        <v>403.97995813861803</v>
      </c>
      <c r="I133" s="30"/>
      <c r="J133" s="13">
        <f>FY25_AllocationWrksht!J131</f>
        <v>429.6333466826859</v>
      </c>
      <c r="L133" s="47">
        <f>FY25_AllocationWrksht!P131</f>
        <v>11630.186553996095</v>
      </c>
      <c r="M133" s="48"/>
      <c r="N133" s="49">
        <f>FY25_AllocationWrksht!Q131</f>
        <v>421.87057365238553</v>
      </c>
      <c r="O133" s="48"/>
      <c r="P133" s="47">
        <v>0</v>
      </c>
      <c r="Q133" s="54"/>
      <c r="R133" s="48"/>
      <c r="S133" s="47">
        <f t="shared" si="1"/>
        <v>11630.186553996095</v>
      </c>
      <c r="T133" s="48"/>
      <c r="U133" s="49">
        <f>FY24_Wrksht_Wrksheet!Y130</f>
        <v>363.22167970033519</v>
      </c>
    </row>
    <row r="134" spans="1:21" x14ac:dyDescent="0.3">
      <c r="A134" s="152">
        <f>FY25_AllocationWrksht!B132</f>
        <v>2718</v>
      </c>
      <c r="B134" s="21"/>
      <c r="C134" s="24" t="str">
        <f>FY25_AllocationWrksht!D132</f>
        <v>Griswold</v>
      </c>
      <c r="D134" s="24">
        <f>FY24_Wrksht_Wrksheet!D131</f>
        <v>456.7</v>
      </c>
      <c r="E134" s="25"/>
      <c r="F134" s="26">
        <f>FY25_AllocationWrksht!G132</f>
        <v>448917.09</v>
      </c>
      <c r="G134" s="98"/>
      <c r="H134" s="99">
        <f>FY25_AllocationWrksht!$J$5</f>
        <v>403.97995813861803</v>
      </c>
      <c r="I134" s="99"/>
      <c r="J134" s="100">
        <f>FY25_AllocationWrksht!J132</f>
        <v>1002.4946181330952</v>
      </c>
      <c r="K134" s="21"/>
      <c r="L134" s="51">
        <f>FY25_AllocationWrksht!P132</f>
        <v>260003.4471184618</v>
      </c>
      <c r="M134" s="50"/>
      <c r="N134" s="52">
        <f>FY25_AllocationWrksht!Q132</f>
        <v>421.87057365238547</v>
      </c>
      <c r="O134" s="50"/>
      <c r="P134" s="51">
        <v>0</v>
      </c>
      <c r="Q134" s="54"/>
      <c r="R134" s="48"/>
      <c r="S134" s="51">
        <f t="shared" si="1"/>
        <v>260003.4471184618</v>
      </c>
      <c r="T134" s="50"/>
      <c r="U134" s="52">
        <f>FY24_Wrksht_Wrksheet!Y131</f>
        <v>404.49929756309911</v>
      </c>
    </row>
    <row r="135" spans="1:21" x14ac:dyDescent="0.3">
      <c r="A135" s="89">
        <f>FY25_AllocationWrksht!B133</f>
        <v>2727</v>
      </c>
      <c r="C135" s="4" t="str">
        <f>FY25_AllocationWrksht!D133</f>
        <v>Grundy Center</v>
      </c>
      <c r="D135" s="4">
        <f>FY24_Wrksht_Wrksheet!D132</f>
        <v>668.2</v>
      </c>
      <c r="E135" s="3"/>
      <c r="F135" s="12">
        <f>FY25_AllocationWrksht!G133</f>
        <v>193785.56</v>
      </c>
      <c r="G135" s="29"/>
      <c r="H135" s="30">
        <f>FY25_AllocationWrksht!$J$5</f>
        <v>403.97995813861803</v>
      </c>
      <c r="I135" s="30"/>
      <c r="J135" s="13">
        <f>FY25_AllocationWrksht!J133</f>
        <v>285.27242749889592</v>
      </c>
      <c r="L135" s="47">
        <f>FY25_AllocationWrksht!P133</f>
        <v>0</v>
      </c>
      <c r="M135" s="48"/>
      <c r="N135" s="49">
        <f>FY25_AllocationWrksht!Q133</f>
        <v>285.27242749889592</v>
      </c>
      <c r="O135" s="48"/>
      <c r="P135" s="47">
        <v>0</v>
      </c>
      <c r="Q135" s="54"/>
      <c r="R135" s="48"/>
      <c r="S135" s="47">
        <f t="shared" si="1"/>
        <v>0</v>
      </c>
      <c r="T135" s="48"/>
      <c r="U135" s="49">
        <f>FY24_Wrksht_Wrksheet!Y132</f>
        <v>314.61447171505534</v>
      </c>
    </row>
    <row r="136" spans="1:21" x14ac:dyDescent="0.3">
      <c r="A136" s="89">
        <f>FY25_AllocationWrksht!B134</f>
        <v>2754</v>
      </c>
      <c r="C136" s="4" t="str">
        <f>FY25_AllocationWrksht!D134</f>
        <v>Guthrie Center</v>
      </c>
      <c r="D136" s="4">
        <f>FY24_Wrksht_Wrksheet!D133</f>
        <v>396.2</v>
      </c>
      <c r="E136" s="3"/>
      <c r="F136" s="12">
        <f>FY25_AllocationWrksht!G134</f>
        <v>291467.18</v>
      </c>
      <c r="G136" s="29"/>
      <c r="H136" s="30">
        <f>FY25_AllocationWrksht!$J$5</f>
        <v>403.97995813861803</v>
      </c>
      <c r="I136" s="30"/>
      <c r="J136" s="13">
        <f>FY25_AllocationWrksht!J134</f>
        <v>728.48582854286417</v>
      </c>
      <c r="L136" s="47">
        <f>FY25_AllocationWrksht!P134</f>
        <v>122676.76348168054</v>
      </c>
      <c r="M136" s="48"/>
      <c r="N136" s="49">
        <f>FY25_AllocationWrksht!Q134</f>
        <v>421.87057365238553</v>
      </c>
      <c r="O136" s="48"/>
      <c r="P136" s="47">
        <v>0</v>
      </c>
      <c r="Q136" s="54"/>
      <c r="R136" s="48"/>
      <c r="S136" s="47">
        <f t="shared" si="1"/>
        <v>122676.76348168054</v>
      </c>
      <c r="T136" s="48"/>
      <c r="U136" s="49">
        <f>FY24_Wrksht_Wrksheet!Y133</f>
        <v>404.50474620167091</v>
      </c>
    </row>
    <row r="137" spans="1:21" x14ac:dyDescent="0.3">
      <c r="A137" s="89">
        <f>FY25_AllocationWrksht!B135</f>
        <v>2766</v>
      </c>
      <c r="C137" s="4" t="str">
        <f>FY25_AllocationWrksht!D135</f>
        <v>HLV</v>
      </c>
      <c r="D137" s="4">
        <f>FY24_Wrksht_Wrksheet!D134</f>
        <v>227</v>
      </c>
      <c r="E137" s="3"/>
      <c r="F137" s="12">
        <f>FY25_AllocationWrksht!G135</f>
        <v>166403.16</v>
      </c>
      <c r="G137" s="29"/>
      <c r="H137" s="30">
        <f>FY25_AllocationWrksht!$J$5</f>
        <v>403.97995813861803</v>
      </c>
      <c r="I137" s="30"/>
      <c r="J137" s="13">
        <f>FY25_AllocationWrksht!J135</f>
        <v>531.13041812958829</v>
      </c>
      <c r="L137" s="47">
        <f>FY25_AllocationWrksht!P135</f>
        <v>34231.109274707647</v>
      </c>
      <c r="M137" s="48"/>
      <c r="N137" s="49">
        <f>FY25_AllocationWrksht!Q135</f>
        <v>421.87057365238542</v>
      </c>
      <c r="O137" s="48"/>
      <c r="P137" s="47">
        <v>0</v>
      </c>
      <c r="Q137" s="54"/>
      <c r="R137" s="48"/>
      <c r="S137" s="47">
        <f t="shared" si="1"/>
        <v>34231.109274707647</v>
      </c>
      <c r="T137" s="48"/>
      <c r="U137" s="49">
        <f>FY24_Wrksht_Wrksheet!Y134</f>
        <v>249.38396475770926</v>
      </c>
    </row>
    <row r="138" spans="1:21" x14ac:dyDescent="0.3">
      <c r="A138" s="89">
        <f>FY25_AllocationWrksht!B136</f>
        <v>2772</v>
      </c>
      <c r="C138" s="4" t="str">
        <f>FY25_AllocationWrksht!D136</f>
        <v>Hamburg</v>
      </c>
      <c r="D138" s="4">
        <f>FY24_Wrksht_Wrksheet!D135</f>
        <v>1107.8999999999999</v>
      </c>
      <c r="E138" s="3"/>
      <c r="F138" s="12">
        <f>FY25_AllocationWrksht!G136</f>
        <v>116016.26</v>
      </c>
      <c r="G138" s="29"/>
      <c r="H138" s="30">
        <f>FY25_AllocationWrksht!$J$5</f>
        <v>403.97995813861803</v>
      </c>
      <c r="I138" s="30"/>
      <c r="J138" s="13">
        <f>FY25_AllocationWrksht!J136</f>
        <v>513.34628318584066</v>
      </c>
      <c r="L138" s="47">
        <f>FY25_AllocationWrksht!P136</f>
        <v>20673.510354560873</v>
      </c>
      <c r="M138" s="48"/>
      <c r="N138" s="49">
        <f>FY25_AllocationWrksht!Q136</f>
        <v>421.87057365238547</v>
      </c>
      <c r="O138" s="48"/>
      <c r="P138" s="47">
        <v>0</v>
      </c>
      <c r="Q138" s="54"/>
      <c r="R138" s="48"/>
      <c r="S138" s="47">
        <f t="shared" si="1"/>
        <v>20673.510354560873</v>
      </c>
      <c r="T138" s="48"/>
      <c r="U138" s="49">
        <f>FY24_Wrksht_Wrksheet!Y135</f>
        <v>403.10694105966246</v>
      </c>
    </row>
    <row r="139" spans="1:21" x14ac:dyDescent="0.3">
      <c r="A139" s="152">
        <f>FY25_AllocationWrksht!B137</f>
        <v>2781</v>
      </c>
      <c r="B139" s="21"/>
      <c r="C139" s="24" t="str">
        <f>FY25_AllocationWrksht!D137</f>
        <v>Hampton-Dumont</v>
      </c>
      <c r="D139" s="24">
        <f>FY24_Wrksht_Wrksheet!D136</f>
        <v>1350.8</v>
      </c>
      <c r="E139" s="25"/>
      <c r="F139" s="26">
        <f>FY25_AllocationWrksht!G137</f>
        <v>383301.48</v>
      </c>
      <c r="G139" s="98"/>
      <c r="H139" s="99">
        <f>FY25_AllocationWrksht!$J$5</f>
        <v>403.97995813861803</v>
      </c>
      <c r="I139" s="99"/>
      <c r="J139" s="100">
        <f>FY25_AllocationWrksht!J137</f>
        <v>342.38631531933896</v>
      </c>
      <c r="K139" s="21"/>
      <c r="L139" s="51">
        <f>FY25_AllocationWrksht!P137</f>
        <v>0</v>
      </c>
      <c r="M139" s="50"/>
      <c r="N139" s="52">
        <f>FY25_AllocationWrksht!Q137</f>
        <v>342.38631531933896</v>
      </c>
      <c r="O139" s="50"/>
      <c r="P139" s="51">
        <v>0</v>
      </c>
      <c r="Q139" s="54"/>
      <c r="R139" s="48"/>
      <c r="S139" s="51">
        <f t="shared" ref="S139:S202" si="2">L139+P139</f>
        <v>0</v>
      </c>
      <c r="T139" s="50"/>
      <c r="U139" s="52">
        <f>FY24_Wrksht_Wrksheet!Y136</f>
        <v>404.49831013828106</v>
      </c>
    </row>
    <row r="140" spans="1:21" x14ac:dyDescent="0.3">
      <c r="A140" s="89">
        <f>FY25_AllocationWrksht!B138</f>
        <v>2826</v>
      </c>
      <c r="C140" s="4" t="str">
        <f>FY25_AllocationWrksht!D138</f>
        <v>Harlan</v>
      </c>
      <c r="D140" s="4">
        <f>FY24_Wrksht_Wrksheet!D137</f>
        <v>293</v>
      </c>
      <c r="E140" s="3"/>
      <c r="F140" s="12">
        <f>FY25_AllocationWrksht!G138</f>
        <v>599251.23</v>
      </c>
      <c r="G140" s="29"/>
      <c r="H140" s="30">
        <f>FY25_AllocationWrksht!$J$5</f>
        <v>403.97995813861803</v>
      </c>
      <c r="I140" s="30"/>
      <c r="J140" s="13">
        <f>FY25_AllocationWrksht!J138</f>
        <v>435.94589698821477</v>
      </c>
      <c r="L140" s="47">
        <f>FY25_AllocationWrksht!P138</f>
        <v>19347.939457430948</v>
      </c>
      <c r="M140" s="48"/>
      <c r="N140" s="49">
        <f>FY25_AllocationWrksht!Q138</f>
        <v>421.87057365238547</v>
      </c>
      <c r="O140" s="48"/>
      <c r="P140" s="47">
        <v>0</v>
      </c>
      <c r="Q140" s="54"/>
      <c r="R140" s="48"/>
      <c r="S140" s="47">
        <f t="shared" si="2"/>
        <v>19347.939457430948</v>
      </c>
      <c r="T140" s="48"/>
      <c r="U140" s="49">
        <f>FY24_Wrksht_Wrksheet!Y137</f>
        <v>326.14372013651877</v>
      </c>
    </row>
    <row r="141" spans="1:21" x14ac:dyDescent="0.3">
      <c r="A141" s="89">
        <f>FY25_AllocationWrksht!B139</f>
        <v>2846</v>
      </c>
      <c r="C141" s="4" t="str">
        <f>FY25_AllocationWrksht!D139</f>
        <v>Harris-Lake Park</v>
      </c>
      <c r="D141" s="4">
        <f>FY24_Wrksht_Wrksheet!D138</f>
        <v>642.79999999999995</v>
      </c>
      <c r="E141" s="3"/>
      <c r="F141" s="12">
        <f>FY25_AllocationWrksht!G139</f>
        <v>120742.33</v>
      </c>
      <c r="G141" s="29"/>
      <c r="H141" s="30">
        <f>FY25_AllocationWrksht!$J$5</f>
        <v>403.97995813861803</v>
      </c>
      <c r="I141" s="30"/>
      <c r="J141" s="13">
        <f>FY25_AllocationWrksht!J139</f>
        <v>410.68819727891156</v>
      </c>
      <c r="L141" s="47">
        <f>FY25_AllocationWrksht!P139</f>
        <v>0</v>
      </c>
      <c r="M141" s="48"/>
      <c r="N141" s="49">
        <f>FY25_AllocationWrksht!Q139</f>
        <v>410.68819727891156</v>
      </c>
      <c r="O141" s="48"/>
      <c r="P141" s="47">
        <v>0</v>
      </c>
      <c r="Q141" s="54"/>
      <c r="R141" s="48"/>
      <c r="S141" s="47">
        <f t="shared" si="2"/>
        <v>0</v>
      </c>
      <c r="T141" s="48"/>
      <c r="U141" s="49">
        <f>FY24_Wrksht_Wrksheet!Y138</f>
        <v>282.20443372744245</v>
      </c>
    </row>
    <row r="142" spans="1:21" x14ac:dyDescent="0.3">
      <c r="A142" s="89">
        <f>FY25_AllocationWrksht!B140</f>
        <v>2862</v>
      </c>
      <c r="C142" s="4" t="str">
        <f>FY25_AllocationWrksht!D140</f>
        <v>Hartley-Melvin-Sanborn</v>
      </c>
      <c r="D142" s="4">
        <f>FY24_Wrksht_Wrksheet!D139</f>
        <v>588.1</v>
      </c>
      <c r="E142" s="3"/>
      <c r="F142" s="12">
        <f>FY25_AllocationWrksht!G140</f>
        <v>177828.14</v>
      </c>
      <c r="G142" s="29"/>
      <c r="H142" s="30">
        <f>FY25_AllocationWrksht!$J$5</f>
        <v>403.97995813861803</v>
      </c>
      <c r="I142" s="30"/>
      <c r="J142" s="13">
        <f>FY25_AllocationWrksht!J140</f>
        <v>277.12036777310271</v>
      </c>
      <c r="L142" s="47">
        <f>FY25_AllocationWrksht!P140</f>
        <v>0</v>
      </c>
      <c r="M142" s="48"/>
      <c r="N142" s="49">
        <f>FY25_AllocationWrksht!Q140</f>
        <v>277.12036777310271</v>
      </c>
      <c r="O142" s="48"/>
      <c r="P142" s="47">
        <v>0</v>
      </c>
      <c r="Q142" s="54"/>
      <c r="R142" s="48"/>
      <c r="S142" s="47">
        <f t="shared" si="2"/>
        <v>0</v>
      </c>
      <c r="T142" s="48"/>
      <c r="U142" s="49">
        <f>FY24_Wrksht_Wrksheet!Y139</f>
        <v>404.50313149449829</v>
      </c>
    </row>
    <row r="143" spans="1:21" x14ac:dyDescent="0.3">
      <c r="A143" s="89">
        <f>FY25_AllocationWrksht!B141</f>
        <v>2977</v>
      </c>
      <c r="C143" s="4" t="str">
        <f>FY25_AllocationWrksht!D141</f>
        <v>Highland</v>
      </c>
      <c r="D143" s="4">
        <f>FY24_Wrksht_Wrksheet!D140</f>
        <v>557.20000000000005</v>
      </c>
      <c r="E143" s="3"/>
      <c r="F143" s="12">
        <f>FY25_AllocationWrksht!G141</f>
        <v>323282.52</v>
      </c>
      <c r="G143" s="29"/>
      <c r="H143" s="30">
        <f>FY25_AllocationWrksht!$J$5</f>
        <v>403.97995813861803</v>
      </c>
      <c r="I143" s="30"/>
      <c r="J143" s="13">
        <f>FY25_AllocationWrksht!J141</f>
        <v>554.51547169811329</v>
      </c>
      <c r="L143" s="47">
        <f>FY25_AllocationWrksht!P141</f>
        <v>77331.97556065931</v>
      </c>
      <c r="M143" s="48"/>
      <c r="N143" s="49">
        <f>FY25_AllocationWrksht!Q141</f>
        <v>421.87057365238542</v>
      </c>
      <c r="O143" s="48"/>
      <c r="P143" s="47">
        <v>0</v>
      </c>
      <c r="Q143" s="54"/>
      <c r="R143" s="48"/>
      <c r="S143" s="47">
        <f t="shared" si="2"/>
        <v>77331.97556065931</v>
      </c>
      <c r="T143" s="48"/>
      <c r="U143" s="49">
        <f>FY24_Wrksht_Wrksheet!Y140</f>
        <v>404.50677810525741</v>
      </c>
    </row>
    <row r="144" spans="1:21" x14ac:dyDescent="0.3">
      <c r="A144" s="152">
        <f>FY25_AllocationWrksht!B142</f>
        <v>2988</v>
      </c>
      <c r="B144" s="21"/>
      <c r="C144" s="24" t="str">
        <f>FY25_AllocationWrksht!D142</f>
        <v>Hinton</v>
      </c>
      <c r="D144" s="24">
        <f>FY24_Wrksht_Wrksheet!D141</f>
        <v>326.39999999999998</v>
      </c>
      <c r="E144" s="25"/>
      <c r="F144" s="26">
        <f>FY25_AllocationWrksht!G142</f>
        <v>395346.53</v>
      </c>
      <c r="G144" s="98"/>
      <c r="H144" s="99">
        <f>FY25_AllocationWrksht!$J$5</f>
        <v>403.97995813861803</v>
      </c>
      <c r="I144" s="99"/>
      <c r="J144" s="100">
        <f>FY25_AllocationWrksht!J142</f>
        <v>709.65092443008439</v>
      </c>
      <c r="K144" s="21"/>
      <c r="L144" s="51">
        <f>FY25_AllocationWrksht!P142</f>
        <v>160322.43341825609</v>
      </c>
      <c r="M144" s="50"/>
      <c r="N144" s="52">
        <f>FY25_AllocationWrksht!Q142</f>
        <v>421.87057365238547</v>
      </c>
      <c r="O144" s="50"/>
      <c r="P144" s="51">
        <v>0</v>
      </c>
      <c r="Q144" s="54"/>
      <c r="R144" s="48"/>
      <c r="S144" s="51">
        <f t="shared" si="2"/>
        <v>160322.43341825609</v>
      </c>
      <c r="T144" s="50"/>
      <c r="U144" s="52">
        <f>FY24_Wrksht_Wrksheet!Y141</f>
        <v>404.50371979022293</v>
      </c>
    </row>
    <row r="145" spans="1:21" x14ac:dyDescent="0.3">
      <c r="A145" s="89">
        <f>FY25_AllocationWrksht!B143</f>
        <v>3029</v>
      </c>
      <c r="C145" s="4" t="str">
        <f>FY25_AllocationWrksht!D143</f>
        <v>Howard-Winneshiek</v>
      </c>
      <c r="D145" s="4">
        <f>FY24_Wrksht_Wrksheet!D142</f>
        <v>1154.2</v>
      </c>
      <c r="E145" s="3"/>
      <c r="F145" s="12">
        <f>FY25_AllocationWrksht!G143</f>
        <v>702550.56</v>
      </c>
      <c r="G145" s="29"/>
      <c r="H145" s="30">
        <f>FY25_AllocationWrksht!$J$5</f>
        <v>403.97995813861803</v>
      </c>
      <c r="I145" s="30"/>
      <c r="J145" s="13">
        <f>FY25_AllocationWrksht!J143</f>
        <v>610.38276281494359</v>
      </c>
      <c r="L145" s="47">
        <f>FY25_AllocationWrksht!P143</f>
        <v>216977.5297261044</v>
      </c>
      <c r="M145" s="48"/>
      <c r="N145" s="49">
        <f>FY25_AllocationWrksht!Q143</f>
        <v>421.87057365238547</v>
      </c>
      <c r="O145" s="48"/>
      <c r="P145" s="47">
        <v>0</v>
      </c>
      <c r="Q145" s="54"/>
      <c r="R145" s="48"/>
      <c r="S145" s="47">
        <f t="shared" si="2"/>
        <v>216977.5297261044</v>
      </c>
      <c r="T145" s="48"/>
      <c r="U145" s="49">
        <f>FY24_Wrksht_Wrksheet!Y142</f>
        <v>404.50147956823741</v>
      </c>
    </row>
    <row r="146" spans="1:21" x14ac:dyDescent="0.3">
      <c r="A146" s="89">
        <f>FY25_AllocationWrksht!B144</f>
        <v>3033</v>
      </c>
      <c r="C146" s="4" t="str">
        <f>FY25_AllocationWrksht!D144</f>
        <v>Hubbard-Radcliffe</v>
      </c>
      <c r="D146" s="4">
        <f>FY24_Wrksht_Wrksheet!D143</f>
        <v>409.1</v>
      </c>
      <c r="E146" s="3"/>
      <c r="F146" s="12">
        <f>FY25_AllocationWrksht!G144</f>
        <v>237185.68</v>
      </c>
      <c r="G146" s="29"/>
      <c r="H146" s="30">
        <f>FY25_AllocationWrksht!$J$5</f>
        <v>403.97995813861803</v>
      </c>
      <c r="I146" s="30"/>
      <c r="J146" s="13">
        <f>FY25_AllocationWrksht!J144</f>
        <v>575.97299660029137</v>
      </c>
      <c r="L146" s="47">
        <f>FY25_AllocationWrksht!P144</f>
        <v>63459.377769947649</v>
      </c>
      <c r="M146" s="48"/>
      <c r="N146" s="49">
        <f>FY25_AllocationWrksht!Q144</f>
        <v>421.87057365238553</v>
      </c>
      <c r="O146" s="48"/>
      <c r="P146" s="47">
        <v>0</v>
      </c>
      <c r="Q146" s="54"/>
      <c r="R146" s="48"/>
      <c r="S146" s="47">
        <f t="shared" si="2"/>
        <v>63459.377769947649</v>
      </c>
      <c r="T146" s="48"/>
      <c r="U146" s="49">
        <f>FY24_Wrksht_Wrksheet!Y143</f>
        <v>404.50685664072211</v>
      </c>
    </row>
    <row r="147" spans="1:21" x14ac:dyDescent="0.3">
      <c r="A147" s="89">
        <f>FY25_AllocationWrksht!B145</f>
        <v>3042</v>
      </c>
      <c r="C147" s="4" t="str">
        <f>FY25_AllocationWrksht!D145</f>
        <v>Hudson</v>
      </c>
      <c r="D147" s="4">
        <f>FY24_Wrksht_Wrksheet!D144</f>
        <v>678.2</v>
      </c>
      <c r="E147" s="3"/>
      <c r="F147" s="12">
        <f>FY25_AllocationWrksht!G145</f>
        <v>276327.7</v>
      </c>
      <c r="G147" s="29"/>
      <c r="H147" s="30">
        <f>FY25_AllocationWrksht!$J$5</f>
        <v>403.97995813861803</v>
      </c>
      <c r="I147" s="30"/>
      <c r="J147" s="13">
        <f>FY25_AllocationWrksht!J145</f>
        <v>386.63453197145657</v>
      </c>
      <c r="L147" s="47">
        <f>FY25_AllocationWrksht!P145</f>
        <v>0</v>
      </c>
      <c r="M147" s="48"/>
      <c r="N147" s="49">
        <f>FY25_AllocationWrksht!Q145</f>
        <v>386.63453197145657</v>
      </c>
      <c r="O147" s="48"/>
      <c r="P147" s="47">
        <v>0</v>
      </c>
      <c r="Q147" s="54"/>
      <c r="R147" s="48"/>
      <c r="S147" s="47">
        <f t="shared" si="2"/>
        <v>0</v>
      </c>
      <c r="T147" s="48"/>
      <c r="U147" s="49">
        <f>FY24_Wrksht_Wrksheet!Y144</f>
        <v>396.18956060159246</v>
      </c>
    </row>
    <row r="148" spans="1:21" x14ac:dyDescent="0.3">
      <c r="A148" s="89">
        <f>FY25_AllocationWrksht!B146</f>
        <v>3060</v>
      </c>
      <c r="C148" s="4" t="str">
        <f>FY25_AllocationWrksht!D146</f>
        <v>Humboldt</v>
      </c>
      <c r="D148" s="4">
        <f>FY24_Wrksht_Wrksheet!D145</f>
        <v>1235.2</v>
      </c>
      <c r="E148" s="3"/>
      <c r="F148" s="12">
        <f>FY25_AllocationWrksht!G146</f>
        <v>490130.31</v>
      </c>
      <c r="G148" s="29"/>
      <c r="H148" s="30">
        <f>FY25_AllocationWrksht!$J$5</f>
        <v>403.97995813861803</v>
      </c>
      <c r="I148" s="30"/>
      <c r="J148" s="13">
        <f>FY25_AllocationWrksht!J146</f>
        <v>393.55252127830414</v>
      </c>
      <c r="L148" s="47">
        <f>FY25_AllocationWrksht!P146</f>
        <v>0</v>
      </c>
      <c r="M148" s="48"/>
      <c r="N148" s="49">
        <f>FY25_AllocationWrksht!Q146</f>
        <v>393.55252127830414</v>
      </c>
      <c r="O148" s="48"/>
      <c r="P148" s="47">
        <v>0</v>
      </c>
      <c r="Q148" s="54"/>
      <c r="R148" s="48"/>
      <c r="S148" s="47">
        <f t="shared" si="2"/>
        <v>0</v>
      </c>
      <c r="T148" s="48"/>
      <c r="U148" s="49">
        <f>FY24_Wrksht_Wrksheet!Y145</f>
        <v>391.22765544041454</v>
      </c>
    </row>
    <row r="149" spans="1:21" x14ac:dyDescent="0.3">
      <c r="A149" s="152">
        <f>FY25_AllocationWrksht!B147</f>
        <v>3168</v>
      </c>
      <c r="B149" s="21"/>
      <c r="C149" s="24" t="str">
        <f>FY25_AllocationWrksht!D147</f>
        <v>IKM-Manning</v>
      </c>
      <c r="D149" s="24">
        <f>FY24_Wrksht_Wrksheet!D146</f>
        <v>682</v>
      </c>
      <c r="E149" s="25"/>
      <c r="F149" s="26">
        <f>FY25_AllocationWrksht!G147</f>
        <v>612622.27</v>
      </c>
      <c r="G149" s="98"/>
      <c r="H149" s="99">
        <f>FY25_AllocationWrksht!$J$5</f>
        <v>403.97995813861803</v>
      </c>
      <c r="I149" s="99"/>
      <c r="J149" s="100">
        <f>FY25_AllocationWrksht!J147</f>
        <v>919.71516288845521</v>
      </c>
      <c r="K149" s="21"/>
      <c r="L149" s="51">
        <f>FY25_AllocationWrksht!P147</f>
        <v>331614.28089014604</v>
      </c>
      <c r="M149" s="50"/>
      <c r="N149" s="52">
        <f>FY25_AllocationWrksht!Q147</f>
        <v>421.87057365238547</v>
      </c>
      <c r="O149" s="50"/>
      <c r="P149" s="51">
        <v>0</v>
      </c>
      <c r="Q149" s="54"/>
      <c r="R149" s="48"/>
      <c r="S149" s="51">
        <f t="shared" si="2"/>
        <v>331614.28089014604</v>
      </c>
      <c r="T149" s="50"/>
      <c r="U149" s="52">
        <f>FY24_Wrksht_Wrksheet!Y146</f>
        <v>404.50491778775034</v>
      </c>
    </row>
    <row r="150" spans="1:21" x14ac:dyDescent="0.3">
      <c r="A150" s="89">
        <f>FY25_AllocationWrksht!B148</f>
        <v>3105</v>
      </c>
      <c r="C150" s="4" t="str">
        <f>FY25_AllocationWrksht!D148</f>
        <v>Independence</v>
      </c>
      <c r="D150" s="4">
        <f>FY24_Wrksht_Wrksheet!D147</f>
        <v>1402.9</v>
      </c>
      <c r="E150" s="3"/>
      <c r="F150" s="12">
        <f>FY25_AllocationWrksht!G148</f>
        <v>404151.07</v>
      </c>
      <c r="G150" s="29"/>
      <c r="H150" s="30">
        <f>FY25_AllocationWrksht!$J$5</f>
        <v>403.97995813861803</v>
      </c>
      <c r="I150" s="30"/>
      <c r="J150" s="13">
        <f>FY25_AllocationWrksht!J148</f>
        <v>292.71461577460707</v>
      </c>
      <c r="L150" s="47">
        <f>FY25_AllocationWrksht!P148</f>
        <v>0</v>
      </c>
      <c r="M150" s="48"/>
      <c r="N150" s="49">
        <f>FY25_AllocationWrksht!Q148</f>
        <v>292.71461577460707</v>
      </c>
      <c r="O150" s="48"/>
      <c r="P150" s="47">
        <v>0</v>
      </c>
      <c r="Q150" s="54"/>
      <c r="R150" s="48"/>
      <c r="S150" s="47">
        <f t="shared" si="2"/>
        <v>0</v>
      </c>
      <c r="T150" s="48"/>
      <c r="U150" s="49">
        <f>FY24_Wrksht_Wrksheet!Y147</f>
        <v>247.46885736688287</v>
      </c>
    </row>
    <row r="151" spans="1:21" x14ac:dyDescent="0.3">
      <c r="A151" s="89">
        <f>FY25_AllocationWrksht!B149</f>
        <v>3114</v>
      </c>
      <c r="C151" s="4" t="str">
        <f>FY25_AllocationWrksht!D149</f>
        <v>Indianola</v>
      </c>
      <c r="D151" s="4">
        <f>FY24_Wrksht_Wrksheet!D148</f>
        <v>3474.5</v>
      </c>
      <c r="E151" s="3"/>
      <c r="F151" s="12">
        <f>FY25_AllocationWrksht!G149</f>
        <v>1084737.6499999999</v>
      </c>
      <c r="G151" s="29"/>
      <c r="H151" s="30">
        <f>FY25_AllocationWrksht!$J$5</f>
        <v>403.97995813861803</v>
      </c>
      <c r="I151" s="30"/>
      <c r="J151" s="13">
        <f>FY25_AllocationWrksht!J149</f>
        <v>315.6426846301577</v>
      </c>
      <c r="L151" s="47">
        <f>FY25_AllocationWrksht!P149</f>
        <v>0</v>
      </c>
      <c r="M151" s="48"/>
      <c r="N151" s="49">
        <f>FY25_AllocationWrksht!Q149</f>
        <v>315.6426846301577</v>
      </c>
      <c r="O151" s="48"/>
      <c r="P151" s="47">
        <v>0</v>
      </c>
      <c r="Q151" s="54"/>
      <c r="R151" s="48"/>
      <c r="S151" s="47">
        <f t="shared" si="2"/>
        <v>0</v>
      </c>
      <c r="T151" s="48"/>
      <c r="U151" s="49">
        <f>FY24_Wrksht_Wrksheet!Y148</f>
        <v>316.58465102892507</v>
      </c>
    </row>
    <row r="152" spans="1:21" x14ac:dyDescent="0.3">
      <c r="A152" s="89">
        <f>FY25_AllocationWrksht!B150</f>
        <v>3119</v>
      </c>
      <c r="C152" s="4" t="str">
        <f>FY25_AllocationWrksht!D150</f>
        <v>Interstate 35</v>
      </c>
      <c r="D152" s="4">
        <f>FY24_Wrksht_Wrksheet!D149</f>
        <v>847.3</v>
      </c>
      <c r="E152" s="3"/>
      <c r="F152" s="12">
        <f>FY25_AllocationWrksht!G150</f>
        <v>670194.67000000004</v>
      </c>
      <c r="G152" s="29"/>
      <c r="H152" s="30">
        <f>FY25_AllocationWrksht!$J$5</f>
        <v>403.97995813861803</v>
      </c>
      <c r="I152" s="30"/>
      <c r="J152" s="13">
        <f>FY25_AllocationWrksht!J150</f>
        <v>798.99221506914648</v>
      </c>
      <c r="L152" s="47">
        <f>FY25_AllocationWrksht!P150</f>
        <v>316329.63282037911</v>
      </c>
      <c r="M152" s="48"/>
      <c r="N152" s="49">
        <f>FY25_AllocationWrksht!Q150</f>
        <v>421.87057365238547</v>
      </c>
      <c r="O152" s="48"/>
      <c r="P152" s="47">
        <v>0</v>
      </c>
      <c r="Q152" s="54"/>
      <c r="R152" s="48"/>
      <c r="S152" s="47">
        <f t="shared" si="2"/>
        <v>316329.63282037911</v>
      </c>
      <c r="T152" s="48"/>
      <c r="U152" s="49">
        <f>FY24_Wrksht_Wrksheet!Y149</f>
        <v>404.49913778897559</v>
      </c>
    </row>
    <row r="153" spans="1:21" x14ac:dyDescent="0.3">
      <c r="A153" s="89">
        <f>FY25_AllocationWrksht!B151</f>
        <v>3141</v>
      </c>
      <c r="C153" s="4" t="str">
        <f>FY25_AllocationWrksht!D151</f>
        <v>Iowa City</v>
      </c>
      <c r="D153" s="4">
        <f>FY24_Wrksht_Wrksheet!D150</f>
        <v>14394.2</v>
      </c>
      <c r="E153" s="3"/>
      <c r="F153" s="12">
        <f>FY25_AllocationWrksht!G151</f>
        <v>2768163.77</v>
      </c>
      <c r="G153" s="29"/>
      <c r="H153" s="30">
        <f>FY25_AllocationWrksht!$J$5</f>
        <v>403.97995813861803</v>
      </c>
      <c r="I153" s="30"/>
      <c r="J153" s="13">
        <f>FY25_AllocationWrksht!J151</f>
        <v>191.83128231070947</v>
      </c>
      <c r="L153" s="47">
        <f>FY25_AllocationWrksht!P151</f>
        <v>0</v>
      </c>
      <c r="M153" s="48"/>
      <c r="N153" s="49">
        <f>FY25_AllocationWrksht!Q151</f>
        <v>191.83128231070947</v>
      </c>
      <c r="O153" s="48"/>
      <c r="P153" s="47">
        <v>0</v>
      </c>
      <c r="Q153" s="54"/>
      <c r="R153" s="48"/>
      <c r="S153" s="47">
        <f t="shared" si="2"/>
        <v>0</v>
      </c>
      <c r="T153" s="48"/>
      <c r="U153" s="49">
        <f>FY24_Wrksht_Wrksheet!Y150</f>
        <v>182.86454613663835</v>
      </c>
    </row>
    <row r="154" spans="1:21" x14ac:dyDescent="0.3">
      <c r="A154" s="152">
        <f>FY25_AllocationWrksht!B152</f>
        <v>3150</v>
      </c>
      <c r="B154" s="21"/>
      <c r="C154" s="24" t="str">
        <f>FY25_AllocationWrksht!D152</f>
        <v>Iowa Falls</v>
      </c>
      <c r="D154" s="24">
        <f>FY24_Wrksht_Wrksheet!D151</f>
        <v>1015.1</v>
      </c>
      <c r="E154" s="25"/>
      <c r="F154" s="26">
        <f>FY25_AllocationWrksht!G152</f>
        <v>409404.2</v>
      </c>
      <c r="G154" s="98"/>
      <c r="H154" s="99">
        <f>FY25_AllocationWrksht!$J$5</f>
        <v>403.97995813861803</v>
      </c>
      <c r="I154" s="99"/>
      <c r="J154" s="100">
        <f>FY25_AllocationWrksht!J152</f>
        <v>408.46473111842766</v>
      </c>
      <c r="K154" s="21"/>
      <c r="L154" s="51">
        <f>FY25_AllocationWrksht!P152</f>
        <v>0</v>
      </c>
      <c r="M154" s="50"/>
      <c r="N154" s="52">
        <f>FY25_AllocationWrksht!Q152</f>
        <v>408.46473111842766</v>
      </c>
      <c r="O154" s="50"/>
      <c r="P154" s="51">
        <v>0</v>
      </c>
      <c r="Q154" s="54"/>
      <c r="R154" s="48"/>
      <c r="S154" s="51">
        <f t="shared" si="2"/>
        <v>0</v>
      </c>
      <c r="T154" s="50"/>
      <c r="U154" s="52">
        <f>FY24_Wrksht_Wrksheet!Y151</f>
        <v>400.77146093980889</v>
      </c>
    </row>
    <row r="155" spans="1:21" x14ac:dyDescent="0.3">
      <c r="A155" s="89">
        <f>FY25_AllocationWrksht!B153</f>
        <v>3154</v>
      </c>
      <c r="C155" s="4" t="str">
        <f>FY25_AllocationWrksht!D153</f>
        <v>Iowa Valley</v>
      </c>
      <c r="D155" s="4">
        <f>FY24_Wrksht_Wrksheet!D152</f>
        <v>496</v>
      </c>
      <c r="E155" s="3"/>
      <c r="F155" s="12">
        <f>FY25_AllocationWrksht!G153</f>
        <v>198926.49</v>
      </c>
      <c r="G155" s="29"/>
      <c r="H155" s="30">
        <f>FY25_AllocationWrksht!$J$5</f>
        <v>403.97995813861803</v>
      </c>
      <c r="I155" s="30"/>
      <c r="J155" s="13">
        <f>FY25_AllocationWrksht!J153</f>
        <v>397.85298</v>
      </c>
      <c r="L155" s="47">
        <f>FY25_AllocationWrksht!P153</f>
        <v>0</v>
      </c>
      <c r="M155" s="48"/>
      <c r="N155" s="49">
        <f>FY25_AllocationWrksht!Q153</f>
        <v>397.85298</v>
      </c>
      <c r="O155" s="48"/>
      <c r="P155" s="47">
        <v>0</v>
      </c>
      <c r="Q155" s="54"/>
      <c r="R155" s="48"/>
      <c r="S155" s="47">
        <f t="shared" si="2"/>
        <v>0</v>
      </c>
      <c r="T155" s="48"/>
      <c r="U155" s="49">
        <f>FY24_Wrksht_Wrksheet!Y152</f>
        <v>404.50042915138675</v>
      </c>
    </row>
    <row r="156" spans="1:21" x14ac:dyDescent="0.3">
      <c r="A156" s="89">
        <f>FY25_AllocationWrksht!B154</f>
        <v>3186</v>
      </c>
      <c r="C156" s="4" t="str">
        <f>FY25_AllocationWrksht!D154</f>
        <v>Janesville</v>
      </c>
      <c r="D156" s="4">
        <f>FY24_Wrksht_Wrksheet!D153</f>
        <v>437.9</v>
      </c>
      <c r="E156" s="3"/>
      <c r="F156" s="12">
        <f>FY25_AllocationWrksht!G154</f>
        <v>189038.3</v>
      </c>
      <c r="G156" s="29"/>
      <c r="H156" s="30">
        <f>FY25_AllocationWrksht!$J$5</f>
        <v>403.97995813861803</v>
      </c>
      <c r="I156" s="30"/>
      <c r="J156" s="13">
        <f>FY25_AllocationWrksht!J154</f>
        <v>428.75550011340442</v>
      </c>
      <c r="L156" s="47">
        <f>FY25_AllocationWrksht!P154</f>
        <v>3035.5640766632546</v>
      </c>
      <c r="M156" s="48"/>
      <c r="N156" s="49">
        <f>FY25_AllocationWrksht!Q154</f>
        <v>421.87057365238542</v>
      </c>
      <c r="O156" s="48"/>
      <c r="P156" s="47">
        <v>0</v>
      </c>
      <c r="Q156" s="54"/>
      <c r="R156" s="48"/>
      <c r="S156" s="47">
        <f t="shared" si="2"/>
        <v>3035.5640766632546</v>
      </c>
      <c r="T156" s="48"/>
      <c r="U156" s="49">
        <f>FY24_Wrksht_Wrksheet!Y153</f>
        <v>404.50635870243315</v>
      </c>
    </row>
    <row r="157" spans="1:21" x14ac:dyDescent="0.3">
      <c r="A157" s="89">
        <f>FY25_AllocationWrksht!B155</f>
        <v>3204</v>
      </c>
      <c r="C157" s="4" t="str">
        <f>FY25_AllocationWrksht!D155</f>
        <v>Jesup</v>
      </c>
      <c r="D157" s="4">
        <f>FY24_Wrksht_Wrksheet!D154</f>
        <v>913.19999999999993</v>
      </c>
      <c r="E157" s="3"/>
      <c r="F157" s="12">
        <f>FY25_AllocationWrksht!G155</f>
        <v>338327.47</v>
      </c>
      <c r="G157" s="29"/>
      <c r="H157" s="30">
        <f>FY25_AllocationWrksht!$J$5</f>
        <v>403.97995813861803</v>
      </c>
      <c r="I157" s="30"/>
      <c r="J157" s="13">
        <f>FY25_AllocationWrksht!J155</f>
        <v>378.48469627475106</v>
      </c>
      <c r="L157" s="47">
        <f>FY25_AllocationWrksht!P155</f>
        <v>0</v>
      </c>
      <c r="M157" s="48"/>
      <c r="N157" s="49">
        <f>FY25_AllocationWrksht!Q155</f>
        <v>378.48469627475106</v>
      </c>
      <c r="O157" s="48"/>
      <c r="P157" s="47">
        <v>0</v>
      </c>
      <c r="Q157" s="54"/>
      <c r="R157" s="48"/>
      <c r="S157" s="47">
        <f t="shared" si="2"/>
        <v>0</v>
      </c>
      <c r="T157" s="48"/>
      <c r="U157" s="49">
        <f>FY24_Wrksht_Wrksheet!Y154</f>
        <v>355.71638195356991</v>
      </c>
    </row>
    <row r="158" spans="1:21" x14ac:dyDescent="0.3">
      <c r="A158" s="89">
        <f>FY25_AllocationWrksht!B156</f>
        <v>3231</v>
      </c>
      <c r="C158" s="4" t="str">
        <f>FY25_AllocationWrksht!D156</f>
        <v>Johnston</v>
      </c>
      <c r="D158" s="4">
        <f>FY24_Wrksht_Wrksheet!D155</f>
        <v>6986.9</v>
      </c>
      <c r="E158" s="3"/>
      <c r="F158" s="12">
        <f>FY25_AllocationWrksht!G156</f>
        <v>3054375.11</v>
      </c>
      <c r="G158" s="29"/>
      <c r="H158" s="30">
        <f>FY25_AllocationWrksht!$J$5</f>
        <v>403.97995813861803</v>
      </c>
      <c r="I158" s="30"/>
      <c r="J158" s="13">
        <f>FY25_AllocationWrksht!J156</f>
        <v>437.28884291604624</v>
      </c>
      <c r="L158" s="47">
        <f>FY25_AllocationWrksht!P156</f>
        <v>107693.52715281768</v>
      </c>
      <c r="M158" s="48"/>
      <c r="N158" s="49">
        <f>FY25_AllocationWrksht!Q156</f>
        <v>421.87057365238547</v>
      </c>
      <c r="O158" s="48"/>
      <c r="P158" s="47">
        <v>0</v>
      </c>
      <c r="Q158" s="54"/>
      <c r="R158" s="48"/>
      <c r="S158" s="47">
        <f t="shared" si="2"/>
        <v>107693.52715281768</v>
      </c>
      <c r="T158" s="48"/>
      <c r="U158" s="49">
        <f>FY24_Wrksht_Wrksheet!Y155</f>
        <v>353.98490174469362</v>
      </c>
    </row>
    <row r="159" spans="1:21" x14ac:dyDescent="0.3">
      <c r="A159" s="152">
        <f>FY25_AllocationWrksht!B157</f>
        <v>3312</v>
      </c>
      <c r="B159" s="21"/>
      <c r="C159" s="24" t="str">
        <f>FY25_AllocationWrksht!D157</f>
        <v>Keokuk</v>
      </c>
      <c r="D159" s="24">
        <f>FY24_Wrksht_Wrksheet!D156</f>
        <v>1877.4</v>
      </c>
      <c r="E159" s="25"/>
      <c r="F159" s="26">
        <f>FY25_AllocationWrksht!G157</f>
        <v>361219.28</v>
      </c>
      <c r="G159" s="98"/>
      <c r="H159" s="99">
        <f>FY25_AllocationWrksht!$J$5</f>
        <v>403.97995813861803</v>
      </c>
      <c r="I159" s="99"/>
      <c r="J159" s="100">
        <f>FY25_AllocationWrksht!J157</f>
        <v>195.25366486486487</v>
      </c>
      <c r="K159" s="21"/>
      <c r="L159" s="51">
        <f>FY25_AllocationWrksht!P157</f>
        <v>0</v>
      </c>
      <c r="M159" s="50"/>
      <c r="N159" s="52">
        <f>FY25_AllocationWrksht!Q157</f>
        <v>195.25366486486487</v>
      </c>
      <c r="O159" s="50"/>
      <c r="P159" s="51">
        <v>0</v>
      </c>
      <c r="Q159" s="54"/>
      <c r="R159" s="48"/>
      <c r="S159" s="51">
        <f t="shared" si="2"/>
        <v>0</v>
      </c>
      <c r="T159" s="50"/>
      <c r="U159" s="52">
        <f>FY24_Wrksht_Wrksheet!Y156</f>
        <v>249.59243102162566</v>
      </c>
    </row>
    <row r="160" spans="1:21" x14ac:dyDescent="0.3">
      <c r="A160" s="89">
        <f>FY25_AllocationWrksht!B158</f>
        <v>3330</v>
      </c>
      <c r="C160" s="4" t="str">
        <f>FY25_AllocationWrksht!D158</f>
        <v>Keota</v>
      </c>
      <c r="D160" s="4">
        <f>FY24_Wrksht_Wrksheet!D157</f>
        <v>346.7</v>
      </c>
      <c r="E160" s="3"/>
      <c r="F160" s="12">
        <f>FY25_AllocationWrksht!G158</f>
        <v>180044.78</v>
      </c>
      <c r="G160" s="29"/>
      <c r="H160" s="30">
        <f>FY25_AllocationWrksht!$J$5</f>
        <v>403.97995813861803</v>
      </c>
      <c r="I160" s="30"/>
      <c r="J160" s="13">
        <f>FY25_AllocationWrksht!J158</f>
        <v>499.15381203215969</v>
      </c>
      <c r="L160" s="47">
        <f>FY25_AllocationWrksht!P158</f>
        <v>27876.064083584559</v>
      </c>
      <c r="M160" s="48"/>
      <c r="N160" s="49">
        <f>FY25_AllocationWrksht!Q158</f>
        <v>421.87057365238547</v>
      </c>
      <c r="O160" s="48"/>
      <c r="P160" s="47">
        <v>0</v>
      </c>
      <c r="Q160" s="54"/>
      <c r="R160" s="48"/>
      <c r="S160" s="47">
        <f t="shared" si="2"/>
        <v>27876.064083584559</v>
      </c>
      <c r="T160" s="48"/>
      <c r="U160" s="49">
        <f>FY24_Wrksht_Wrksheet!Y157</f>
        <v>404.49845245520987</v>
      </c>
    </row>
    <row r="161" spans="1:21" x14ac:dyDescent="0.3">
      <c r="A161" s="89">
        <f>FY25_AllocationWrksht!B159</f>
        <v>3348</v>
      </c>
      <c r="C161" s="4" t="str">
        <f>FY25_AllocationWrksht!D159</f>
        <v>Kingsley-Pierson</v>
      </c>
      <c r="D161" s="4">
        <f>FY24_Wrksht_Wrksheet!D158</f>
        <v>463.5</v>
      </c>
      <c r="E161" s="3"/>
      <c r="F161" s="12">
        <f>FY25_AllocationWrksht!G159</f>
        <v>171714.73</v>
      </c>
      <c r="G161" s="29"/>
      <c r="H161" s="30">
        <f>FY25_AllocationWrksht!$J$5</f>
        <v>403.97995813861803</v>
      </c>
      <c r="I161" s="30"/>
      <c r="J161" s="13">
        <f>FY25_AllocationWrksht!J159</f>
        <v>364.49741031628105</v>
      </c>
      <c r="L161" s="47">
        <f>FY25_AllocationWrksht!P159</f>
        <v>0</v>
      </c>
      <c r="M161" s="48"/>
      <c r="N161" s="49">
        <f>FY25_AllocationWrksht!Q159</f>
        <v>364.49741031628105</v>
      </c>
      <c r="O161" s="48"/>
      <c r="P161" s="47">
        <v>0</v>
      </c>
      <c r="Q161" s="54"/>
      <c r="R161" s="48"/>
      <c r="S161" s="47">
        <f t="shared" si="2"/>
        <v>0</v>
      </c>
      <c r="T161" s="48"/>
      <c r="U161" s="49">
        <f>FY24_Wrksht_Wrksheet!Y158</f>
        <v>265.55076591154261</v>
      </c>
    </row>
    <row r="162" spans="1:21" x14ac:dyDescent="0.3">
      <c r="A162" s="89">
        <f>FY25_AllocationWrksht!B160</f>
        <v>3375</v>
      </c>
      <c r="C162" s="4" t="str">
        <f>FY25_AllocationWrksht!D160</f>
        <v>Knoxville</v>
      </c>
      <c r="D162" s="4">
        <f>FY24_Wrksht_Wrksheet!D159</f>
        <v>1754.1</v>
      </c>
      <c r="E162" s="3"/>
      <c r="F162" s="12">
        <f>FY25_AllocationWrksht!G160</f>
        <v>470199.8</v>
      </c>
      <c r="G162" s="29"/>
      <c r="H162" s="30">
        <f>FY25_AllocationWrksht!$J$5</f>
        <v>403.97995813861803</v>
      </c>
      <c r="I162" s="30"/>
      <c r="J162" s="13">
        <f>FY25_AllocationWrksht!J160</f>
        <v>266.97694753577105</v>
      </c>
      <c r="L162" s="47">
        <f>FY25_AllocationWrksht!P160</f>
        <v>0</v>
      </c>
      <c r="M162" s="48"/>
      <c r="N162" s="49">
        <f>FY25_AllocationWrksht!Q160</f>
        <v>266.97694753577105</v>
      </c>
      <c r="O162" s="48"/>
      <c r="P162" s="47">
        <v>0</v>
      </c>
      <c r="Q162" s="54"/>
      <c r="R162" s="48"/>
      <c r="S162" s="47">
        <f t="shared" si="2"/>
        <v>0</v>
      </c>
      <c r="T162" s="48"/>
      <c r="U162" s="49">
        <f>FY24_Wrksht_Wrksheet!Y159</f>
        <v>260.63428538851832</v>
      </c>
    </row>
    <row r="163" spans="1:21" x14ac:dyDescent="0.3">
      <c r="A163" s="89">
        <f>FY25_AllocationWrksht!B161</f>
        <v>3420</v>
      </c>
      <c r="C163" s="4" t="str">
        <f>FY25_AllocationWrksht!D161</f>
        <v>Lake Mills</v>
      </c>
      <c r="D163" s="4">
        <f>FY24_Wrksht_Wrksheet!D160</f>
        <v>574.29999999999995</v>
      </c>
      <c r="E163" s="3"/>
      <c r="F163" s="12">
        <f>FY25_AllocationWrksht!G161</f>
        <v>411381.38</v>
      </c>
      <c r="G163" s="29"/>
      <c r="H163" s="30">
        <f>FY25_AllocationWrksht!$J$5</f>
        <v>403.97995813861803</v>
      </c>
      <c r="I163" s="30"/>
      <c r="J163" s="13">
        <f>FY25_AllocationWrksht!J161</f>
        <v>727.97979118740045</v>
      </c>
      <c r="L163" s="47">
        <f>FY25_AllocationWrksht!P161</f>
        <v>172982.31882903696</v>
      </c>
      <c r="M163" s="48"/>
      <c r="N163" s="49">
        <f>FY25_AllocationWrksht!Q161</f>
        <v>421.87057365238547</v>
      </c>
      <c r="O163" s="48"/>
      <c r="P163" s="47">
        <v>0</v>
      </c>
      <c r="Q163" s="54"/>
      <c r="R163" s="48"/>
      <c r="S163" s="47">
        <f t="shared" si="2"/>
        <v>172982.31882903696</v>
      </c>
      <c r="T163" s="48"/>
      <c r="U163" s="49">
        <f>FY24_Wrksht_Wrksheet!Y160</f>
        <v>404.50484113189043</v>
      </c>
    </row>
    <row r="164" spans="1:21" x14ac:dyDescent="0.3">
      <c r="A164" s="152">
        <f>FY25_AllocationWrksht!B162</f>
        <v>3465</v>
      </c>
      <c r="B164" s="21"/>
      <c r="C164" s="24" t="str">
        <f>FY25_AllocationWrksht!D162</f>
        <v>Lamoni</v>
      </c>
      <c r="D164" s="24">
        <f>FY24_Wrksht_Wrksheet!D161</f>
        <v>313.39999999999998</v>
      </c>
      <c r="E164" s="25"/>
      <c r="F164" s="26">
        <f>FY25_AllocationWrksht!G162</f>
        <v>137451.45000000001</v>
      </c>
      <c r="G164" s="98"/>
      <c r="H164" s="99">
        <f>FY25_AllocationWrksht!$J$5</f>
        <v>403.97995813861803</v>
      </c>
      <c r="I164" s="99"/>
      <c r="J164" s="100">
        <f>FY25_AllocationWrksht!J162</f>
        <v>408.1100059382423</v>
      </c>
      <c r="K164" s="21"/>
      <c r="L164" s="51">
        <f>FY25_AllocationWrksht!P162</f>
        <v>0</v>
      </c>
      <c r="M164" s="50"/>
      <c r="N164" s="52">
        <f>FY25_AllocationWrksht!Q162</f>
        <v>408.1100059382423</v>
      </c>
      <c r="O164" s="50"/>
      <c r="P164" s="51">
        <v>0</v>
      </c>
      <c r="Q164" s="54"/>
      <c r="R164" s="48"/>
      <c r="S164" s="51">
        <f t="shared" si="2"/>
        <v>0</v>
      </c>
      <c r="T164" s="50"/>
      <c r="U164" s="52">
        <f>FY24_Wrksht_Wrksheet!Y161</f>
        <v>404.49916472840886</v>
      </c>
    </row>
    <row r="165" spans="1:21" x14ac:dyDescent="0.3">
      <c r="A165" s="89">
        <f>FY25_AllocationWrksht!B163</f>
        <v>3537</v>
      </c>
      <c r="C165" s="4" t="str">
        <f>FY25_AllocationWrksht!D163</f>
        <v>Laurens-Marathon</v>
      </c>
      <c r="D165" s="4">
        <f>FY24_Wrksht_Wrksheet!D162</f>
        <v>277.8</v>
      </c>
      <c r="E165" s="3"/>
      <c r="F165" s="12">
        <f>FY25_AllocationWrksht!G163</f>
        <v>124451.71</v>
      </c>
      <c r="G165" s="29"/>
      <c r="H165" s="30">
        <f>FY25_AllocationWrksht!$J$5</f>
        <v>403.97995813861803</v>
      </c>
      <c r="I165" s="30"/>
      <c r="J165" s="13">
        <f>FY25_AllocationWrksht!J163</f>
        <v>415.80925492816573</v>
      </c>
      <c r="L165" s="47">
        <f>FY25_AllocationWrksht!P163</f>
        <v>0</v>
      </c>
      <c r="M165" s="48"/>
      <c r="N165" s="49">
        <f>FY25_AllocationWrksht!Q163</f>
        <v>415.80925492816573</v>
      </c>
      <c r="O165" s="48"/>
      <c r="P165" s="47">
        <v>0</v>
      </c>
      <c r="Q165" s="54"/>
      <c r="R165" s="48"/>
      <c r="S165" s="47">
        <f t="shared" si="2"/>
        <v>0</v>
      </c>
      <c r="T165" s="48"/>
      <c r="U165" s="49">
        <f>FY24_Wrksht_Wrksheet!Y162</f>
        <v>404.50389821418429</v>
      </c>
    </row>
    <row r="166" spans="1:21" x14ac:dyDescent="0.3">
      <c r="A166" s="89">
        <f>FY25_AllocationWrksht!B164</f>
        <v>3555</v>
      </c>
      <c r="C166" s="4" t="str">
        <f>FY25_AllocationWrksht!D164</f>
        <v>Lawton-Bronson</v>
      </c>
      <c r="D166" s="4">
        <f>FY24_Wrksht_Wrksheet!D163</f>
        <v>616.1</v>
      </c>
      <c r="E166" s="3"/>
      <c r="F166" s="12">
        <f>FY25_AllocationWrksht!G164</f>
        <v>457244.59</v>
      </c>
      <c r="G166" s="29"/>
      <c r="H166" s="30">
        <f>FY25_AllocationWrksht!$J$5</f>
        <v>403.97995813861803</v>
      </c>
      <c r="I166" s="30"/>
      <c r="J166" s="13">
        <f>FY25_AllocationWrksht!J164</f>
        <v>747.74258381030256</v>
      </c>
      <c r="L166" s="47">
        <f>FY25_AllocationWrksht!P164</f>
        <v>199270.73421156631</v>
      </c>
      <c r="M166" s="48"/>
      <c r="N166" s="49">
        <f>FY25_AllocationWrksht!Q164</f>
        <v>421.87057365238547</v>
      </c>
      <c r="O166" s="48"/>
      <c r="P166" s="47">
        <v>0</v>
      </c>
      <c r="Q166" s="54"/>
      <c r="R166" s="48"/>
      <c r="S166" s="47">
        <f t="shared" si="2"/>
        <v>199270.73421156631</v>
      </c>
      <c r="T166" s="48"/>
      <c r="U166" s="49">
        <f>FY24_Wrksht_Wrksheet!Y163</f>
        <v>404.49999610414886</v>
      </c>
    </row>
    <row r="167" spans="1:21" x14ac:dyDescent="0.3">
      <c r="A167" s="89">
        <f>FY25_AllocationWrksht!B165</f>
        <v>3600</v>
      </c>
      <c r="C167" s="4" t="str">
        <f>FY25_AllocationWrksht!D165</f>
        <v>Le Mars</v>
      </c>
      <c r="D167" s="4">
        <f>FY24_Wrksht_Wrksheet!D164</f>
        <v>2233.3000000000002</v>
      </c>
      <c r="E167" s="3"/>
      <c r="F167" s="12">
        <f>FY25_AllocationWrksht!G165</f>
        <v>782826.08</v>
      </c>
      <c r="G167" s="29"/>
      <c r="H167" s="30">
        <f>FY25_AllocationWrksht!$J$5</f>
        <v>403.97995813861803</v>
      </c>
      <c r="I167" s="30"/>
      <c r="J167" s="13">
        <f>FY25_AllocationWrksht!J165</f>
        <v>350.64997984322508</v>
      </c>
      <c r="L167" s="47">
        <f>FY25_AllocationWrksht!P165</f>
        <v>0</v>
      </c>
      <c r="M167" s="48"/>
      <c r="N167" s="49">
        <f>FY25_AllocationWrksht!Q165</f>
        <v>350.64997984322508</v>
      </c>
      <c r="O167" s="48"/>
      <c r="P167" s="47">
        <v>0</v>
      </c>
      <c r="Q167" s="54"/>
      <c r="R167" s="48"/>
      <c r="S167" s="47">
        <f t="shared" si="2"/>
        <v>0</v>
      </c>
      <c r="T167" s="48"/>
      <c r="U167" s="49">
        <f>FY24_Wrksht_Wrksheet!Y164</f>
        <v>357.78125195898446</v>
      </c>
    </row>
    <row r="168" spans="1:21" x14ac:dyDescent="0.3">
      <c r="A168" s="89">
        <f>FY25_AllocationWrksht!B166</f>
        <v>3609</v>
      </c>
      <c r="C168" s="4" t="str">
        <f>FY25_AllocationWrksht!D166</f>
        <v>Lenox</v>
      </c>
      <c r="D168" s="4">
        <f>FY24_Wrksht_Wrksheet!D165</f>
        <v>450.3</v>
      </c>
      <c r="E168" s="3"/>
      <c r="F168" s="12">
        <f>FY25_AllocationWrksht!G166</f>
        <v>153124.79</v>
      </c>
      <c r="G168" s="29"/>
      <c r="H168" s="30">
        <f>FY25_AllocationWrksht!$J$5</f>
        <v>403.97995813861803</v>
      </c>
      <c r="I168" s="30"/>
      <c r="J168" s="13">
        <f>FY25_AllocationWrksht!J166</f>
        <v>339.97511101243344</v>
      </c>
      <c r="L168" s="47">
        <f>FY25_AllocationWrksht!P166</f>
        <v>0</v>
      </c>
      <c r="M168" s="48"/>
      <c r="N168" s="49">
        <f>FY25_AllocationWrksht!Q166</f>
        <v>339.97511101243344</v>
      </c>
      <c r="O168" s="48"/>
      <c r="P168" s="47">
        <v>0</v>
      </c>
      <c r="Q168" s="54"/>
      <c r="R168" s="48"/>
      <c r="S168" s="47">
        <f t="shared" si="2"/>
        <v>0</v>
      </c>
      <c r="T168" s="48"/>
      <c r="U168" s="49">
        <f>FY24_Wrksht_Wrksheet!Y165</f>
        <v>278.20930490783923</v>
      </c>
    </row>
    <row r="169" spans="1:21" x14ac:dyDescent="0.3">
      <c r="A169" s="152">
        <f>FY25_AllocationWrksht!B167</f>
        <v>3645</v>
      </c>
      <c r="B169" s="21"/>
      <c r="C169" s="24" t="str">
        <f>FY25_AllocationWrksht!D167</f>
        <v>Lewis Central</v>
      </c>
      <c r="D169" s="24">
        <f>FY24_Wrksht_Wrksheet!D166</f>
        <v>2626.7999999999997</v>
      </c>
      <c r="E169" s="25"/>
      <c r="F169" s="26">
        <f>FY25_AllocationWrksht!G167</f>
        <v>1250316.07</v>
      </c>
      <c r="G169" s="98"/>
      <c r="H169" s="99">
        <f>FY25_AllocationWrksht!$J$5</f>
        <v>403.97995813861803</v>
      </c>
      <c r="I169" s="99"/>
      <c r="J169" s="100">
        <f>FY25_AllocationWrksht!J167</f>
        <v>470.8579008812232</v>
      </c>
      <c r="K169" s="21"/>
      <c r="L169" s="51">
        <f>FY25_AllocationWrksht!P167</f>
        <v>130080.9487234557</v>
      </c>
      <c r="M169" s="50"/>
      <c r="N169" s="52">
        <f>FY25_AllocationWrksht!Q167</f>
        <v>421.87057365238547</v>
      </c>
      <c r="O169" s="50"/>
      <c r="P169" s="51">
        <v>0</v>
      </c>
      <c r="Q169" s="54"/>
      <c r="R169" s="48"/>
      <c r="S169" s="51">
        <f t="shared" si="2"/>
        <v>130080.9487234557</v>
      </c>
      <c r="T169" s="50"/>
      <c r="U169" s="52">
        <f>FY24_Wrksht_Wrksheet!Y166</f>
        <v>404.4995077709018</v>
      </c>
    </row>
    <row r="170" spans="1:21" x14ac:dyDescent="0.3">
      <c r="A170" s="89">
        <f>FY25_AllocationWrksht!B168</f>
        <v>3715</v>
      </c>
      <c r="C170" s="4" t="str">
        <f>FY25_AllocationWrksht!D168</f>
        <v>Linn-Mar</v>
      </c>
      <c r="D170" s="4">
        <f>FY24_Wrksht_Wrksheet!D167</f>
        <v>7579.3</v>
      </c>
      <c r="E170" s="3"/>
      <c r="F170" s="12">
        <f>FY25_AllocationWrksht!G168</f>
        <v>2649716.48</v>
      </c>
      <c r="G170" s="29"/>
      <c r="H170" s="30">
        <f>FY25_AllocationWrksht!$J$5</f>
        <v>403.97995813861803</v>
      </c>
      <c r="I170" s="30"/>
      <c r="J170" s="13">
        <f>FY25_AllocationWrksht!J168</f>
        <v>344.76826231214625</v>
      </c>
      <c r="L170" s="47">
        <f>FY25_AllocationWrksht!P168</f>
        <v>0</v>
      </c>
      <c r="M170" s="48"/>
      <c r="N170" s="49">
        <f>FY25_AllocationWrksht!Q168</f>
        <v>344.76826231214625</v>
      </c>
      <c r="O170" s="48"/>
      <c r="P170" s="47">
        <v>0</v>
      </c>
      <c r="Q170" s="54"/>
      <c r="R170" s="48"/>
      <c r="S170" s="47">
        <f t="shared" si="2"/>
        <v>0</v>
      </c>
      <c r="T170" s="48"/>
      <c r="U170" s="49">
        <f>FY24_Wrksht_Wrksheet!Y167</f>
        <v>305.95651049569221</v>
      </c>
    </row>
    <row r="171" spans="1:21" x14ac:dyDescent="0.3">
      <c r="A171" s="89">
        <f>FY25_AllocationWrksht!B169</f>
        <v>3744</v>
      </c>
      <c r="C171" s="4" t="str">
        <f>FY25_AllocationWrksht!D169</f>
        <v>Lisbon</v>
      </c>
      <c r="D171" s="4">
        <f>FY24_Wrksht_Wrksheet!D168</f>
        <v>658.7</v>
      </c>
      <c r="E171" s="3"/>
      <c r="F171" s="12">
        <f>FY25_AllocationWrksht!G169</f>
        <v>214948.27</v>
      </c>
      <c r="G171" s="29"/>
      <c r="H171" s="30">
        <f>FY25_AllocationWrksht!$J$5</f>
        <v>403.97995813861803</v>
      </c>
      <c r="I171" s="30"/>
      <c r="J171" s="13">
        <f>FY25_AllocationWrksht!J169</f>
        <v>320.2924601400685</v>
      </c>
      <c r="L171" s="47">
        <f>FY25_AllocationWrksht!P169</f>
        <v>0</v>
      </c>
      <c r="M171" s="48"/>
      <c r="N171" s="49">
        <f>FY25_AllocationWrksht!Q169</f>
        <v>320.2924601400685</v>
      </c>
      <c r="O171" s="48"/>
      <c r="P171" s="47">
        <v>0</v>
      </c>
      <c r="Q171" s="54"/>
      <c r="R171" s="48"/>
      <c r="S171" s="47">
        <f t="shared" si="2"/>
        <v>0</v>
      </c>
      <c r="T171" s="48"/>
      <c r="U171" s="49">
        <f>FY24_Wrksht_Wrksheet!Y168</f>
        <v>365.72054045847881</v>
      </c>
    </row>
    <row r="172" spans="1:21" x14ac:dyDescent="0.3">
      <c r="A172" s="89">
        <f>FY25_AllocationWrksht!B170</f>
        <v>3798</v>
      </c>
      <c r="C172" s="4" t="str">
        <f>FY25_AllocationWrksht!D170</f>
        <v>Logan-Magnolia</v>
      </c>
      <c r="D172" s="4">
        <f>FY24_Wrksht_Wrksheet!D169</f>
        <v>574.70000000000005</v>
      </c>
      <c r="E172" s="3"/>
      <c r="F172" s="12">
        <f>FY25_AllocationWrksht!G170</f>
        <v>151832.26999999999</v>
      </c>
      <c r="G172" s="29"/>
      <c r="H172" s="30">
        <f>FY25_AllocationWrksht!$J$5</f>
        <v>403.97995813861803</v>
      </c>
      <c r="I172" s="30"/>
      <c r="J172" s="13">
        <f>FY25_AllocationWrksht!J170</f>
        <v>251.83657322939126</v>
      </c>
      <c r="L172" s="47">
        <f>FY25_AllocationWrksht!P170</f>
        <v>0</v>
      </c>
      <c r="M172" s="48"/>
      <c r="N172" s="49">
        <f>FY25_AllocationWrksht!Q170</f>
        <v>251.83657322939126</v>
      </c>
      <c r="O172" s="48"/>
      <c r="P172" s="47">
        <v>0</v>
      </c>
      <c r="Q172" s="54"/>
      <c r="R172" s="48"/>
      <c r="S172" s="47">
        <f t="shared" si="2"/>
        <v>0</v>
      </c>
      <c r="T172" s="48"/>
      <c r="U172" s="49">
        <f>FY24_Wrksht_Wrksheet!Y169</f>
        <v>279.0651992343831</v>
      </c>
    </row>
    <row r="173" spans="1:21" x14ac:dyDescent="0.3">
      <c r="A173" s="89">
        <f>FY25_AllocationWrksht!B171</f>
        <v>3816</v>
      </c>
      <c r="C173" s="4" t="str">
        <f>FY25_AllocationWrksht!D171</f>
        <v>Lone Tree</v>
      </c>
      <c r="D173" s="4">
        <f>FY24_Wrksht_Wrksheet!D170</f>
        <v>335.4</v>
      </c>
      <c r="E173" s="3"/>
      <c r="F173" s="12">
        <f>FY25_AllocationWrksht!G171</f>
        <v>114413.66</v>
      </c>
      <c r="G173" s="29"/>
      <c r="H173" s="30">
        <f>FY25_AllocationWrksht!$J$5</f>
        <v>403.97995813861803</v>
      </c>
      <c r="I173" s="30"/>
      <c r="J173" s="13">
        <f>FY25_AllocationWrksht!J171</f>
        <v>361.15422979797978</v>
      </c>
      <c r="L173" s="47">
        <f>FY25_AllocationWrksht!P171</f>
        <v>0</v>
      </c>
      <c r="M173" s="48"/>
      <c r="N173" s="49">
        <f>FY25_AllocationWrksht!Q171</f>
        <v>361.15422979797978</v>
      </c>
      <c r="O173" s="48"/>
      <c r="P173" s="47">
        <v>0</v>
      </c>
      <c r="Q173" s="54"/>
      <c r="R173" s="48"/>
      <c r="S173" s="47">
        <f t="shared" si="2"/>
        <v>0</v>
      </c>
      <c r="T173" s="48"/>
      <c r="U173" s="49">
        <f>FY24_Wrksht_Wrksheet!Y170</f>
        <v>290.42307692307691</v>
      </c>
    </row>
    <row r="174" spans="1:21" x14ac:dyDescent="0.3">
      <c r="A174" s="152">
        <f>FY25_AllocationWrksht!B172</f>
        <v>3841</v>
      </c>
      <c r="B174" s="21"/>
      <c r="C174" s="24" t="str">
        <f>FY25_AllocationWrksht!D172</f>
        <v>Louisa-Muscatine</v>
      </c>
      <c r="D174" s="24">
        <f>FY24_Wrksht_Wrksheet!D171</f>
        <v>692.5</v>
      </c>
      <c r="E174" s="25"/>
      <c r="F174" s="26">
        <f>FY25_AllocationWrksht!G172</f>
        <v>538200.72</v>
      </c>
      <c r="G174" s="98"/>
      <c r="H174" s="99">
        <f>FY25_AllocationWrksht!$J$5</f>
        <v>403.97995813861803</v>
      </c>
      <c r="I174" s="99"/>
      <c r="J174" s="100">
        <f>FY25_AllocationWrksht!J172</f>
        <v>783.17916181606506</v>
      </c>
      <c r="K174" s="21"/>
      <c r="L174" s="51">
        <f>FY25_AllocationWrksht!P172</f>
        <v>248291.26178608063</v>
      </c>
      <c r="M174" s="50"/>
      <c r="N174" s="52">
        <f>FY25_AllocationWrksht!Q172</f>
        <v>421.87057365238547</v>
      </c>
      <c r="O174" s="50"/>
      <c r="P174" s="51">
        <v>0</v>
      </c>
      <c r="Q174" s="54"/>
      <c r="R174" s="48"/>
      <c r="S174" s="51">
        <f t="shared" si="2"/>
        <v>248291.26178608063</v>
      </c>
      <c r="T174" s="50"/>
      <c r="U174" s="52">
        <f>FY24_Wrksht_Wrksheet!Y171</f>
        <v>404.50195114684504</v>
      </c>
    </row>
    <row r="175" spans="1:21" x14ac:dyDescent="0.3">
      <c r="A175" s="89">
        <f>FY25_AllocationWrksht!B173</f>
        <v>3906</v>
      </c>
      <c r="C175" s="4" t="str">
        <f>FY25_AllocationWrksht!D173</f>
        <v>Lynnville-Sully</v>
      </c>
      <c r="D175" s="4">
        <f>FY24_Wrksht_Wrksheet!D172</f>
        <v>450.8</v>
      </c>
      <c r="E175" s="3"/>
      <c r="F175" s="12">
        <f>FY25_AllocationWrksht!G173</f>
        <v>226980.17</v>
      </c>
      <c r="G175" s="29"/>
      <c r="H175" s="30">
        <f>FY25_AllocationWrksht!$J$5</f>
        <v>403.97995813861803</v>
      </c>
      <c r="I175" s="30"/>
      <c r="J175" s="13">
        <f>FY25_AllocationWrksht!J173</f>
        <v>504.40037777777781</v>
      </c>
      <c r="L175" s="47">
        <f>FY25_AllocationWrksht!P173</f>
        <v>37138.411856426552</v>
      </c>
      <c r="M175" s="48"/>
      <c r="N175" s="49">
        <f>FY25_AllocationWrksht!Q173</f>
        <v>421.87057365238547</v>
      </c>
      <c r="O175" s="48"/>
      <c r="P175" s="47">
        <v>0</v>
      </c>
      <c r="Q175" s="54"/>
      <c r="R175" s="48"/>
      <c r="S175" s="47">
        <f t="shared" si="2"/>
        <v>37138.411856426552</v>
      </c>
      <c r="T175" s="48"/>
      <c r="U175" s="49">
        <f>FY24_Wrksht_Wrksheet!Y172</f>
        <v>404.50233381191862</v>
      </c>
    </row>
    <row r="176" spans="1:21" x14ac:dyDescent="0.3">
      <c r="A176" s="89">
        <f>FY25_AllocationWrksht!B174</f>
        <v>4419</v>
      </c>
      <c r="C176" s="4" t="str">
        <f>FY25_AllocationWrksht!D174</f>
        <v>MFL Mar Mac</v>
      </c>
      <c r="D176" s="4">
        <f>FY24_Wrksht_Wrksheet!D173</f>
        <v>652.9</v>
      </c>
      <c r="E176" s="3"/>
      <c r="F176" s="12">
        <f>FY25_AllocationWrksht!G174</f>
        <v>451062.65</v>
      </c>
      <c r="G176" s="29"/>
      <c r="H176" s="30">
        <f>FY25_AllocationWrksht!$J$5</f>
        <v>403.97995813861803</v>
      </c>
      <c r="I176" s="30"/>
      <c r="J176" s="13">
        <f>FY25_AllocationWrksht!J174</f>
        <v>559.2841289522629</v>
      </c>
      <c r="L176" s="47">
        <f>FY25_AllocationWrksht!P174</f>
        <v>110824.03234935115</v>
      </c>
      <c r="M176" s="48"/>
      <c r="N176" s="49">
        <f>FY25_AllocationWrksht!Q174</f>
        <v>421.87057365238547</v>
      </c>
      <c r="O176" s="48"/>
      <c r="P176" s="47">
        <v>0</v>
      </c>
      <c r="Q176" s="54"/>
      <c r="R176" s="48"/>
      <c r="S176" s="47">
        <f t="shared" si="2"/>
        <v>110824.03234935115</v>
      </c>
      <c r="T176" s="48"/>
      <c r="U176" s="49">
        <f>FY24_Wrksht_Wrksheet!Y173</f>
        <v>230.6278756317966</v>
      </c>
    </row>
    <row r="177" spans="1:21" x14ac:dyDescent="0.3">
      <c r="A177" s="89">
        <f>FY25_AllocationWrksht!B175</f>
        <v>3942</v>
      </c>
      <c r="C177" s="4" t="str">
        <f>FY25_AllocationWrksht!D175</f>
        <v>Madrid</v>
      </c>
      <c r="D177" s="4">
        <f>FY24_Wrksht_Wrksheet!D174</f>
        <v>650.4</v>
      </c>
      <c r="E177" s="3"/>
      <c r="F177" s="12">
        <f>FY25_AllocationWrksht!G175</f>
        <v>178071.15</v>
      </c>
      <c r="G177" s="29"/>
      <c r="H177" s="30">
        <f>FY25_AllocationWrksht!$J$5</f>
        <v>403.97995813861803</v>
      </c>
      <c r="I177" s="30"/>
      <c r="J177" s="13">
        <f>FY25_AllocationWrksht!J175</f>
        <v>265.77783582089552</v>
      </c>
      <c r="L177" s="47">
        <f>FY25_AllocationWrksht!P175</f>
        <v>0</v>
      </c>
      <c r="M177" s="48"/>
      <c r="N177" s="49">
        <f>FY25_AllocationWrksht!Q175</f>
        <v>265.77783582089552</v>
      </c>
      <c r="O177" s="48"/>
      <c r="P177" s="47">
        <v>0</v>
      </c>
      <c r="Q177" s="54"/>
      <c r="R177" s="48"/>
      <c r="S177" s="47">
        <f t="shared" si="2"/>
        <v>0</v>
      </c>
      <c r="T177" s="48"/>
      <c r="U177" s="49">
        <f>FY24_Wrksht_Wrksheet!Y174</f>
        <v>404.50068713158771</v>
      </c>
    </row>
    <row r="178" spans="1:21" x14ac:dyDescent="0.3">
      <c r="A178" s="89">
        <f>FY25_AllocationWrksht!B176</f>
        <v>4023</v>
      </c>
      <c r="C178" s="4" t="str">
        <f>FY25_AllocationWrksht!D176</f>
        <v>Manson-Northwest Webster</v>
      </c>
      <c r="D178" s="4">
        <f>FY24_Wrksht_Wrksheet!D175</f>
        <v>611.6</v>
      </c>
      <c r="E178" s="3"/>
      <c r="F178" s="12">
        <f>FY25_AllocationWrksht!G176</f>
        <v>652623.75</v>
      </c>
      <c r="G178" s="29"/>
      <c r="H178" s="30">
        <f>FY25_AllocationWrksht!$J$5</f>
        <v>403.97995813861803</v>
      </c>
      <c r="I178" s="30"/>
      <c r="J178" s="13">
        <f>FY25_AllocationWrksht!J176</f>
        <v>995.46026540573519</v>
      </c>
      <c r="L178" s="47">
        <f>FY25_AllocationWrksht!P176</f>
        <v>376045.40191349608</v>
      </c>
      <c r="M178" s="48"/>
      <c r="N178" s="49">
        <f>FY25_AllocationWrksht!Q176</f>
        <v>421.87057365238547</v>
      </c>
      <c r="O178" s="48"/>
      <c r="P178" s="47">
        <v>0</v>
      </c>
      <c r="Q178" s="54"/>
      <c r="R178" s="48"/>
      <c r="S178" s="47">
        <f t="shared" si="2"/>
        <v>376045.40191349608</v>
      </c>
      <c r="T178" s="48"/>
      <c r="U178" s="49">
        <f>FY24_Wrksht_Wrksheet!Y175</f>
        <v>404.50495386446079</v>
      </c>
    </row>
    <row r="179" spans="1:21" x14ac:dyDescent="0.3">
      <c r="A179" s="152">
        <f>FY25_AllocationWrksht!B177</f>
        <v>4033</v>
      </c>
      <c r="B179" s="21"/>
      <c r="C179" s="24" t="str">
        <f>FY25_AllocationWrksht!D177</f>
        <v>Maple Valley-Anthon Oto</v>
      </c>
      <c r="D179" s="24">
        <f>FY24_Wrksht_Wrksheet!D176</f>
        <v>1245.2</v>
      </c>
      <c r="E179" s="25"/>
      <c r="F179" s="26">
        <f>FY25_AllocationWrksht!G177</f>
        <v>334121.03999999998</v>
      </c>
      <c r="G179" s="98"/>
      <c r="H179" s="99">
        <f>FY25_AllocationWrksht!$J$5</f>
        <v>403.97995813861803</v>
      </c>
      <c r="I179" s="99"/>
      <c r="J179" s="100">
        <f>FY25_AllocationWrksht!J177</f>
        <v>562.77756442647797</v>
      </c>
      <c r="K179" s="21"/>
      <c r="L179" s="51">
        <f>FY25_AllocationWrksht!P177</f>
        <v>83656.480422578723</v>
      </c>
      <c r="M179" s="50"/>
      <c r="N179" s="52">
        <f>FY25_AllocationWrksht!Q177</f>
        <v>421.87057365238542</v>
      </c>
      <c r="O179" s="50"/>
      <c r="P179" s="51">
        <v>0</v>
      </c>
      <c r="Q179" s="54"/>
      <c r="R179" s="48"/>
      <c r="S179" s="51">
        <f t="shared" si="2"/>
        <v>83656.480422578723</v>
      </c>
      <c r="T179" s="50"/>
      <c r="U179" s="52">
        <f>FY24_Wrksht_Wrksheet!Y176</f>
        <v>277.08172984259556</v>
      </c>
    </row>
    <row r="180" spans="1:21" x14ac:dyDescent="0.3">
      <c r="A180" s="89">
        <f>FY25_AllocationWrksht!B178</f>
        <v>4041</v>
      </c>
      <c r="C180" s="4" t="str">
        <f>FY25_AllocationWrksht!D178</f>
        <v>Maquoketa</v>
      </c>
      <c r="D180" s="4">
        <f>FY24_Wrksht_Wrksheet!D177</f>
        <v>677.6</v>
      </c>
      <c r="E180" s="3"/>
      <c r="F180" s="12">
        <f>FY25_AllocationWrksht!G178</f>
        <v>416631.16</v>
      </c>
      <c r="G180" s="29"/>
      <c r="H180" s="30">
        <f>FY25_AllocationWrksht!$J$5</f>
        <v>403.97995813861803</v>
      </c>
      <c r="I180" s="30"/>
      <c r="J180" s="13">
        <f>FY25_AllocationWrksht!J178</f>
        <v>347.22156846403863</v>
      </c>
      <c r="L180" s="47">
        <f>FY25_AllocationWrksht!P178</f>
        <v>0</v>
      </c>
      <c r="M180" s="48"/>
      <c r="N180" s="49">
        <f>FY25_AllocationWrksht!Q178</f>
        <v>347.22156846403863</v>
      </c>
      <c r="O180" s="48"/>
      <c r="P180" s="47">
        <v>0</v>
      </c>
      <c r="Q180" s="54"/>
      <c r="R180" s="48"/>
      <c r="S180" s="47">
        <f t="shared" si="2"/>
        <v>0</v>
      </c>
      <c r="T180" s="48"/>
      <c r="U180" s="49">
        <f>FY24_Wrksht_Wrksheet!Y177</f>
        <v>404.50151183886055</v>
      </c>
    </row>
    <row r="181" spans="1:21" x14ac:dyDescent="0.3">
      <c r="A181" s="89">
        <f>FY25_AllocationWrksht!B179</f>
        <v>4043</v>
      </c>
      <c r="C181" s="4" t="str">
        <f>FY25_AllocationWrksht!D179</f>
        <v>Maquoketa Valley</v>
      </c>
      <c r="D181" s="4">
        <f>FY24_Wrksht_Wrksheet!D178</f>
        <v>452.2</v>
      </c>
      <c r="E181" s="3"/>
      <c r="F181" s="12">
        <f>FY25_AllocationWrksht!G179</f>
        <v>401552.86</v>
      </c>
      <c r="G181" s="29"/>
      <c r="H181" s="30">
        <f>FY25_AllocationWrksht!$J$5</f>
        <v>403.97995813861803</v>
      </c>
      <c r="I181" s="30"/>
      <c r="J181" s="13">
        <f>FY25_AllocationWrksht!J179</f>
        <v>605.569084602624</v>
      </c>
      <c r="L181" s="47">
        <f>FY25_AllocationWrksht!P179</f>
        <v>121810.48261110317</v>
      </c>
      <c r="M181" s="48"/>
      <c r="N181" s="49">
        <f>FY25_AllocationWrksht!Q179</f>
        <v>421.87057365238547</v>
      </c>
      <c r="O181" s="48"/>
      <c r="P181" s="47">
        <v>0</v>
      </c>
      <c r="Q181" s="54"/>
      <c r="R181" s="48"/>
      <c r="S181" s="47">
        <f t="shared" si="2"/>
        <v>121810.48261110317</v>
      </c>
      <c r="T181" s="48"/>
      <c r="U181" s="49">
        <f>FY24_Wrksht_Wrksheet!Y178</f>
        <v>404.50457403981756</v>
      </c>
    </row>
    <row r="182" spans="1:21" x14ac:dyDescent="0.3">
      <c r="A182" s="89">
        <f>FY25_AllocationWrksht!B180</f>
        <v>4068</v>
      </c>
      <c r="C182" s="4" t="str">
        <f>FY25_AllocationWrksht!D180</f>
        <v>Marcus-Meriden Cleghorn</v>
      </c>
      <c r="D182" s="4">
        <f>FY24_Wrksht_Wrksheet!D179</f>
        <v>1867.3000000000002</v>
      </c>
      <c r="E182" s="3"/>
      <c r="F182" s="12">
        <f>FY25_AllocationWrksht!G180</f>
        <v>242449.39</v>
      </c>
      <c r="G182" s="29"/>
      <c r="H182" s="30">
        <f>FY25_AllocationWrksht!$J$5</f>
        <v>403.97995813861803</v>
      </c>
      <c r="I182" s="30"/>
      <c r="J182" s="13">
        <f>FY25_AllocationWrksht!J180</f>
        <v>521.17237747205502</v>
      </c>
      <c r="L182" s="47">
        <f>FY25_AllocationWrksht!P180</f>
        <v>46195.199136910269</v>
      </c>
      <c r="M182" s="48"/>
      <c r="N182" s="49">
        <f>FY25_AllocationWrksht!Q180</f>
        <v>421.87057365238553</v>
      </c>
      <c r="O182" s="48"/>
      <c r="P182" s="47">
        <v>0</v>
      </c>
      <c r="Q182" s="54"/>
      <c r="R182" s="48"/>
      <c r="S182" s="47">
        <f t="shared" si="2"/>
        <v>46195.199136910269</v>
      </c>
      <c r="T182" s="48"/>
      <c r="U182" s="49">
        <f>FY24_Wrksht_Wrksheet!Y179</f>
        <v>203.0466930862743</v>
      </c>
    </row>
    <row r="183" spans="1:21" x14ac:dyDescent="0.3">
      <c r="A183" s="89">
        <f>FY25_AllocationWrksht!B181</f>
        <v>4086</v>
      </c>
      <c r="C183" s="4" t="str">
        <f>FY25_AllocationWrksht!D181</f>
        <v>Marion</v>
      </c>
      <c r="D183" s="4">
        <f>FY24_Wrksht_Wrksheet!D180</f>
        <v>5285.4</v>
      </c>
      <c r="E183" s="3"/>
      <c r="F183" s="12">
        <f>FY25_AllocationWrksht!G181</f>
        <v>494099.72</v>
      </c>
      <c r="G183" s="29"/>
      <c r="H183" s="30">
        <f>FY25_AllocationWrksht!$J$5</f>
        <v>403.97995813861803</v>
      </c>
      <c r="I183" s="30"/>
      <c r="J183" s="13">
        <f>FY25_AllocationWrksht!J181</f>
        <v>274.94280785710311</v>
      </c>
      <c r="L183" s="47">
        <f>FY25_AllocationWrksht!P181</f>
        <v>0</v>
      </c>
      <c r="M183" s="48"/>
      <c r="N183" s="49">
        <f>FY25_AllocationWrksht!Q181</f>
        <v>274.94280785710311</v>
      </c>
      <c r="O183" s="48"/>
      <c r="P183" s="47">
        <v>0</v>
      </c>
      <c r="Q183" s="54"/>
      <c r="R183" s="48"/>
      <c r="S183" s="47">
        <f t="shared" si="2"/>
        <v>0</v>
      </c>
      <c r="T183" s="48"/>
      <c r="U183" s="49">
        <f>FY24_Wrksht_Wrksheet!Y180</f>
        <v>266.51019979566354</v>
      </c>
    </row>
    <row r="184" spans="1:21" x14ac:dyDescent="0.3">
      <c r="A184" s="152">
        <f>FY25_AllocationWrksht!B182</f>
        <v>4104</v>
      </c>
      <c r="B184" s="21"/>
      <c r="C184" s="24" t="str">
        <f>FY25_AllocationWrksht!D182</f>
        <v>Marshalltown</v>
      </c>
      <c r="D184" s="24">
        <f>FY24_Wrksht_Wrksheet!D181</f>
        <v>507</v>
      </c>
      <c r="E184" s="25"/>
      <c r="F184" s="26">
        <f>FY25_AllocationWrksht!G182</f>
        <v>1583424.31</v>
      </c>
      <c r="G184" s="98"/>
      <c r="H184" s="99">
        <f>FY25_AllocationWrksht!$J$5</f>
        <v>403.97995813861803</v>
      </c>
      <c r="I184" s="99"/>
      <c r="J184" s="100">
        <f>FY25_AllocationWrksht!J182</f>
        <v>294.86486219739294</v>
      </c>
      <c r="K184" s="21"/>
      <c r="L184" s="51">
        <f>FY25_AllocationWrksht!P182</f>
        <v>0</v>
      </c>
      <c r="M184" s="50"/>
      <c r="N184" s="52">
        <f>FY25_AllocationWrksht!Q182</f>
        <v>294.86486219739294</v>
      </c>
      <c r="O184" s="50"/>
      <c r="P184" s="51">
        <v>0</v>
      </c>
      <c r="Q184" s="54"/>
      <c r="R184" s="48"/>
      <c r="S184" s="51">
        <f t="shared" si="2"/>
        <v>0</v>
      </c>
      <c r="T184" s="50"/>
      <c r="U184" s="52">
        <f>FY24_Wrksht_Wrksheet!Y181</f>
        <v>404.50273497469908</v>
      </c>
    </row>
    <row r="185" spans="1:21" x14ac:dyDescent="0.3">
      <c r="A185" s="89">
        <f>FY25_AllocationWrksht!B183</f>
        <v>4122</v>
      </c>
      <c r="C185" s="4" t="str">
        <f>FY25_AllocationWrksht!D183</f>
        <v>Martensdale-St Marys</v>
      </c>
      <c r="D185" s="4">
        <f>FY24_Wrksht_Wrksheet!D182</f>
        <v>3398.9</v>
      </c>
      <c r="E185" s="3"/>
      <c r="F185" s="12">
        <f>FY25_AllocationWrksht!G183</f>
        <v>261296.13</v>
      </c>
      <c r="G185" s="29"/>
      <c r="H185" s="30">
        <f>FY25_AllocationWrksht!$J$5</f>
        <v>403.97995813861803</v>
      </c>
      <c r="I185" s="30"/>
      <c r="J185" s="13">
        <f>FY25_AllocationWrksht!J183</f>
        <v>510.94276495893627</v>
      </c>
      <c r="L185" s="47">
        <f>FY25_AllocationWrksht!P183</f>
        <v>45551.518634170076</v>
      </c>
      <c r="M185" s="48"/>
      <c r="N185" s="49">
        <f>FY25_AllocationWrksht!Q183</f>
        <v>421.87057365238553</v>
      </c>
      <c r="O185" s="48"/>
      <c r="P185" s="47">
        <v>0</v>
      </c>
      <c r="Q185" s="54"/>
      <c r="R185" s="48"/>
      <c r="S185" s="47">
        <f t="shared" si="2"/>
        <v>45551.518634170076</v>
      </c>
      <c r="T185" s="48"/>
      <c r="U185" s="49">
        <f>FY24_Wrksht_Wrksheet!Y182</f>
        <v>404.50129352911716</v>
      </c>
    </row>
    <row r="186" spans="1:21" x14ac:dyDescent="0.3">
      <c r="A186" s="89">
        <f>FY25_AllocationWrksht!B184</f>
        <v>4131</v>
      </c>
      <c r="C186" s="4" t="str">
        <f>FY25_AllocationWrksht!D184</f>
        <v>Mason City</v>
      </c>
      <c r="D186" s="4">
        <f>FY24_Wrksht_Wrksheet!D183</f>
        <v>856.6</v>
      </c>
      <c r="E186" s="3"/>
      <c r="F186" s="12">
        <f>FY25_AllocationWrksht!G184</f>
        <v>1487450.95</v>
      </c>
      <c r="G186" s="29"/>
      <c r="H186" s="30">
        <f>FY25_AllocationWrksht!$J$5</f>
        <v>403.97995813861803</v>
      </c>
      <c r="I186" s="30"/>
      <c r="J186" s="13">
        <f>FY25_AllocationWrksht!J184</f>
        <v>437.60140919655203</v>
      </c>
      <c r="L186" s="47">
        <f>FY25_AllocationWrksht!P184</f>
        <v>53470.683098176531</v>
      </c>
      <c r="M186" s="48"/>
      <c r="N186" s="49">
        <f>FY25_AllocationWrksht!Q184</f>
        <v>421.87057365238547</v>
      </c>
      <c r="O186" s="48"/>
      <c r="P186" s="47">
        <v>0</v>
      </c>
      <c r="Q186" s="54"/>
      <c r="R186" s="48"/>
      <c r="S186" s="47">
        <f t="shared" si="2"/>
        <v>53470.683098176531</v>
      </c>
      <c r="T186" s="48"/>
      <c r="U186" s="49">
        <f>FY24_Wrksht_Wrksheet!Y183</f>
        <v>404.49809713075757</v>
      </c>
    </row>
    <row r="187" spans="1:21" x14ac:dyDescent="0.3">
      <c r="A187" s="89">
        <f>FY25_AllocationWrksht!B185</f>
        <v>4203</v>
      </c>
      <c r="C187" s="4" t="str">
        <f>FY25_AllocationWrksht!D185</f>
        <v>Mediapolis</v>
      </c>
      <c r="D187" s="4">
        <f>FY24_Wrksht_Wrksheet!D184</f>
        <v>320</v>
      </c>
      <c r="E187" s="3"/>
      <c r="F187" s="12">
        <f>FY25_AllocationWrksht!G185</f>
        <v>535149.72</v>
      </c>
      <c r="G187" s="29"/>
      <c r="H187" s="30">
        <f>FY25_AllocationWrksht!$J$5</f>
        <v>403.97995813861803</v>
      </c>
      <c r="I187" s="30"/>
      <c r="J187" s="13">
        <f>FY25_AllocationWrksht!J185</f>
        <v>611.3900605506683</v>
      </c>
      <c r="L187" s="47">
        <f>FY25_AllocationWrksht!P185</f>
        <v>165886.40688206695</v>
      </c>
      <c r="M187" s="48"/>
      <c r="N187" s="49">
        <f>FY25_AllocationWrksht!Q185</f>
        <v>421.87057365238547</v>
      </c>
      <c r="O187" s="48"/>
      <c r="P187" s="47">
        <v>0</v>
      </c>
      <c r="Q187" s="54"/>
      <c r="R187" s="48"/>
      <c r="S187" s="47">
        <f t="shared" si="2"/>
        <v>165886.40688206695</v>
      </c>
      <c r="T187" s="48"/>
      <c r="U187" s="49">
        <f>FY24_Wrksht_Wrksheet!Y184</f>
        <v>358.89212499999996</v>
      </c>
    </row>
    <row r="188" spans="1:21" x14ac:dyDescent="0.3">
      <c r="A188" s="89">
        <f>FY25_AllocationWrksht!B186</f>
        <v>4212</v>
      </c>
      <c r="C188" s="4" t="str">
        <f>FY25_AllocationWrksht!D186</f>
        <v>Melcher-Dallas</v>
      </c>
      <c r="D188" s="4">
        <f>FY24_Wrksht_Wrksheet!D185</f>
        <v>802.8</v>
      </c>
      <c r="E188" s="3"/>
      <c r="F188" s="12">
        <f>FY25_AllocationWrksht!G186</f>
        <v>109791.28</v>
      </c>
      <c r="G188" s="29"/>
      <c r="H188" s="30">
        <f>FY25_AllocationWrksht!$J$5</f>
        <v>403.97995813861803</v>
      </c>
      <c r="I188" s="30"/>
      <c r="J188" s="13">
        <f>FY25_AllocationWrksht!J186</f>
        <v>356.81273968150799</v>
      </c>
      <c r="L188" s="47">
        <f>FY25_AllocationWrksht!P186</f>
        <v>0</v>
      </c>
      <c r="M188" s="48"/>
      <c r="N188" s="49">
        <f>FY25_AllocationWrksht!Q186</f>
        <v>356.81273968150799</v>
      </c>
      <c r="O188" s="48"/>
      <c r="P188" s="47">
        <v>0</v>
      </c>
      <c r="Q188" s="54"/>
      <c r="R188" s="48"/>
      <c r="S188" s="47">
        <f t="shared" si="2"/>
        <v>0</v>
      </c>
      <c r="T188" s="48"/>
      <c r="U188" s="49">
        <f>FY24_Wrksht_Wrksheet!Y185</f>
        <v>404.49836425152023</v>
      </c>
    </row>
    <row r="189" spans="1:21" x14ac:dyDescent="0.3">
      <c r="A189" s="152">
        <f>FY25_AllocationWrksht!B187</f>
        <v>4271</v>
      </c>
      <c r="B189" s="21"/>
      <c r="C189" s="24" t="str">
        <f>FY25_AllocationWrksht!D187</f>
        <v>Mid-Prairie</v>
      </c>
      <c r="D189" s="24">
        <f>FY24_Wrksht_Wrksheet!D186</f>
        <v>514.5</v>
      </c>
      <c r="E189" s="25"/>
      <c r="F189" s="26">
        <f>FY25_AllocationWrksht!G187</f>
        <v>933256.32</v>
      </c>
      <c r="G189" s="98"/>
      <c r="H189" s="99">
        <f>FY25_AllocationWrksht!$J$5</f>
        <v>403.97995813861803</v>
      </c>
      <c r="I189" s="99"/>
      <c r="J189" s="100">
        <f>FY25_AllocationWrksht!J187</f>
        <v>760.41417746272305</v>
      </c>
      <c r="K189" s="21"/>
      <c r="L189" s="51">
        <f>FY25_AllocationWrksht!P187</f>
        <v>415494.56495642726</v>
      </c>
      <c r="M189" s="50"/>
      <c r="N189" s="52">
        <f>FY25_AllocationWrksht!Q187</f>
        <v>421.87057365238547</v>
      </c>
      <c r="O189" s="50"/>
      <c r="P189" s="51">
        <v>0</v>
      </c>
      <c r="Q189" s="54"/>
      <c r="R189" s="48"/>
      <c r="S189" s="51">
        <f t="shared" si="2"/>
        <v>415494.56495642726</v>
      </c>
      <c r="T189" s="50"/>
      <c r="U189" s="52">
        <f>FY24_Wrksht_Wrksheet!Y186</f>
        <v>404.50727824932096</v>
      </c>
    </row>
    <row r="190" spans="1:21" x14ac:dyDescent="0.3">
      <c r="A190" s="89">
        <f>FY25_AllocationWrksht!B188</f>
        <v>4269</v>
      </c>
      <c r="C190" s="4" t="str">
        <f>FY25_AllocationWrksht!D188</f>
        <v>Midland</v>
      </c>
      <c r="D190" s="4">
        <f>FY24_Wrksht_Wrksheet!D187</f>
        <v>1258.0999999999999</v>
      </c>
      <c r="E190" s="3"/>
      <c r="F190" s="12">
        <f>FY25_AllocationWrksht!G188</f>
        <v>545938.27</v>
      </c>
      <c r="G190" s="29"/>
      <c r="H190" s="30">
        <f>FY25_AllocationWrksht!$J$5</f>
        <v>403.97995813861803</v>
      </c>
      <c r="I190" s="30"/>
      <c r="J190" s="13">
        <f>FY25_AllocationWrksht!J188</f>
        <v>1087.9598844161021</v>
      </c>
      <c r="L190" s="47">
        <f>FY25_AllocationWrksht!P188</f>
        <v>334243.61614123301</v>
      </c>
      <c r="M190" s="48"/>
      <c r="N190" s="49">
        <f>FY25_AllocationWrksht!Q188</f>
        <v>421.87057365238542</v>
      </c>
      <c r="O190" s="48"/>
      <c r="P190" s="47">
        <v>0</v>
      </c>
      <c r="Q190" s="54"/>
      <c r="R190" s="48"/>
      <c r="S190" s="47">
        <f t="shared" si="2"/>
        <v>334243.61614123301</v>
      </c>
      <c r="T190" s="48"/>
      <c r="U190" s="49">
        <f>FY24_Wrksht_Wrksheet!Y187</f>
        <v>404.49951173976257</v>
      </c>
    </row>
    <row r="191" spans="1:21" x14ac:dyDescent="0.3">
      <c r="A191" s="89">
        <f>FY25_AllocationWrksht!B189</f>
        <v>4356</v>
      </c>
      <c r="C191" s="4" t="str">
        <f>FY25_AllocationWrksht!D189</f>
        <v>Missouri Valley</v>
      </c>
      <c r="D191" s="4">
        <f>FY24_Wrksht_Wrksheet!D188</f>
        <v>772.3</v>
      </c>
      <c r="E191" s="3"/>
      <c r="F191" s="12">
        <f>FY25_AllocationWrksht!G189</f>
        <v>289349.25</v>
      </c>
      <c r="G191" s="29"/>
      <c r="H191" s="30">
        <f>FY25_AllocationWrksht!$J$5</f>
        <v>403.97995813861803</v>
      </c>
      <c r="I191" s="30"/>
      <c r="J191" s="13">
        <f>FY25_AllocationWrksht!J189</f>
        <v>379.42466561762393</v>
      </c>
      <c r="L191" s="47">
        <f>FY25_AllocationWrksht!P189</f>
        <v>0</v>
      </c>
      <c r="M191" s="48"/>
      <c r="N191" s="49">
        <f>FY25_AllocationWrksht!Q189</f>
        <v>379.42466561762393</v>
      </c>
      <c r="O191" s="48"/>
      <c r="P191" s="47">
        <v>0</v>
      </c>
      <c r="Q191" s="54"/>
      <c r="R191" s="48"/>
      <c r="S191" s="47">
        <f t="shared" si="2"/>
        <v>0</v>
      </c>
      <c r="T191" s="48"/>
      <c r="U191" s="49">
        <f>FY24_Wrksht_Wrksheet!Y188</f>
        <v>309.74689887349479</v>
      </c>
    </row>
    <row r="192" spans="1:21" x14ac:dyDescent="0.3">
      <c r="A192" s="89">
        <f>FY25_AllocationWrksht!B190</f>
        <v>4149</v>
      </c>
      <c r="C192" s="4" t="str">
        <f>FY25_AllocationWrksht!D190</f>
        <v>Moc-Floyd Valley</v>
      </c>
      <c r="D192" s="4">
        <f>FY24_Wrksht_Wrksheet!D189</f>
        <v>1523.2</v>
      </c>
      <c r="E192" s="3"/>
      <c r="F192" s="12">
        <f>FY25_AllocationWrksht!G190</f>
        <v>568649.56999999995</v>
      </c>
      <c r="G192" s="29"/>
      <c r="H192" s="30">
        <f>FY25_AllocationWrksht!$J$5</f>
        <v>403.97995813861803</v>
      </c>
      <c r="I192" s="30"/>
      <c r="J192" s="13">
        <f>FY25_AllocationWrksht!J190</f>
        <v>377.13859265154525</v>
      </c>
      <c r="L192" s="47">
        <f>FY25_AllocationWrksht!P190</f>
        <v>0</v>
      </c>
      <c r="M192" s="48"/>
      <c r="N192" s="49">
        <f>FY25_AllocationWrksht!Q190</f>
        <v>377.13859265154525</v>
      </c>
      <c r="O192" s="48"/>
      <c r="P192" s="47">
        <v>0</v>
      </c>
      <c r="Q192" s="54"/>
      <c r="R192" s="48"/>
      <c r="S192" s="47">
        <f t="shared" si="2"/>
        <v>0</v>
      </c>
      <c r="T192" s="48"/>
      <c r="U192" s="49">
        <f>FY24_Wrksht_Wrksheet!Y189</f>
        <v>321.80086659663868</v>
      </c>
    </row>
    <row r="193" spans="1:21" x14ac:dyDescent="0.3">
      <c r="A193" s="89">
        <f>FY25_AllocationWrksht!B191</f>
        <v>4437</v>
      </c>
      <c r="C193" s="4" t="str">
        <f>FY25_AllocationWrksht!D191</f>
        <v>Montezuma</v>
      </c>
      <c r="D193" s="4">
        <f>FY24_Wrksht_Wrksheet!D190</f>
        <v>493.5</v>
      </c>
      <c r="E193" s="3"/>
      <c r="F193" s="12">
        <f>FY25_AllocationWrksht!G191</f>
        <v>217824.04</v>
      </c>
      <c r="G193" s="29"/>
      <c r="H193" s="30">
        <f>FY25_AllocationWrksht!$J$5</f>
        <v>403.97995813861803</v>
      </c>
      <c r="I193" s="30"/>
      <c r="J193" s="13">
        <f>FY25_AllocationWrksht!J191</f>
        <v>464.34457471754422</v>
      </c>
      <c r="L193" s="47">
        <f>FY25_AllocationWrksht!P191</f>
        <v>19924.553899665967</v>
      </c>
      <c r="M193" s="48"/>
      <c r="N193" s="49">
        <f>FY25_AllocationWrksht!Q191</f>
        <v>421.87057365238547</v>
      </c>
      <c r="O193" s="48"/>
      <c r="P193" s="47">
        <v>0</v>
      </c>
      <c r="Q193" s="54"/>
      <c r="R193" s="48"/>
      <c r="S193" s="47">
        <f t="shared" si="2"/>
        <v>19924.553899665967</v>
      </c>
      <c r="T193" s="48"/>
      <c r="U193" s="49">
        <f>FY24_Wrksht_Wrksheet!Y190</f>
        <v>399.87623100303955</v>
      </c>
    </row>
    <row r="194" spans="1:21" x14ac:dyDescent="0.3">
      <c r="A194" s="152">
        <f>FY25_AllocationWrksht!B192</f>
        <v>4446</v>
      </c>
      <c r="B194" s="21"/>
      <c r="C194" s="24" t="str">
        <f>FY25_AllocationWrksht!D192</f>
        <v>Monticello</v>
      </c>
      <c r="D194" s="24">
        <f>FY24_Wrksht_Wrksheet!D191</f>
        <v>956.1</v>
      </c>
      <c r="E194" s="25"/>
      <c r="F194" s="26">
        <f>FY25_AllocationWrksht!G192</f>
        <v>295135.64</v>
      </c>
      <c r="G194" s="98"/>
      <c r="H194" s="99">
        <f>FY25_AllocationWrksht!$J$5</f>
        <v>403.97995813861803</v>
      </c>
      <c r="I194" s="99"/>
      <c r="J194" s="100">
        <f>FY25_AllocationWrksht!J192</f>
        <v>305.17592803226142</v>
      </c>
      <c r="K194" s="21"/>
      <c r="L194" s="51">
        <f>FY25_AllocationWrksht!P192</f>
        <v>0</v>
      </c>
      <c r="M194" s="50"/>
      <c r="N194" s="52">
        <f>FY25_AllocationWrksht!Q192</f>
        <v>305.17592803226142</v>
      </c>
      <c r="O194" s="50"/>
      <c r="P194" s="51">
        <v>0</v>
      </c>
      <c r="Q194" s="54"/>
      <c r="R194" s="48"/>
      <c r="S194" s="51">
        <f t="shared" si="2"/>
        <v>0</v>
      </c>
      <c r="T194" s="50"/>
      <c r="U194" s="52">
        <f>FY24_Wrksht_Wrksheet!Y191</f>
        <v>398.16736743018515</v>
      </c>
    </row>
    <row r="195" spans="1:21" x14ac:dyDescent="0.3">
      <c r="A195" s="89">
        <f>FY25_AllocationWrksht!B193</f>
        <v>4491</v>
      </c>
      <c r="C195" s="4" t="str">
        <f>FY25_AllocationWrksht!D193</f>
        <v>Moravia</v>
      </c>
      <c r="D195" s="4">
        <f>FY24_Wrksht_Wrksheet!D192</f>
        <v>338.4</v>
      </c>
      <c r="E195" s="3"/>
      <c r="F195" s="12">
        <f>FY25_AllocationWrksht!G193</f>
        <v>196892.85</v>
      </c>
      <c r="G195" s="29"/>
      <c r="H195" s="30">
        <f>FY25_AllocationWrksht!$J$5</f>
        <v>403.97995813861803</v>
      </c>
      <c r="I195" s="30"/>
      <c r="J195" s="13">
        <f>FY25_AllocationWrksht!J193</f>
        <v>569.87800289435597</v>
      </c>
      <c r="L195" s="47">
        <f>FY25_AllocationWrksht!P193</f>
        <v>51136.56680310081</v>
      </c>
      <c r="M195" s="48"/>
      <c r="N195" s="49">
        <f>FY25_AllocationWrksht!Q193</f>
        <v>421.87057365238553</v>
      </c>
      <c r="O195" s="48"/>
      <c r="P195" s="47">
        <v>0</v>
      </c>
      <c r="Q195" s="54"/>
      <c r="R195" s="48"/>
      <c r="S195" s="47">
        <f t="shared" si="2"/>
        <v>51136.56680310081</v>
      </c>
      <c r="T195" s="48"/>
      <c r="U195" s="49">
        <f>FY24_Wrksht_Wrksheet!Y192</f>
        <v>404.50691779814963</v>
      </c>
    </row>
    <row r="196" spans="1:21" x14ac:dyDescent="0.3">
      <c r="A196" s="89">
        <f>FY25_AllocationWrksht!B194</f>
        <v>4505</v>
      </c>
      <c r="C196" s="4" t="str">
        <f>FY25_AllocationWrksht!D194</f>
        <v>Mormon Trail</v>
      </c>
      <c r="D196" s="4">
        <f>FY24_Wrksht_Wrksheet!D193</f>
        <v>219.3</v>
      </c>
      <c r="E196" s="3"/>
      <c r="F196" s="12">
        <f>FY25_AllocationWrksht!G194</f>
        <v>93801.69</v>
      </c>
      <c r="G196" s="29"/>
      <c r="H196" s="30">
        <f>FY25_AllocationWrksht!$J$5</f>
        <v>403.97995813861803</v>
      </c>
      <c r="I196" s="30"/>
      <c r="J196" s="13">
        <f>FY25_AllocationWrksht!J194</f>
        <v>443.29721172022687</v>
      </c>
      <c r="L196" s="47">
        <f>FY25_AllocationWrksht!P194</f>
        <v>4533.8766151552391</v>
      </c>
      <c r="M196" s="48"/>
      <c r="N196" s="49">
        <f>FY25_AllocationWrksht!Q194</f>
        <v>421.87057365238547</v>
      </c>
      <c r="O196" s="48"/>
      <c r="P196" s="47">
        <v>0</v>
      </c>
      <c r="Q196" s="54"/>
      <c r="R196" s="48"/>
      <c r="S196" s="47">
        <f t="shared" si="2"/>
        <v>4533.8766151552391</v>
      </c>
      <c r="T196" s="48"/>
      <c r="U196" s="49">
        <f>FY24_Wrksht_Wrksheet!Y193</f>
        <v>404.50036622205147</v>
      </c>
    </row>
    <row r="197" spans="1:21" x14ac:dyDescent="0.3">
      <c r="A197" s="89">
        <f>FY25_AllocationWrksht!B195</f>
        <v>4509</v>
      </c>
      <c r="C197" s="4" t="str">
        <f>FY25_AllocationWrksht!D195</f>
        <v>Morning Sun</v>
      </c>
      <c r="D197" s="4">
        <f>FY24_Wrksht_Wrksheet!D194</f>
        <v>179.2</v>
      </c>
      <c r="E197" s="3"/>
      <c r="F197" s="12">
        <f>FY25_AllocationWrksht!G195</f>
        <v>49815.67</v>
      </c>
      <c r="G197" s="29"/>
      <c r="H197" s="30">
        <f>FY25_AllocationWrksht!$J$5</f>
        <v>403.97995813861803</v>
      </c>
      <c r="I197" s="30"/>
      <c r="J197" s="13">
        <f>FY25_AllocationWrksht!J195</f>
        <v>256.78180412371131</v>
      </c>
      <c r="L197" s="47">
        <f>FY25_AllocationWrksht!P195</f>
        <v>0</v>
      </c>
      <c r="M197" s="48"/>
      <c r="N197" s="49">
        <f>FY25_AllocationWrksht!Q195</f>
        <v>256.78180412371131</v>
      </c>
      <c r="O197" s="48"/>
      <c r="P197" s="47">
        <v>0</v>
      </c>
      <c r="Q197" s="54"/>
      <c r="R197" s="48"/>
      <c r="S197" s="47">
        <f t="shared" si="2"/>
        <v>0</v>
      </c>
      <c r="T197" s="48"/>
      <c r="U197" s="49">
        <f>FY24_Wrksht_Wrksheet!Y194</f>
        <v>288.24185267857143</v>
      </c>
    </row>
    <row r="198" spans="1:21" x14ac:dyDescent="0.3">
      <c r="A198" s="89">
        <f>FY25_AllocationWrksht!B196</f>
        <v>4518</v>
      </c>
      <c r="C198" s="4" t="str">
        <f>FY25_AllocationWrksht!D196</f>
        <v>Moulton-Udell</v>
      </c>
      <c r="D198" s="4">
        <f>FY24_Wrksht_Wrksheet!D195</f>
        <v>185.3</v>
      </c>
      <c r="E198" s="3"/>
      <c r="F198" s="12">
        <f>FY25_AllocationWrksht!G196</f>
        <v>123921.12</v>
      </c>
      <c r="G198" s="29"/>
      <c r="H198" s="30">
        <f>FY25_AllocationWrksht!$J$5</f>
        <v>403.97995813861803</v>
      </c>
      <c r="I198" s="30"/>
      <c r="J198" s="13">
        <f>FY25_AllocationWrksht!J196</f>
        <v>670.20616549486203</v>
      </c>
      <c r="L198" s="47">
        <f>FY25_AllocationWrksht!P196</f>
        <v>45917.250931673916</v>
      </c>
      <c r="M198" s="48"/>
      <c r="N198" s="49">
        <f>FY25_AllocationWrksht!Q196</f>
        <v>421.87057365238547</v>
      </c>
      <c r="O198" s="48"/>
      <c r="P198" s="47">
        <v>0</v>
      </c>
      <c r="Q198" s="54"/>
      <c r="R198" s="48"/>
      <c r="S198" s="47">
        <f t="shared" si="2"/>
        <v>45917.250931673916</v>
      </c>
      <c r="T198" s="48"/>
      <c r="U198" s="49">
        <f>FY24_Wrksht_Wrksheet!Y195</f>
        <v>404.5077491795015</v>
      </c>
    </row>
    <row r="199" spans="1:21" x14ac:dyDescent="0.3">
      <c r="A199" s="152">
        <f>FY25_AllocationWrksht!B197</f>
        <v>4527</v>
      </c>
      <c r="B199" s="21"/>
      <c r="C199" s="24" t="str">
        <f>FY25_AllocationWrksht!D197</f>
        <v>Mount Ayr</v>
      </c>
      <c r="D199" s="24">
        <f>FY24_Wrksht_Wrksheet!D196</f>
        <v>595.79999999999995</v>
      </c>
      <c r="E199" s="25"/>
      <c r="F199" s="26">
        <f>FY25_AllocationWrksht!G197</f>
        <v>399007.34</v>
      </c>
      <c r="G199" s="98"/>
      <c r="H199" s="99">
        <f>FY25_AllocationWrksht!$J$5</f>
        <v>403.97995813861803</v>
      </c>
      <c r="I199" s="99"/>
      <c r="J199" s="100">
        <f>FY25_AllocationWrksht!J197</f>
        <v>666.90178840046804</v>
      </c>
      <c r="K199" s="21"/>
      <c r="L199" s="51">
        <f>FY25_AllocationWrksht!P197</f>
        <v>146602.17578377778</v>
      </c>
      <c r="M199" s="50"/>
      <c r="N199" s="52">
        <f>FY25_AllocationWrksht!Q197</f>
        <v>421.87057365238553</v>
      </c>
      <c r="O199" s="50"/>
      <c r="P199" s="51">
        <v>0</v>
      </c>
      <c r="Q199" s="54"/>
      <c r="R199" s="48"/>
      <c r="S199" s="51">
        <f t="shared" si="2"/>
        <v>146602.17578377778</v>
      </c>
      <c r="T199" s="50"/>
      <c r="U199" s="52">
        <f>FY24_Wrksht_Wrksheet!Y196</f>
        <v>404.5002371149273</v>
      </c>
    </row>
    <row r="200" spans="1:21" x14ac:dyDescent="0.3">
      <c r="A200" s="89">
        <f>FY25_AllocationWrksht!B198</f>
        <v>4536</v>
      </c>
      <c r="C200" s="4" t="str">
        <f>FY25_AllocationWrksht!D198</f>
        <v>Mount Pleasant</v>
      </c>
      <c r="D200" s="4">
        <f>FY24_Wrksht_Wrksheet!D197</f>
        <v>1830</v>
      </c>
      <c r="E200" s="3"/>
      <c r="F200" s="12">
        <f>FY25_AllocationWrksht!G198</f>
        <v>751686.84</v>
      </c>
      <c r="G200" s="29"/>
      <c r="H200" s="30">
        <f>FY25_AllocationWrksht!$J$5</f>
        <v>403.97995813861803</v>
      </c>
      <c r="I200" s="30"/>
      <c r="J200" s="13">
        <f>FY25_AllocationWrksht!J198</f>
        <v>419.49151180311395</v>
      </c>
      <c r="L200" s="47">
        <f>FY25_AllocationWrksht!P198</f>
        <v>0</v>
      </c>
      <c r="M200" s="48"/>
      <c r="N200" s="49">
        <f>FY25_AllocationWrksht!Q198</f>
        <v>419.49151180311395</v>
      </c>
      <c r="O200" s="48"/>
      <c r="P200" s="47">
        <v>0</v>
      </c>
      <c r="Q200" s="54"/>
      <c r="R200" s="48"/>
      <c r="S200" s="47">
        <f t="shared" si="2"/>
        <v>0</v>
      </c>
      <c r="T200" s="48"/>
      <c r="U200" s="49">
        <f>FY24_Wrksht_Wrksheet!Y197</f>
        <v>404.50760579954471</v>
      </c>
    </row>
    <row r="201" spans="1:21" x14ac:dyDescent="0.3">
      <c r="A201" s="89">
        <f>FY25_AllocationWrksht!B199</f>
        <v>4554</v>
      </c>
      <c r="C201" s="4" t="str">
        <f>FY25_AllocationWrksht!D199</f>
        <v>Mount Vernon</v>
      </c>
      <c r="D201" s="4">
        <f>FY24_Wrksht_Wrksheet!D198</f>
        <v>1119.5</v>
      </c>
      <c r="E201" s="3"/>
      <c r="F201" s="12">
        <f>FY25_AllocationWrksht!G199</f>
        <v>294486.38</v>
      </c>
      <c r="G201" s="29"/>
      <c r="H201" s="30">
        <f>FY25_AllocationWrksht!$J$5</f>
        <v>403.97995813861803</v>
      </c>
      <c r="I201" s="30"/>
      <c r="J201" s="13">
        <f>FY25_AllocationWrksht!J199</f>
        <v>265.01654067674588</v>
      </c>
      <c r="L201" s="47">
        <f>FY25_AllocationWrksht!P199</f>
        <v>0</v>
      </c>
      <c r="M201" s="48"/>
      <c r="N201" s="49">
        <f>FY25_AllocationWrksht!Q199</f>
        <v>265.01654067674588</v>
      </c>
      <c r="O201" s="48"/>
      <c r="P201" s="47">
        <v>0</v>
      </c>
      <c r="Q201" s="54"/>
      <c r="R201" s="48"/>
      <c r="S201" s="47">
        <f t="shared" si="2"/>
        <v>0</v>
      </c>
      <c r="T201" s="48"/>
      <c r="U201" s="49">
        <f>FY24_Wrksht_Wrksheet!Y198</f>
        <v>243.09985707905312</v>
      </c>
    </row>
    <row r="202" spans="1:21" x14ac:dyDescent="0.3">
      <c r="A202" s="89">
        <f>FY25_AllocationWrksht!B200</f>
        <v>4572</v>
      </c>
      <c r="C202" s="4" t="str">
        <f>FY25_AllocationWrksht!D200</f>
        <v>Murray</v>
      </c>
      <c r="D202" s="4">
        <f>FY24_Wrksht_Wrksheet!D199</f>
        <v>224.9</v>
      </c>
      <c r="E202" s="3"/>
      <c r="F202" s="12">
        <f>FY25_AllocationWrksht!G200</f>
        <v>110757.85</v>
      </c>
      <c r="G202" s="29"/>
      <c r="H202" s="30">
        <f>FY25_AllocationWrksht!$J$5</f>
        <v>403.97995813861803</v>
      </c>
      <c r="I202" s="30"/>
      <c r="J202" s="13">
        <f>FY25_AllocationWrksht!J200</f>
        <v>499.35910730387735</v>
      </c>
      <c r="L202" s="47">
        <f>FY25_AllocationWrksht!P200</f>
        <v>17186.9567639009</v>
      </c>
      <c r="M202" s="48"/>
      <c r="N202" s="49">
        <f>FY25_AllocationWrksht!Q200</f>
        <v>421.87057365238547</v>
      </c>
      <c r="O202" s="48"/>
      <c r="P202" s="47">
        <v>0</v>
      </c>
      <c r="Q202" s="54"/>
      <c r="R202" s="48"/>
      <c r="S202" s="47">
        <f t="shared" si="2"/>
        <v>17186.9567639009</v>
      </c>
      <c r="T202" s="48"/>
      <c r="U202" s="49">
        <f>FY24_Wrksht_Wrksheet!Y199</f>
        <v>404.50545800829809</v>
      </c>
    </row>
    <row r="203" spans="1:21" x14ac:dyDescent="0.3">
      <c r="A203" s="89">
        <f>FY25_AllocationWrksht!B201</f>
        <v>4581</v>
      </c>
      <c r="C203" s="4" t="str">
        <f>FY25_AllocationWrksht!D201</f>
        <v>Muscatine</v>
      </c>
      <c r="D203" s="4">
        <f>FY24_Wrksht_Wrksheet!D200</f>
        <v>4604.5</v>
      </c>
      <c r="E203" s="3"/>
      <c r="F203" s="12">
        <f>FY25_AllocationWrksht!G201</f>
        <v>1038352.72</v>
      </c>
      <c r="G203" s="29"/>
      <c r="H203" s="30">
        <f>FY25_AllocationWrksht!$J$5</f>
        <v>403.97995813861803</v>
      </c>
      <c r="I203" s="30"/>
      <c r="J203" s="13">
        <f>FY25_AllocationWrksht!J201</f>
        <v>226.97226545422748</v>
      </c>
      <c r="L203" s="47">
        <f>FY25_AllocationWrksht!P201</f>
        <v>0</v>
      </c>
      <c r="M203" s="48"/>
      <c r="N203" s="49">
        <f>FY25_AllocationWrksht!Q201</f>
        <v>226.97226545422748</v>
      </c>
      <c r="O203" s="48"/>
      <c r="P203" s="47">
        <v>0</v>
      </c>
      <c r="Q203" s="54"/>
      <c r="R203" s="48"/>
      <c r="S203" s="47">
        <f t="shared" ref="S203:S266" si="3">L203+P203</f>
        <v>0</v>
      </c>
      <c r="T203" s="48"/>
      <c r="U203" s="49">
        <f>FY24_Wrksht_Wrksheet!Y200</f>
        <v>234.82330111847105</v>
      </c>
    </row>
    <row r="204" spans="1:21" x14ac:dyDescent="0.3">
      <c r="A204" s="152">
        <f>FY25_AllocationWrksht!B202</f>
        <v>4599</v>
      </c>
      <c r="B204" s="21"/>
      <c r="C204" s="24" t="str">
        <f>FY25_AllocationWrksht!D202</f>
        <v>Nashua-Plainfield</v>
      </c>
      <c r="D204" s="24">
        <f>FY24_Wrksht_Wrksheet!D201</f>
        <v>595.70000000000005</v>
      </c>
      <c r="E204" s="25"/>
      <c r="F204" s="26">
        <f>FY25_AllocationWrksht!G202</f>
        <v>290436.45</v>
      </c>
      <c r="G204" s="98"/>
      <c r="H204" s="99">
        <f>FY25_AllocationWrksht!$J$5</f>
        <v>403.97995813861803</v>
      </c>
      <c r="I204" s="99"/>
      <c r="J204" s="100">
        <f>FY25_AllocationWrksht!J202</f>
        <v>490.10538305771178</v>
      </c>
      <c r="K204" s="21"/>
      <c r="L204" s="51">
        <f>FY25_AllocationWrksht!P202</f>
        <v>40435.948053596367</v>
      </c>
      <c r="M204" s="50"/>
      <c r="N204" s="52">
        <f>FY25_AllocationWrksht!Q202</f>
        <v>421.87057365238547</v>
      </c>
      <c r="O204" s="50"/>
      <c r="P204" s="51">
        <v>0</v>
      </c>
      <c r="Q204" s="54"/>
      <c r="R204" s="48"/>
      <c r="S204" s="51">
        <f t="shared" si="3"/>
        <v>40435.948053596367</v>
      </c>
      <c r="T204" s="50"/>
      <c r="U204" s="52">
        <f>FY24_Wrksht_Wrksheet!Y201</f>
        <v>404.50707900964517</v>
      </c>
    </row>
    <row r="205" spans="1:21" x14ac:dyDescent="0.3">
      <c r="A205" s="89">
        <f>FY25_AllocationWrksht!B203</f>
        <v>4617</v>
      </c>
      <c r="C205" s="4" t="str">
        <f>FY25_AllocationWrksht!D203</f>
        <v>Nevada</v>
      </c>
      <c r="D205" s="4">
        <f>FY24_Wrksht_Wrksheet!D202</f>
        <v>1404.3</v>
      </c>
      <c r="E205" s="3"/>
      <c r="F205" s="12">
        <f>FY25_AllocationWrksht!G203</f>
        <v>423940.87</v>
      </c>
      <c r="G205" s="29"/>
      <c r="H205" s="30">
        <f>FY25_AllocationWrksht!$J$5</f>
        <v>403.97995813861803</v>
      </c>
      <c r="I205" s="30"/>
      <c r="J205" s="13">
        <f>FY25_AllocationWrksht!J203</f>
        <v>302.94474060311558</v>
      </c>
      <c r="L205" s="47">
        <f>FY25_AllocationWrksht!P203</f>
        <v>0</v>
      </c>
      <c r="M205" s="48"/>
      <c r="N205" s="49">
        <f>FY25_AllocationWrksht!Q203</f>
        <v>302.94474060311558</v>
      </c>
      <c r="O205" s="48"/>
      <c r="P205" s="47">
        <v>0</v>
      </c>
      <c r="Q205" s="54"/>
      <c r="R205" s="48"/>
      <c r="S205" s="47">
        <f t="shared" si="3"/>
        <v>0</v>
      </c>
      <c r="T205" s="48"/>
      <c r="U205" s="49">
        <f>FY24_Wrksht_Wrksheet!Y202</f>
        <v>350.69391867834509</v>
      </c>
    </row>
    <row r="206" spans="1:21" x14ac:dyDescent="0.3">
      <c r="A206" s="89">
        <f>FY25_AllocationWrksht!B204</f>
        <v>4662</v>
      </c>
      <c r="C206" s="4" t="str">
        <f>FY25_AllocationWrksht!D204</f>
        <v>New Hampton</v>
      </c>
      <c r="D206" s="4">
        <f>FY24_Wrksht_Wrksheet!D203</f>
        <v>921.30000000000007</v>
      </c>
      <c r="E206" s="3"/>
      <c r="F206" s="12">
        <f>FY25_AllocationWrksht!G204</f>
        <v>490316.14</v>
      </c>
      <c r="G206" s="29"/>
      <c r="H206" s="30">
        <f>FY25_AllocationWrksht!$J$5</f>
        <v>403.97995813861803</v>
      </c>
      <c r="I206" s="30"/>
      <c r="J206" s="13">
        <f>FY25_AllocationWrksht!J204</f>
        <v>527.39178229536412</v>
      </c>
      <c r="L206" s="47">
        <f>FY25_AllocationWrksht!P204</f>
        <v>98103.067675377257</v>
      </c>
      <c r="M206" s="48"/>
      <c r="N206" s="49">
        <f>FY25_AllocationWrksht!Q204</f>
        <v>421.87057365238547</v>
      </c>
      <c r="O206" s="48"/>
      <c r="P206" s="47">
        <v>0</v>
      </c>
      <c r="Q206" s="54"/>
      <c r="R206" s="48"/>
      <c r="S206" s="47">
        <f t="shared" si="3"/>
        <v>98103.067675377257</v>
      </c>
      <c r="T206" s="48"/>
      <c r="U206" s="49">
        <f>FY24_Wrksht_Wrksheet!Y203</f>
        <v>404.49954482725497</v>
      </c>
    </row>
    <row r="207" spans="1:21" x14ac:dyDescent="0.3">
      <c r="A207" s="89">
        <f>FY25_AllocationWrksht!B205</f>
        <v>4689</v>
      </c>
      <c r="C207" s="4" t="str">
        <f>FY25_AllocationWrksht!D205</f>
        <v>New London</v>
      </c>
      <c r="D207" s="4">
        <f>FY24_Wrksht_Wrksheet!D204</f>
        <v>533</v>
      </c>
      <c r="E207" s="3"/>
      <c r="F207" s="12">
        <f>FY25_AllocationWrksht!G205</f>
        <v>172756.13</v>
      </c>
      <c r="G207" s="29"/>
      <c r="H207" s="30">
        <f>FY25_AllocationWrksht!$J$5</f>
        <v>403.97995813861803</v>
      </c>
      <c r="I207" s="30"/>
      <c r="J207" s="13">
        <f>FY25_AllocationWrksht!J205</f>
        <v>318.73824723247236</v>
      </c>
      <c r="L207" s="47">
        <f>FY25_AllocationWrksht!P205</f>
        <v>0</v>
      </c>
      <c r="M207" s="48"/>
      <c r="N207" s="49">
        <f>FY25_AllocationWrksht!Q205</f>
        <v>318.73824723247236</v>
      </c>
      <c r="O207" s="48"/>
      <c r="P207" s="47">
        <v>0</v>
      </c>
      <c r="Q207" s="54"/>
      <c r="R207" s="48"/>
      <c r="S207" s="47">
        <f t="shared" si="3"/>
        <v>0</v>
      </c>
      <c r="T207" s="48"/>
      <c r="U207" s="49">
        <f>FY24_Wrksht_Wrksheet!Y204</f>
        <v>295.79185741088179</v>
      </c>
    </row>
    <row r="208" spans="1:21" x14ac:dyDescent="0.3">
      <c r="A208" s="89">
        <f>FY25_AllocationWrksht!B206</f>
        <v>4644</v>
      </c>
      <c r="C208" s="4" t="str">
        <f>FY25_AllocationWrksht!D206</f>
        <v>Newell-Fonda</v>
      </c>
      <c r="D208" s="4">
        <f>FY24_Wrksht_Wrksheet!D205</f>
        <v>476.2</v>
      </c>
      <c r="E208" s="3"/>
      <c r="F208" s="12">
        <f>FY25_AllocationWrksht!G206</f>
        <v>285077.93</v>
      </c>
      <c r="G208" s="29"/>
      <c r="H208" s="30">
        <f>FY25_AllocationWrksht!$J$5</f>
        <v>403.97995813861803</v>
      </c>
      <c r="I208" s="30"/>
      <c r="J208" s="13">
        <f>FY25_AllocationWrksht!J206</f>
        <v>574.86979229683402</v>
      </c>
      <c r="L208" s="47">
        <f>FY25_AllocationWrksht!P206</f>
        <v>75872.312525782036</v>
      </c>
      <c r="M208" s="48"/>
      <c r="N208" s="49">
        <f>FY25_AllocationWrksht!Q206</f>
        <v>421.87057365238547</v>
      </c>
      <c r="O208" s="48"/>
      <c r="P208" s="47">
        <v>0</v>
      </c>
      <c r="Q208" s="54"/>
      <c r="R208" s="48"/>
      <c r="S208" s="47">
        <f t="shared" si="3"/>
        <v>75872.312525782036</v>
      </c>
      <c r="T208" s="48"/>
      <c r="U208" s="49">
        <f>FY24_Wrksht_Wrksheet!Y205</f>
        <v>404.49984054501368</v>
      </c>
    </row>
    <row r="209" spans="1:21" x14ac:dyDescent="0.3">
      <c r="A209" s="152">
        <f>FY25_AllocationWrksht!B207</f>
        <v>4725</v>
      </c>
      <c r="B209" s="21"/>
      <c r="C209" s="24" t="str">
        <f>FY25_AllocationWrksht!D207</f>
        <v>Newton</v>
      </c>
      <c r="D209" s="24">
        <f>FY24_Wrksht_Wrksheet!D206</f>
        <v>2939.9</v>
      </c>
      <c r="E209" s="25"/>
      <c r="F209" s="26">
        <f>FY25_AllocationWrksht!G207</f>
        <v>1264839.75</v>
      </c>
      <c r="G209" s="98"/>
      <c r="H209" s="99">
        <f>FY25_AllocationWrksht!$J$5</f>
        <v>403.97995813861803</v>
      </c>
      <c r="I209" s="99"/>
      <c r="J209" s="100">
        <f>FY25_AllocationWrksht!J207</f>
        <v>427.68639683505779</v>
      </c>
      <c r="K209" s="21"/>
      <c r="L209" s="51">
        <f>FY25_AllocationWrksht!P207</f>
        <v>17199.715480435116</v>
      </c>
      <c r="M209" s="50"/>
      <c r="N209" s="52">
        <f>FY25_AllocationWrksht!Q207</f>
        <v>421.87057365238547</v>
      </c>
      <c r="O209" s="50"/>
      <c r="P209" s="51">
        <v>0</v>
      </c>
      <c r="Q209" s="54"/>
      <c r="R209" s="48"/>
      <c r="S209" s="51">
        <f t="shared" si="3"/>
        <v>17199.715480435116</v>
      </c>
      <c r="T209" s="50"/>
      <c r="U209" s="52">
        <f>FY24_Wrksht_Wrksheet!Y206</f>
        <v>362.10134698459132</v>
      </c>
    </row>
    <row r="210" spans="1:21" x14ac:dyDescent="0.3">
      <c r="A210" s="89">
        <f>FY25_AllocationWrksht!B208</f>
        <v>2673</v>
      </c>
      <c r="C210" s="4" t="str">
        <f>FY25_AllocationWrksht!D208</f>
        <v>Nodaway Valley</v>
      </c>
      <c r="D210" s="4">
        <f>FY24_Wrksht_Wrksheet!D207</f>
        <v>615.5</v>
      </c>
      <c r="E210" s="3"/>
      <c r="F210" s="12">
        <f>FY25_AllocationWrksht!G208</f>
        <v>456909.36</v>
      </c>
      <c r="G210" s="29"/>
      <c r="H210" s="30">
        <f>FY25_AllocationWrksht!$J$5</f>
        <v>403.97995813861803</v>
      </c>
      <c r="I210" s="30"/>
      <c r="J210" s="13">
        <f>FY25_AllocationWrksht!J208</f>
        <v>729.30464485235427</v>
      </c>
      <c r="L210" s="47">
        <f>FY25_AllocationWrksht!P208</f>
        <v>192607.44560678044</v>
      </c>
      <c r="M210" s="48"/>
      <c r="N210" s="49">
        <f>FY25_AllocationWrksht!Q208</f>
        <v>421.87057365238547</v>
      </c>
      <c r="O210" s="48"/>
      <c r="P210" s="47">
        <v>0</v>
      </c>
      <c r="Q210" s="54"/>
      <c r="R210" s="48"/>
      <c r="S210" s="47">
        <f t="shared" si="3"/>
        <v>192607.44560678044</v>
      </c>
      <c r="T210" s="48"/>
      <c r="U210" s="49">
        <f>FY24_Wrksht_Wrksheet!Y207</f>
        <v>404.50133997985034</v>
      </c>
    </row>
    <row r="211" spans="1:21" x14ac:dyDescent="0.3">
      <c r="A211" s="89">
        <f>FY25_AllocationWrksht!B209</f>
        <v>153</v>
      </c>
      <c r="C211" s="4" t="str">
        <f>FY25_AllocationWrksht!D209</f>
        <v>North Butler</v>
      </c>
      <c r="D211" s="4">
        <f>FY24_Wrksht_Wrksheet!D208</f>
        <v>568.6</v>
      </c>
      <c r="E211" s="3"/>
      <c r="F211" s="12">
        <f>FY25_AllocationWrksht!G209</f>
        <v>456269.92</v>
      </c>
      <c r="G211" s="29"/>
      <c r="H211" s="30">
        <f>FY25_AllocationWrksht!$J$5</f>
        <v>403.97995813861803</v>
      </c>
      <c r="I211" s="30"/>
      <c r="J211" s="13">
        <f>FY25_AllocationWrksht!J209</f>
        <v>850.2980245993291</v>
      </c>
      <c r="L211" s="47">
        <f>FY25_AllocationWrksht!P209</f>
        <v>229894.17017812995</v>
      </c>
      <c r="M211" s="48"/>
      <c r="N211" s="49">
        <f>FY25_AllocationWrksht!Q209</f>
        <v>421.87057365238542</v>
      </c>
      <c r="O211" s="48"/>
      <c r="P211" s="47">
        <v>0</v>
      </c>
      <c r="Q211" s="54"/>
      <c r="R211" s="48"/>
      <c r="S211" s="47">
        <f t="shared" si="3"/>
        <v>229894.17017812995</v>
      </c>
      <c r="T211" s="48"/>
      <c r="U211" s="49">
        <f>FY24_Wrksht_Wrksheet!Y208</f>
        <v>404.5012799181257</v>
      </c>
    </row>
    <row r="212" spans="1:21" x14ac:dyDescent="0.3">
      <c r="A212" s="89">
        <f>FY25_AllocationWrksht!B210</f>
        <v>3691</v>
      </c>
      <c r="C212" s="4" t="str">
        <f>FY25_AllocationWrksht!D210</f>
        <v>North Cedar</v>
      </c>
      <c r="D212" s="4">
        <f>FY24_Wrksht_Wrksheet!D209</f>
        <v>718</v>
      </c>
      <c r="E212" s="3"/>
      <c r="F212" s="12">
        <f>FY25_AllocationWrksht!G210</f>
        <v>489712.11</v>
      </c>
      <c r="G212" s="29"/>
      <c r="H212" s="30">
        <f>FY25_AllocationWrksht!$J$5</f>
        <v>403.97995813861803</v>
      </c>
      <c r="I212" s="30"/>
      <c r="J212" s="13">
        <f>FY25_AllocationWrksht!J210</f>
        <v>674.72046018186836</v>
      </c>
      <c r="L212" s="47">
        <f>FY25_AllocationWrksht!P210</f>
        <v>183518.44764309865</v>
      </c>
      <c r="M212" s="48"/>
      <c r="N212" s="49">
        <f>FY25_AllocationWrksht!Q210</f>
        <v>421.87057365238542</v>
      </c>
      <c r="O212" s="48"/>
      <c r="P212" s="47">
        <v>0</v>
      </c>
      <c r="Q212" s="54"/>
      <c r="R212" s="48"/>
      <c r="S212" s="47">
        <f t="shared" si="3"/>
        <v>183518.44764309865</v>
      </c>
      <c r="T212" s="48"/>
      <c r="U212" s="49">
        <f>FY24_Wrksht_Wrksheet!Y209</f>
        <v>404.49839061468089</v>
      </c>
    </row>
    <row r="213" spans="1:21" x14ac:dyDescent="0.3">
      <c r="A213" s="89">
        <f>FY25_AllocationWrksht!B211</f>
        <v>4774</v>
      </c>
      <c r="C213" s="4" t="str">
        <f>FY25_AllocationWrksht!D211</f>
        <v>North Fayette Valley</v>
      </c>
      <c r="D213" s="4">
        <f>FY24_Wrksht_Wrksheet!D210</f>
        <v>1113.2</v>
      </c>
      <c r="E213" s="3"/>
      <c r="F213" s="12">
        <f>FY25_AllocationWrksht!G211</f>
        <v>673736.07</v>
      </c>
      <c r="G213" s="29"/>
      <c r="H213" s="30">
        <f>FY25_AllocationWrksht!$J$5</f>
        <v>403.97995813861803</v>
      </c>
      <c r="I213" s="30"/>
      <c r="J213" s="13">
        <f>FY25_AllocationWrksht!J211</f>
        <v>592.03521089630931</v>
      </c>
      <c r="L213" s="47">
        <f>FY25_AllocationWrksht!P211</f>
        <v>193647.35718358532</v>
      </c>
      <c r="M213" s="48"/>
      <c r="N213" s="49">
        <f>FY25_AllocationWrksht!Q211</f>
        <v>421.87057365238547</v>
      </c>
      <c r="O213" s="48"/>
      <c r="P213" s="47">
        <v>0</v>
      </c>
      <c r="Q213" s="54"/>
      <c r="R213" s="48"/>
      <c r="S213" s="47">
        <f t="shared" si="3"/>
        <v>193647.35718358532</v>
      </c>
      <c r="T213" s="48"/>
      <c r="U213" s="49">
        <f>FY24_Wrksht_Wrksheet!Y210</f>
        <v>404.49867394552871</v>
      </c>
    </row>
    <row r="214" spans="1:21" x14ac:dyDescent="0.3">
      <c r="A214" s="152">
        <f>FY25_AllocationWrksht!B212</f>
        <v>873</v>
      </c>
      <c r="B214" s="21"/>
      <c r="C214" s="24" t="str">
        <f>FY25_AllocationWrksht!D212</f>
        <v>North Iowa</v>
      </c>
      <c r="D214" s="24">
        <f>FY24_Wrksht_Wrksheet!D211</f>
        <v>443.8</v>
      </c>
      <c r="E214" s="25"/>
      <c r="F214" s="26">
        <f>FY25_AllocationWrksht!G212</f>
        <v>313515.34999999998</v>
      </c>
      <c r="G214" s="98"/>
      <c r="H214" s="99">
        <f>FY25_AllocationWrksht!$J$5</f>
        <v>403.97995813861803</v>
      </c>
      <c r="I214" s="99"/>
      <c r="J214" s="100">
        <f>FY25_AllocationWrksht!J212</f>
        <v>648.42885211995861</v>
      </c>
      <c r="K214" s="21"/>
      <c r="L214" s="51">
        <f>FY25_AllocationWrksht!P212</f>
        <v>109540.92763907161</v>
      </c>
      <c r="M214" s="50"/>
      <c r="N214" s="52">
        <f>FY25_AllocationWrksht!Q212</f>
        <v>421.87057365238547</v>
      </c>
      <c r="O214" s="50"/>
      <c r="P214" s="51">
        <v>0</v>
      </c>
      <c r="Q214" s="54"/>
      <c r="R214" s="48"/>
      <c r="S214" s="51">
        <f t="shared" si="3"/>
        <v>109540.92763907161</v>
      </c>
      <c r="T214" s="50"/>
      <c r="U214" s="52">
        <f>FY24_Wrksht_Wrksheet!Y211</f>
        <v>404.50796437685881</v>
      </c>
    </row>
    <row r="215" spans="1:21" x14ac:dyDescent="0.3">
      <c r="A215" s="89">
        <f>FY25_AllocationWrksht!B213</f>
        <v>4778</v>
      </c>
      <c r="C215" s="4" t="str">
        <f>FY25_AllocationWrksht!D213</f>
        <v>North Kossuth</v>
      </c>
      <c r="D215" s="4">
        <f>FY24_Wrksht_Wrksheet!D212</f>
        <v>255.8</v>
      </c>
      <c r="E215" s="3"/>
      <c r="F215" s="12">
        <f>FY25_AllocationWrksht!G213</f>
        <v>163401.99</v>
      </c>
      <c r="G215" s="29"/>
      <c r="H215" s="30">
        <f>FY25_AllocationWrksht!$J$5</f>
        <v>403.97995813861803</v>
      </c>
      <c r="I215" s="30"/>
      <c r="J215" s="13">
        <f>FY25_AllocationWrksht!J213</f>
        <v>691.20977157360403</v>
      </c>
      <c r="L215" s="47">
        <f>FY25_AllocationWrksht!P213</f>
        <v>63671.786388576067</v>
      </c>
      <c r="M215" s="48"/>
      <c r="N215" s="49">
        <f>FY25_AllocationWrksht!Q213</f>
        <v>421.87057365238547</v>
      </c>
      <c r="O215" s="48"/>
      <c r="P215" s="47">
        <v>0</v>
      </c>
      <c r="Q215" s="54"/>
      <c r="R215" s="48"/>
      <c r="S215" s="47">
        <f t="shared" si="3"/>
        <v>63671.786388576067</v>
      </c>
      <c r="T215" s="48"/>
      <c r="U215" s="49">
        <f>FY24_Wrksht_Wrksheet!Y212</f>
        <v>404.50186621474268</v>
      </c>
    </row>
    <row r="216" spans="1:21" x14ac:dyDescent="0.3">
      <c r="A216" s="89">
        <f>FY25_AllocationWrksht!B214</f>
        <v>4777</v>
      </c>
      <c r="C216" s="4" t="str">
        <f>FY25_AllocationWrksht!D214</f>
        <v>North Linn</v>
      </c>
      <c r="D216" s="4">
        <f>FY24_Wrksht_Wrksheet!D213</f>
        <v>548.6</v>
      </c>
      <c r="E216" s="3"/>
      <c r="F216" s="12">
        <f>FY25_AllocationWrksht!G214</f>
        <v>314947.95</v>
      </c>
      <c r="G216" s="29"/>
      <c r="H216" s="30">
        <f>FY25_AllocationWrksht!$J$5</f>
        <v>403.97995813861803</v>
      </c>
      <c r="I216" s="30"/>
      <c r="J216" s="13">
        <f>FY25_AllocationWrksht!J214</f>
        <v>565.53770874483757</v>
      </c>
      <c r="L216" s="47">
        <f>FY25_AllocationWrksht!P214</f>
        <v>80008.227532986566</v>
      </c>
      <c r="M216" s="48"/>
      <c r="N216" s="49">
        <f>FY25_AllocationWrksht!Q214</f>
        <v>421.87057365238547</v>
      </c>
      <c r="O216" s="48"/>
      <c r="P216" s="47">
        <v>0</v>
      </c>
      <c r="Q216" s="54"/>
      <c r="R216" s="48"/>
      <c r="S216" s="47">
        <f t="shared" si="3"/>
        <v>80008.227532986566</v>
      </c>
      <c r="T216" s="48"/>
      <c r="U216" s="49">
        <f>FY24_Wrksht_Wrksheet!Y213</f>
        <v>404.50646072883319</v>
      </c>
    </row>
    <row r="217" spans="1:21" x14ac:dyDescent="0.3">
      <c r="A217" s="89">
        <f>FY25_AllocationWrksht!B215</f>
        <v>4776</v>
      </c>
      <c r="C217" s="4" t="str">
        <f>FY25_AllocationWrksht!D215</f>
        <v>North Mahaska</v>
      </c>
      <c r="D217" s="4">
        <f>FY24_Wrksht_Wrksheet!D214</f>
        <v>498.2</v>
      </c>
      <c r="E217" s="3"/>
      <c r="F217" s="12">
        <f>FY25_AllocationWrksht!G215</f>
        <v>214224.68</v>
      </c>
      <c r="G217" s="29"/>
      <c r="H217" s="30">
        <f>FY25_AllocationWrksht!$J$5</f>
        <v>403.97995813861803</v>
      </c>
      <c r="I217" s="30"/>
      <c r="J217" s="13">
        <f>FY25_AllocationWrksht!J215</f>
        <v>438.53568065506653</v>
      </c>
      <c r="L217" s="47">
        <f>FY25_AllocationWrksht!P215</f>
        <v>8140.904770809695</v>
      </c>
      <c r="M217" s="48"/>
      <c r="N217" s="49">
        <f>FY25_AllocationWrksht!Q215</f>
        <v>421.87057365238547</v>
      </c>
      <c r="O217" s="48"/>
      <c r="P217" s="47">
        <v>0</v>
      </c>
      <c r="Q217" s="54"/>
      <c r="R217" s="48"/>
      <c r="S217" s="47">
        <f t="shared" si="3"/>
        <v>8140.904770809695</v>
      </c>
      <c r="T217" s="48"/>
      <c r="U217" s="49">
        <f>FY24_Wrksht_Wrksheet!Y214</f>
        <v>404.50738180189632</v>
      </c>
    </row>
    <row r="218" spans="1:21" x14ac:dyDescent="0.3">
      <c r="A218" s="89">
        <f>FY25_AllocationWrksht!B216</f>
        <v>4779</v>
      </c>
      <c r="C218" s="4" t="str">
        <f>FY25_AllocationWrksht!D216</f>
        <v>North Polk</v>
      </c>
      <c r="D218" s="4">
        <f>FY24_Wrksht_Wrksheet!D215</f>
        <v>1946</v>
      </c>
      <c r="E218" s="3"/>
      <c r="F218" s="12">
        <f>FY25_AllocationWrksht!G216</f>
        <v>864161.45</v>
      </c>
      <c r="G218" s="29"/>
      <c r="H218" s="30">
        <f>FY25_AllocationWrksht!$J$5</f>
        <v>403.97995813861803</v>
      </c>
      <c r="I218" s="30"/>
      <c r="J218" s="13">
        <f>FY25_AllocationWrksht!J216</f>
        <v>412.86199894892741</v>
      </c>
      <c r="L218" s="47">
        <f>FY25_AllocationWrksht!P216</f>
        <v>0</v>
      </c>
      <c r="M218" s="48"/>
      <c r="N218" s="49">
        <f>FY25_AllocationWrksht!Q216</f>
        <v>412.86199894892741</v>
      </c>
      <c r="O218" s="48"/>
      <c r="P218" s="47">
        <v>0</v>
      </c>
      <c r="Q218" s="54"/>
      <c r="R218" s="48"/>
      <c r="S218" s="47">
        <f t="shared" si="3"/>
        <v>0</v>
      </c>
      <c r="T218" s="48"/>
      <c r="U218" s="49">
        <f>FY24_Wrksht_Wrksheet!Y215</f>
        <v>404.50762834825048</v>
      </c>
    </row>
    <row r="219" spans="1:21" x14ac:dyDescent="0.3">
      <c r="A219" s="152">
        <f>FY25_AllocationWrksht!B217</f>
        <v>4784</v>
      </c>
      <c r="B219" s="21"/>
      <c r="C219" s="24" t="str">
        <f>FY25_AllocationWrksht!D217</f>
        <v>North Scott</v>
      </c>
      <c r="D219" s="24">
        <f>FY24_Wrksht_Wrksheet!D216</f>
        <v>3112.5</v>
      </c>
      <c r="E219" s="25"/>
      <c r="F219" s="26">
        <f>FY25_AllocationWrksht!G217</f>
        <v>1041726.53</v>
      </c>
      <c r="G219" s="98"/>
      <c r="H219" s="99">
        <f>FY25_AllocationWrksht!$J$5</f>
        <v>403.97995813861803</v>
      </c>
      <c r="I219" s="99"/>
      <c r="J219" s="100">
        <f>FY25_AllocationWrksht!J217</f>
        <v>336.3011783316116</v>
      </c>
      <c r="K219" s="21"/>
      <c r="L219" s="51">
        <f>FY25_AllocationWrksht!P217</f>
        <v>0</v>
      </c>
      <c r="M219" s="50"/>
      <c r="N219" s="52">
        <f>FY25_AllocationWrksht!Q217</f>
        <v>336.3011783316116</v>
      </c>
      <c r="O219" s="50"/>
      <c r="P219" s="51">
        <v>0</v>
      </c>
      <c r="Q219" s="54"/>
      <c r="R219" s="48"/>
      <c r="S219" s="51">
        <f t="shared" si="3"/>
        <v>0</v>
      </c>
      <c r="T219" s="50"/>
      <c r="U219" s="52">
        <f>FY24_Wrksht_Wrksheet!Y216</f>
        <v>313.80314538152612</v>
      </c>
    </row>
    <row r="220" spans="1:21" x14ac:dyDescent="0.3">
      <c r="A220" s="89">
        <f>FY25_AllocationWrksht!B218</f>
        <v>4785</v>
      </c>
      <c r="C220" s="4" t="str">
        <f>FY25_AllocationWrksht!D218</f>
        <v>North Tama</v>
      </c>
      <c r="D220" s="4">
        <f>FY24_Wrksht_Wrksheet!D217</f>
        <v>455</v>
      </c>
      <c r="E220" s="3"/>
      <c r="F220" s="12">
        <f>FY25_AllocationWrksht!G218</f>
        <v>238639.39</v>
      </c>
      <c r="G220" s="29"/>
      <c r="H220" s="30">
        <f>FY25_AllocationWrksht!$J$5</f>
        <v>403.97995813861803</v>
      </c>
      <c r="I220" s="30"/>
      <c r="J220" s="13">
        <f>FY25_AllocationWrksht!J218</f>
        <v>526.79777041942612</v>
      </c>
      <c r="L220" s="47">
        <f>FY25_AllocationWrksht!P218</f>
        <v>47532.020135469407</v>
      </c>
      <c r="M220" s="48"/>
      <c r="N220" s="49">
        <f>FY25_AllocationWrksht!Q218</f>
        <v>421.87057365238542</v>
      </c>
      <c r="O220" s="48"/>
      <c r="P220" s="47">
        <v>0</v>
      </c>
      <c r="Q220" s="54"/>
      <c r="R220" s="48"/>
      <c r="S220" s="47">
        <f t="shared" si="3"/>
        <v>47532.020135469407</v>
      </c>
      <c r="T220" s="48"/>
      <c r="U220" s="49">
        <f>FY24_Wrksht_Wrksheet!Y217</f>
        <v>404.50307028041897</v>
      </c>
    </row>
    <row r="221" spans="1:21" x14ac:dyDescent="0.3">
      <c r="A221" s="89">
        <f>FY25_AllocationWrksht!B219</f>
        <v>333</v>
      </c>
      <c r="C221" s="4" t="str">
        <f>FY25_AllocationWrksht!D219</f>
        <v>North Union</v>
      </c>
      <c r="D221" s="4">
        <f>FY24_Wrksht_Wrksheet!D218</f>
        <v>402</v>
      </c>
      <c r="E221" s="3"/>
      <c r="F221" s="12">
        <f>FY25_AllocationWrksht!G219</f>
        <v>287942.83</v>
      </c>
      <c r="G221" s="29"/>
      <c r="H221" s="30">
        <f>FY25_AllocationWrksht!$J$5</f>
        <v>403.97995813861803</v>
      </c>
      <c r="I221" s="30"/>
      <c r="J221" s="13">
        <f>FY25_AllocationWrksht!J219</f>
        <v>716.27569651741294</v>
      </c>
      <c r="L221" s="47">
        <f>FY25_AllocationWrksht!P219</f>
        <v>118350.85939174105</v>
      </c>
      <c r="M221" s="48"/>
      <c r="N221" s="49">
        <f>FY25_AllocationWrksht!Q219</f>
        <v>421.87057365238547</v>
      </c>
      <c r="O221" s="48"/>
      <c r="P221" s="47">
        <v>0</v>
      </c>
      <c r="Q221" s="54"/>
      <c r="R221" s="48"/>
      <c r="S221" s="47">
        <f t="shared" si="3"/>
        <v>118350.85939174105</v>
      </c>
      <c r="T221" s="48"/>
      <c r="U221" s="49">
        <f>FY24_Wrksht_Wrksheet!Y218</f>
        <v>404.50401555405085</v>
      </c>
    </row>
    <row r="222" spans="1:21" x14ac:dyDescent="0.3">
      <c r="A222" s="89">
        <f>FY25_AllocationWrksht!B220</f>
        <v>4773</v>
      </c>
      <c r="C222" s="4" t="str">
        <f>FY25_AllocationWrksht!D220</f>
        <v>Northeast</v>
      </c>
      <c r="D222" s="4">
        <f>FY24_Wrksht_Wrksheet!D219</f>
        <v>514.4</v>
      </c>
      <c r="E222" s="3"/>
      <c r="F222" s="12">
        <f>FY25_AllocationWrksht!G220</f>
        <v>433828.62</v>
      </c>
      <c r="G222" s="29"/>
      <c r="H222" s="30">
        <f>FY25_AllocationWrksht!$J$5</f>
        <v>403.97995813861803</v>
      </c>
      <c r="I222" s="30"/>
      <c r="J222" s="13">
        <f>FY25_AllocationWrksht!J220</f>
        <v>823.20421252371921</v>
      </c>
      <c r="L222" s="47">
        <f>FY25_AllocationWrksht!P220</f>
        <v>211502.82768519287</v>
      </c>
      <c r="M222" s="48"/>
      <c r="N222" s="49">
        <f>FY25_AllocationWrksht!Q220</f>
        <v>421.87057365238542</v>
      </c>
      <c r="O222" s="48"/>
      <c r="P222" s="47">
        <v>0</v>
      </c>
      <c r="Q222" s="54"/>
      <c r="R222" s="48"/>
      <c r="S222" s="47">
        <f t="shared" si="3"/>
        <v>211502.82768519287</v>
      </c>
      <c r="T222" s="48"/>
      <c r="U222" s="49">
        <f>FY24_Wrksht_Wrksheet!Y219</f>
        <v>404.50685721665542</v>
      </c>
    </row>
    <row r="223" spans="1:21" x14ac:dyDescent="0.3">
      <c r="A223" s="89">
        <f>FY25_AllocationWrksht!B221</f>
        <v>4788</v>
      </c>
      <c r="C223" s="4" t="str">
        <f>FY25_AllocationWrksht!D221</f>
        <v>Northwood-Kensett</v>
      </c>
      <c r="D223" s="4">
        <f>FY24_Wrksht_Wrksheet!D220</f>
        <v>503</v>
      </c>
      <c r="E223" s="3"/>
      <c r="F223" s="12">
        <f>FY25_AllocationWrksht!G221</f>
        <v>256070.22</v>
      </c>
      <c r="G223" s="29"/>
      <c r="H223" s="30">
        <f>FY25_AllocationWrksht!$J$5</f>
        <v>403.97995813861803</v>
      </c>
      <c r="I223" s="30"/>
      <c r="J223" s="13">
        <f>FY25_AllocationWrksht!J221</f>
        <v>501.11589041095891</v>
      </c>
      <c r="L223" s="47">
        <f>FY25_AllocationWrksht!P221</f>
        <v>40494.35686363103</v>
      </c>
      <c r="M223" s="48"/>
      <c r="N223" s="49">
        <f>FY25_AllocationWrksht!Q221</f>
        <v>421.87057365238547</v>
      </c>
      <c r="O223" s="48"/>
      <c r="P223" s="47">
        <v>0</v>
      </c>
      <c r="Q223" s="54"/>
      <c r="R223" s="48"/>
      <c r="S223" s="47">
        <f t="shared" si="3"/>
        <v>40494.35686363103</v>
      </c>
      <c r="T223" s="48"/>
      <c r="U223" s="49">
        <f>FY24_Wrksht_Wrksheet!Y220</f>
        <v>404.50102256670135</v>
      </c>
    </row>
    <row r="224" spans="1:21" x14ac:dyDescent="0.3">
      <c r="A224" s="152">
        <f>FY25_AllocationWrksht!B222</f>
        <v>4797</v>
      </c>
      <c r="B224" s="21"/>
      <c r="C224" s="24" t="str">
        <f>FY25_AllocationWrksht!D222</f>
        <v>Norwalk</v>
      </c>
      <c r="D224" s="24">
        <f>FY24_Wrksht_Wrksheet!D221</f>
        <v>3350.5</v>
      </c>
      <c r="E224" s="25"/>
      <c r="F224" s="26">
        <f>FY25_AllocationWrksht!G222</f>
        <v>844341.34</v>
      </c>
      <c r="G224" s="98"/>
      <c r="H224" s="99">
        <f>FY25_AllocationWrksht!$J$5</f>
        <v>403.97995813861803</v>
      </c>
      <c r="I224" s="99"/>
      <c r="J224" s="100">
        <f>FY25_AllocationWrksht!J222</f>
        <v>246.50142761217992</v>
      </c>
      <c r="K224" s="21"/>
      <c r="L224" s="51">
        <f>FY25_AllocationWrksht!P222</f>
        <v>0</v>
      </c>
      <c r="M224" s="50"/>
      <c r="N224" s="52">
        <f>FY25_AllocationWrksht!Q222</f>
        <v>246.50142761217992</v>
      </c>
      <c r="O224" s="50"/>
      <c r="P224" s="51">
        <v>0</v>
      </c>
      <c r="Q224" s="54"/>
      <c r="R224" s="48"/>
      <c r="S224" s="51">
        <f t="shared" si="3"/>
        <v>0</v>
      </c>
      <c r="T224" s="50"/>
      <c r="U224" s="52">
        <f>FY24_Wrksht_Wrksheet!Y221</f>
        <v>220.70512162363826</v>
      </c>
    </row>
    <row r="225" spans="1:21" x14ac:dyDescent="0.3">
      <c r="A225" s="89">
        <f>FY25_AllocationWrksht!B223</f>
        <v>4860</v>
      </c>
      <c r="C225" s="4" t="str">
        <f>FY25_AllocationWrksht!D223</f>
        <v>OABCIG</v>
      </c>
      <c r="D225" s="4">
        <f>FY24_Wrksht_Wrksheet!D222</f>
        <v>924.9</v>
      </c>
      <c r="E225" s="3"/>
      <c r="F225" s="12">
        <f>FY25_AllocationWrksht!G223</f>
        <v>616991.92000000004</v>
      </c>
      <c r="G225" s="29"/>
      <c r="H225" s="30">
        <f>FY25_AllocationWrksht!$J$5</f>
        <v>403.97995813861803</v>
      </c>
      <c r="I225" s="30"/>
      <c r="J225" s="13">
        <f>FY25_AllocationWrksht!J223</f>
        <v>666.87410289667105</v>
      </c>
      <c r="L225" s="47">
        <f>FY25_AllocationWrksht!P223</f>
        <v>226677.26525681303</v>
      </c>
      <c r="M225" s="48"/>
      <c r="N225" s="49">
        <f>FY25_AllocationWrksht!Q223</f>
        <v>421.87057365238542</v>
      </c>
      <c r="O225" s="48"/>
      <c r="P225" s="47">
        <v>0</v>
      </c>
      <c r="Q225" s="54"/>
      <c r="R225" s="48"/>
      <c r="S225" s="47">
        <f t="shared" si="3"/>
        <v>226677.26525681303</v>
      </c>
      <c r="T225" s="48"/>
      <c r="U225" s="49">
        <f>FY24_Wrksht_Wrksheet!Y222</f>
        <v>404.50281619889671</v>
      </c>
    </row>
    <row r="226" spans="1:21" x14ac:dyDescent="0.3">
      <c r="A226" s="89">
        <f>FY25_AllocationWrksht!B224</f>
        <v>4869</v>
      </c>
      <c r="C226" s="4" t="str">
        <f>FY25_AllocationWrksht!D224</f>
        <v>Oelwein</v>
      </c>
      <c r="D226" s="4">
        <f>FY24_Wrksht_Wrksheet!D223</f>
        <v>1340.2</v>
      </c>
      <c r="E226" s="3"/>
      <c r="F226" s="12">
        <f>FY25_AllocationWrksht!G224</f>
        <v>286481.48</v>
      </c>
      <c r="G226" s="29"/>
      <c r="H226" s="30">
        <f>FY25_AllocationWrksht!$J$5</f>
        <v>403.97995813861803</v>
      </c>
      <c r="I226" s="30"/>
      <c r="J226" s="13">
        <f>FY25_AllocationWrksht!J224</f>
        <v>216.04938159879336</v>
      </c>
      <c r="L226" s="47">
        <f>FY25_AllocationWrksht!P224</f>
        <v>0</v>
      </c>
      <c r="M226" s="48"/>
      <c r="N226" s="49">
        <f>FY25_AllocationWrksht!Q224</f>
        <v>216.04938159879336</v>
      </c>
      <c r="O226" s="48"/>
      <c r="P226" s="47">
        <v>0</v>
      </c>
      <c r="Q226" s="54"/>
      <c r="R226" s="48"/>
      <c r="S226" s="47">
        <f t="shared" si="3"/>
        <v>0</v>
      </c>
      <c r="T226" s="48"/>
      <c r="U226" s="49">
        <f>FY24_Wrksht_Wrksheet!Y223</f>
        <v>224.1669452320549</v>
      </c>
    </row>
    <row r="227" spans="1:21" x14ac:dyDescent="0.3">
      <c r="A227" s="89">
        <f>FY25_AllocationWrksht!B225</f>
        <v>4878</v>
      </c>
      <c r="C227" s="4" t="str">
        <f>FY25_AllocationWrksht!D225</f>
        <v>Ogden</v>
      </c>
      <c r="D227" s="4">
        <f>FY24_Wrksht_Wrksheet!D224</f>
        <v>601.9</v>
      </c>
      <c r="E227" s="3"/>
      <c r="F227" s="12">
        <f>FY25_AllocationWrksht!G225</f>
        <v>261695.12</v>
      </c>
      <c r="G227" s="29"/>
      <c r="H227" s="30">
        <f>FY25_AllocationWrksht!$J$5</f>
        <v>403.97995813861803</v>
      </c>
      <c r="I227" s="30"/>
      <c r="J227" s="13">
        <f>FY25_AllocationWrksht!J225</f>
        <v>443.70145812139714</v>
      </c>
      <c r="L227" s="47">
        <f>FY25_AllocationWrksht!P225</f>
        <v>12875.855659823079</v>
      </c>
      <c r="M227" s="48"/>
      <c r="N227" s="49">
        <f>FY25_AllocationWrksht!Q225</f>
        <v>421.87057365238542</v>
      </c>
      <c r="O227" s="48"/>
      <c r="P227" s="47">
        <v>0</v>
      </c>
      <c r="Q227" s="54"/>
      <c r="R227" s="48"/>
      <c r="S227" s="47">
        <f t="shared" si="3"/>
        <v>12875.855659823079</v>
      </c>
      <c r="T227" s="48"/>
      <c r="U227" s="49">
        <f>FY24_Wrksht_Wrksheet!Y224</f>
        <v>404.50513374611108</v>
      </c>
    </row>
    <row r="228" spans="1:21" x14ac:dyDescent="0.3">
      <c r="A228" s="89">
        <f>FY25_AllocationWrksht!B226</f>
        <v>4890</v>
      </c>
      <c r="C228" s="4" t="str">
        <f>FY25_AllocationWrksht!D226</f>
        <v>Okoboji</v>
      </c>
      <c r="D228" s="4">
        <f>FY24_Wrksht_Wrksheet!D225</f>
        <v>1043.2</v>
      </c>
      <c r="E228" s="3"/>
      <c r="F228" s="12">
        <f>FY25_AllocationWrksht!G226</f>
        <v>392319.24</v>
      </c>
      <c r="G228" s="29"/>
      <c r="H228" s="30">
        <f>FY25_AllocationWrksht!$J$5</f>
        <v>403.97995813861803</v>
      </c>
      <c r="I228" s="30"/>
      <c r="J228" s="13">
        <f>FY25_AllocationWrksht!J226</f>
        <v>368.09836742353161</v>
      </c>
      <c r="L228" s="47">
        <f>FY25_AllocationWrksht!P226</f>
        <v>0</v>
      </c>
      <c r="M228" s="48"/>
      <c r="N228" s="49">
        <f>FY25_AllocationWrksht!Q226</f>
        <v>368.09836742353161</v>
      </c>
      <c r="O228" s="48"/>
      <c r="P228" s="47">
        <v>0</v>
      </c>
      <c r="Q228" s="54"/>
      <c r="R228" s="48"/>
      <c r="S228" s="47">
        <f t="shared" si="3"/>
        <v>0</v>
      </c>
      <c r="T228" s="48"/>
      <c r="U228" s="49">
        <f>FY24_Wrksht_Wrksheet!Y225</f>
        <v>404.49882756569508</v>
      </c>
    </row>
    <row r="229" spans="1:21" x14ac:dyDescent="0.3">
      <c r="A229" s="152">
        <f>FY25_AllocationWrksht!B227</f>
        <v>4905</v>
      </c>
      <c r="B229" s="21"/>
      <c r="C229" s="24" t="str">
        <f>FY25_AllocationWrksht!D227</f>
        <v>Olin</v>
      </c>
      <c r="D229" s="24">
        <f>FY24_Wrksht_Wrksheet!D226</f>
        <v>214</v>
      </c>
      <c r="E229" s="25"/>
      <c r="F229" s="26">
        <f>FY25_AllocationWrksht!G227</f>
        <v>164139.16</v>
      </c>
      <c r="G229" s="98"/>
      <c r="H229" s="99">
        <f>FY25_AllocationWrksht!$J$5</f>
        <v>403.97995813861803</v>
      </c>
      <c r="I229" s="99"/>
      <c r="J229" s="100">
        <f>FY25_AllocationWrksht!J227</f>
        <v>761.6666357308585</v>
      </c>
      <c r="K229" s="21"/>
      <c r="L229" s="51">
        <f>FY25_AllocationWrksht!P227</f>
        <v>73226.051377910931</v>
      </c>
      <c r="M229" s="50"/>
      <c r="N229" s="52">
        <f>FY25_AllocationWrksht!Q227</f>
        <v>421.87057365238547</v>
      </c>
      <c r="O229" s="50"/>
      <c r="P229" s="51">
        <v>0</v>
      </c>
      <c r="Q229" s="54"/>
      <c r="R229" s="48"/>
      <c r="S229" s="51">
        <f t="shared" si="3"/>
        <v>73226.051377910931</v>
      </c>
      <c r="T229" s="50"/>
      <c r="U229" s="52">
        <f>FY24_Wrksht_Wrksheet!Y226</f>
        <v>404.49853757013869</v>
      </c>
    </row>
    <row r="230" spans="1:21" x14ac:dyDescent="0.3">
      <c r="A230" s="89">
        <f>FY25_AllocationWrksht!B228</f>
        <v>4978</v>
      </c>
      <c r="C230" s="4" t="str">
        <f>FY25_AllocationWrksht!D228</f>
        <v>Orient-Macksburg</v>
      </c>
      <c r="D230" s="4">
        <f>FY24_Wrksht_Wrksheet!D227</f>
        <v>176.9</v>
      </c>
      <c r="E230" s="3"/>
      <c r="F230" s="12">
        <f>FY25_AllocationWrksht!G228</f>
        <v>174949.81</v>
      </c>
      <c r="G230" s="29"/>
      <c r="H230" s="30">
        <f>FY25_AllocationWrksht!$J$5</f>
        <v>403.97995813861803</v>
      </c>
      <c r="I230" s="30"/>
      <c r="J230" s="13">
        <f>FY25_AllocationWrksht!J228</f>
        <v>982.31224031443014</v>
      </c>
      <c r="L230" s="47">
        <f>FY25_AllocationWrksht!P228</f>
        <v>99814.660832510155</v>
      </c>
      <c r="M230" s="48"/>
      <c r="N230" s="49">
        <f>FY25_AllocationWrksht!Q228</f>
        <v>421.87057365238542</v>
      </c>
      <c r="O230" s="48"/>
      <c r="P230" s="47">
        <v>0</v>
      </c>
      <c r="Q230" s="54"/>
      <c r="R230" s="48"/>
      <c r="S230" s="47">
        <f t="shared" si="3"/>
        <v>99814.660832510155</v>
      </c>
      <c r="T230" s="48"/>
      <c r="U230" s="49">
        <f>FY24_Wrksht_Wrksheet!Y227</f>
        <v>404.50421782140256</v>
      </c>
    </row>
    <row r="231" spans="1:21" x14ac:dyDescent="0.3">
      <c r="A231" s="89">
        <f>FY25_AllocationWrksht!B229</f>
        <v>4995</v>
      </c>
      <c r="C231" s="4" t="str">
        <f>FY25_AllocationWrksht!D229</f>
        <v>Osage</v>
      </c>
      <c r="D231" s="4">
        <f>FY24_Wrksht_Wrksheet!D228</f>
        <v>902.2</v>
      </c>
      <c r="E231" s="3"/>
      <c r="F231" s="12">
        <f>FY25_AllocationWrksht!G229</f>
        <v>453367.27</v>
      </c>
      <c r="G231" s="29"/>
      <c r="H231" s="30">
        <f>FY25_AllocationWrksht!$J$5</f>
        <v>403.97995813861803</v>
      </c>
      <c r="I231" s="30"/>
      <c r="J231" s="13">
        <f>FY25_AllocationWrksht!J229</f>
        <v>507.86072588775625</v>
      </c>
      <c r="L231" s="47">
        <f>FY25_AllocationWrksht!P229</f>
        <v>76763.408900515496</v>
      </c>
      <c r="M231" s="48"/>
      <c r="N231" s="49">
        <f>FY25_AllocationWrksht!Q229</f>
        <v>421.87057365238542</v>
      </c>
      <c r="O231" s="48"/>
      <c r="P231" s="47">
        <v>0</v>
      </c>
      <c r="Q231" s="54"/>
      <c r="R231" s="48"/>
      <c r="S231" s="47">
        <f t="shared" si="3"/>
        <v>76763.408900515496</v>
      </c>
      <c r="T231" s="48"/>
      <c r="U231" s="49">
        <f>FY24_Wrksht_Wrksheet!Y228</f>
        <v>404.50726668919759</v>
      </c>
    </row>
    <row r="232" spans="1:21" x14ac:dyDescent="0.3">
      <c r="A232" s="89">
        <f>FY25_AllocationWrksht!B230</f>
        <v>5013</v>
      </c>
      <c r="C232" s="4" t="str">
        <f>FY25_AllocationWrksht!D230</f>
        <v>Oskaloosa</v>
      </c>
      <c r="D232" s="4">
        <f>FY24_Wrksht_Wrksheet!D229</f>
        <v>2208.5</v>
      </c>
      <c r="E232" s="3"/>
      <c r="F232" s="12">
        <f>FY25_AllocationWrksht!G230</f>
        <v>992013.39</v>
      </c>
      <c r="G232" s="29"/>
      <c r="H232" s="30">
        <f>FY25_AllocationWrksht!$J$5</f>
        <v>403.97995813861803</v>
      </c>
      <c r="I232" s="30"/>
      <c r="J232" s="13">
        <f>FY25_AllocationWrksht!J230</f>
        <v>439.99529406546617</v>
      </c>
      <c r="L232" s="47">
        <f>FY25_AllocationWrksht!P230</f>
        <v>40863.994643331731</v>
      </c>
      <c r="M232" s="48"/>
      <c r="N232" s="49">
        <f>FY25_AllocationWrksht!Q230</f>
        <v>421.87057365238547</v>
      </c>
      <c r="O232" s="48"/>
      <c r="P232" s="47">
        <v>0</v>
      </c>
      <c r="Q232" s="54"/>
      <c r="R232" s="48"/>
      <c r="S232" s="47">
        <f t="shared" si="3"/>
        <v>40863.994643331731</v>
      </c>
      <c r="T232" s="48"/>
      <c r="U232" s="49">
        <f>FY24_Wrksht_Wrksheet!Y229</f>
        <v>404.50327403862593</v>
      </c>
    </row>
    <row r="233" spans="1:21" x14ac:dyDescent="0.3">
      <c r="A233" s="89">
        <f>FY25_AllocationWrksht!B231</f>
        <v>5049</v>
      </c>
      <c r="C233" s="4" t="str">
        <f>FY25_AllocationWrksht!D231</f>
        <v>Ottumwa</v>
      </c>
      <c r="D233" s="4">
        <f>FY24_Wrksht_Wrksheet!D230</f>
        <v>4871</v>
      </c>
      <c r="E233" s="3"/>
      <c r="F233" s="12">
        <f>FY25_AllocationWrksht!G231</f>
        <v>1912923.62</v>
      </c>
      <c r="G233" s="29"/>
      <c r="H233" s="30">
        <f>FY25_AllocationWrksht!$J$5</f>
        <v>403.97995813861803</v>
      </c>
      <c r="I233" s="30"/>
      <c r="J233" s="13">
        <f>FY25_AllocationWrksht!J231</f>
        <v>377.74207065421297</v>
      </c>
      <c r="L233" s="47">
        <f>FY25_AllocationWrksht!P231</f>
        <v>0</v>
      </c>
      <c r="M233" s="48"/>
      <c r="N233" s="49">
        <f>FY25_AllocationWrksht!Q231</f>
        <v>377.74207065421297</v>
      </c>
      <c r="O233" s="48"/>
      <c r="P233" s="47">
        <v>0</v>
      </c>
      <c r="Q233" s="54"/>
      <c r="R233" s="48"/>
      <c r="S233" s="47">
        <f t="shared" si="3"/>
        <v>0</v>
      </c>
      <c r="T233" s="48"/>
      <c r="U233" s="49">
        <f>FY24_Wrksht_Wrksheet!Y230</f>
        <v>365.32332580578935</v>
      </c>
    </row>
    <row r="234" spans="1:21" x14ac:dyDescent="0.3">
      <c r="A234" s="152">
        <f>FY25_AllocationWrksht!B232</f>
        <v>5319</v>
      </c>
      <c r="B234" s="21"/>
      <c r="C234" s="24" t="str">
        <f>FY25_AllocationWrksht!D232</f>
        <v>PCM</v>
      </c>
      <c r="D234" s="24">
        <f>FY24_Wrksht_Wrksheet!D231</f>
        <v>686.6</v>
      </c>
      <c r="E234" s="25"/>
      <c r="F234" s="26">
        <f>FY25_AllocationWrksht!G232</f>
        <v>468921.54</v>
      </c>
      <c r="G234" s="98"/>
      <c r="H234" s="99">
        <f>FY25_AllocationWrksht!$J$5</f>
        <v>403.97995813861803</v>
      </c>
      <c r="I234" s="99"/>
      <c r="J234" s="100">
        <f>FY25_AllocationWrksht!J232</f>
        <v>454.33731227594228</v>
      </c>
      <c r="K234" s="21"/>
      <c r="L234" s="51">
        <f>FY25_AllocationWrksht!P232</f>
        <v>33508.920933372981</v>
      </c>
      <c r="M234" s="50"/>
      <c r="N234" s="52">
        <f>FY25_AllocationWrksht!Q232</f>
        <v>421.87057365238547</v>
      </c>
      <c r="O234" s="50"/>
      <c r="P234" s="51">
        <v>0</v>
      </c>
      <c r="Q234" s="54"/>
      <c r="R234" s="48"/>
      <c r="S234" s="51">
        <f t="shared" si="3"/>
        <v>33508.920933372981</v>
      </c>
      <c r="T234" s="50"/>
      <c r="U234" s="52">
        <f>FY24_Wrksht_Wrksheet!Y231</f>
        <v>404.5041334904393</v>
      </c>
    </row>
    <row r="235" spans="1:21" x14ac:dyDescent="0.3">
      <c r="A235" s="89">
        <f>FY25_AllocationWrksht!B233</f>
        <v>5121</v>
      </c>
      <c r="C235" s="4" t="str">
        <f>FY25_AllocationWrksht!D233</f>
        <v>Panorama</v>
      </c>
      <c r="D235" s="4">
        <f>FY24_Wrksht_Wrksheet!D232</f>
        <v>183</v>
      </c>
      <c r="E235" s="3"/>
      <c r="F235" s="12">
        <f>FY25_AllocationWrksht!G233</f>
        <v>438839.45</v>
      </c>
      <c r="G235" s="29"/>
      <c r="H235" s="30">
        <f>FY25_AllocationWrksht!$J$5</f>
        <v>403.97995813861803</v>
      </c>
      <c r="I235" s="30"/>
      <c r="J235" s="13">
        <f>FY25_AllocationWrksht!J233</f>
        <v>682.59363820189765</v>
      </c>
      <c r="L235" s="47">
        <f>FY25_AllocationWrksht!P233</f>
        <v>167618.85819888138</v>
      </c>
      <c r="M235" s="48"/>
      <c r="N235" s="49">
        <f>FY25_AllocationWrksht!Q233</f>
        <v>421.87057365238547</v>
      </c>
      <c r="O235" s="48"/>
      <c r="P235" s="47">
        <v>0</v>
      </c>
      <c r="Q235" s="54"/>
      <c r="R235" s="48"/>
      <c r="S235" s="47">
        <f t="shared" si="3"/>
        <v>167618.85819888138</v>
      </c>
      <c r="T235" s="48"/>
      <c r="U235" s="49">
        <f>FY24_Wrksht_Wrksheet!Y232</f>
        <v>404.50667683779619</v>
      </c>
    </row>
    <row r="236" spans="1:21" x14ac:dyDescent="0.3">
      <c r="A236" s="89">
        <f>FY25_AllocationWrksht!B234</f>
        <v>5139</v>
      </c>
      <c r="C236" s="4" t="str">
        <f>FY25_AllocationWrksht!D234</f>
        <v>Paton-Churdan</v>
      </c>
      <c r="D236" s="4">
        <f>FY24_Wrksht_Wrksheet!D233</f>
        <v>1022.9</v>
      </c>
      <c r="E236" s="3"/>
      <c r="F236" s="12">
        <f>FY25_AllocationWrksht!G234</f>
        <v>162479.23000000001</v>
      </c>
      <c r="G236" s="29"/>
      <c r="H236" s="30">
        <f>FY25_AllocationWrksht!$J$5</f>
        <v>403.97995813861803</v>
      </c>
      <c r="I236" s="30"/>
      <c r="J236" s="13">
        <f>FY25_AllocationWrksht!J234</f>
        <v>870.26904124263535</v>
      </c>
      <c r="L236" s="47">
        <f>FY25_AllocationWrksht!P234</f>
        <v>83715.993899099645</v>
      </c>
      <c r="M236" s="48"/>
      <c r="N236" s="49">
        <f>FY25_AllocationWrksht!Q234</f>
        <v>421.87057365238547</v>
      </c>
      <c r="O236" s="48"/>
      <c r="P236" s="47">
        <v>0</v>
      </c>
      <c r="Q236" s="54"/>
      <c r="R236" s="48"/>
      <c r="S236" s="47">
        <f t="shared" si="3"/>
        <v>83715.993899099645</v>
      </c>
      <c r="T236" s="48"/>
      <c r="U236" s="49">
        <f>FY24_Wrksht_Wrksheet!Y233</f>
        <v>364.85261511389189</v>
      </c>
    </row>
    <row r="237" spans="1:21" x14ac:dyDescent="0.3">
      <c r="A237" s="89">
        <f>FY25_AllocationWrksht!B235</f>
        <v>5163</v>
      </c>
      <c r="C237" s="4" t="str">
        <f>FY25_AllocationWrksht!D235</f>
        <v>Pekin</v>
      </c>
      <c r="D237" s="4">
        <f>FY24_Wrksht_Wrksheet!D234</f>
        <v>575.29999999999995</v>
      </c>
      <c r="E237" s="3"/>
      <c r="F237" s="12">
        <f>FY25_AllocationWrksht!G235</f>
        <v>702547.2</v>
      </c>
      <c r="G237" s="29"/>
      <c r="H237" s="30">
        <f>FY25_AllocationWrksht!$J$5</f>
        <v>403.97995813861803</v>
      </c>
      <c r="I237" s="30"/>
      <c r="J237" s="13">
        <f>FY25_AllocationWrksht!J235</f>
        <v>1279.4521945000909</v>
      </c>
      <c r="L237" s="47">
        <f>FY25_AllocationWrksht!P235</f>
        <v>470898.06800747506</v>
      </c>
      <c r="M237" s="48"/>
      <c r="N237" s="49">
        <f>FY25_AllocationWrksht!Q235</f>
        <v>421.87057365238553</v>
      </c>
      <c r="O237" s="48"/>
      <c r="P237" s="47">
        <v>0</v>
      </c>
      <c r="Q237" s="54"/>
      <c r="R237" s="48"/>
      <c r="S237" s="47">
        <f t="shared" si="3"/>
        <v>470898.06800747506</v>
      </c>
      <c r="T237" s="48"/>
      <c r="U237" s="49">
        <f>FY24_Wrksht_Wrksheet!Y234</f>
        <v>404.50574714466381</v>
      </c>
    </row>
    <row r="238" spans="1:21" x14ac:dyDescent="0.3">
      <c r="A238" s="89">
        <f>FY25_AllocationWrksht!B236</f>
        <v>5166</v>
      </c>
      <c r="C238" s="4" t="str">
        <f>FY25_AllocationWrksht!D236</f>
        <v>Pella</v>
      </c>
      <c r="D238" s="4">
        <f>FY24_Wrksht_Wrksheet!D235</f>
        <v>2171.7999999999997</v>
      </c>
      <c r="E238" s="3"/>
      <c r="F238" s="12">
        <f>FY25_AllocationWrksht!G236</f>
        <v>845776.13</v>
      </c>
      <c r="G238" s="29"/>
      <c r="H238" s="30">
        <f>FY25_AllocationWrksht!$J$5</f>
        <v>403.97995813861803</v>
      </c>
      <c r="I238" s="30"/>
      <c r="J238" s="13">
        <f>FY25_AllocationWrksht!J236</f>
        <v>388.36262742216911</v>
      </c>
      <c r="L238" s="47">
        <f>FY25_AllocationWrksht!P236</f>
        <v>0</v>
      </c>
      <c r="M238" s="48"/>
      <c r="N238" s="49">
        <f>FY25_AllocationWrksht!Q236</f>
        <v>388.36262742216911</v>
      </c>
      <c r="O238" s="48"/>
      <c r="P238" s="47">
        <v>0</v>
      </c>
      <c r="Q238" s="54"/>
      <c r="R238" s="48"/>
      <c r="S238" s="47">
        <f t="shared" si="3"/>
        <v>0</v>
      </c>
      <c r="T238" s="48"/>
      <c r="U238" s="49">
        <f>FY24_Wrksht_Wrksheet!Y235</f>
        <v>367.68559720047887</v>
      </c>
    </row>
    <row r="239" spans="1:21" x14ac:dyDescent="0.3">
      <c r="A239" s="152">
        <f>FY25_AllocationWrksht!B237</f>
        <v>5184</v>
      </c>
      <c r="B239" s="21"/>
      <c r="C239" s="24" t="str">
        <f>FY25_AllocationWrksht!D237</f>
        <v>Perry</v>
      </c>
      <c r="D239" s="24">
        <f>FY24_Wrksht_Wrksheet!D236</f>
        <v>1822.2</v>
      </c>
      <c r="E239" s="25"/>
      <c r="F239" s="26">
        <f>FY25_AllocationWrksht!G237</f>
        <v>744116.48</v>
      </c>
      <c r="G239" s="98"/>
      <c r="H239" s="99">
        <f>FY25_AllocationWrksht!$J$5</f>
        <v>403.97995813861803</v>
      </c>
      <c r="I239" s="99"/>
      <c r="J239" s="100">
        <f>FY25_AllocationWrksht!J237</f>
        <v>402.90025448048078</v>
      </c>
      <c r="K239" s="21"/>
      <c r="L239" s="51">
        <f>FY25_AllocationWrksht!P237</f>
        <v>0</v>
      </c>
      <c r="M239" s="50"/>
      <c r="N239" s="52">
        <f>FY25_AllocationWrksht!Q237</f>
        <v>402.90025448048078</v>
      </c>
      <c r="O239" s="50"/>
      <c r="P239" s="51">
        <v>0</v>
      </c>
      <c r="Q239" s="54"/>
      <c r="R239" s="48"/>
      <c r="S239" s="51">
        <f t="shared" si="3"/>
        <v>0</v>
      </c>
      <c r="T239" s="50"/>
      <c r="U239" s="52">
        <f>FY24_Wrksht_Wrksheet!Y236</f>
        <v>399.9745033476018</v>
      </c>
    </row>
    <row r="240" spans="1:21" x14ac:dyDescent="0.3">
      <c r="A240" s="89">
        <f>FY25_AllocationWrksht!B238</f>
        <v>5250</v>
      </c>
      <c r="C240" s="4" t="str">
        <f>FY25_AllocationWrksht!D238</f>
        <v>Pleasant Valley</v>
      </c>
      <c r="D240" s="4">
        <f>FY24_Wrksht_Wrksheet!D237</f>
        <v>5423.6</v>
      </c>
      <c r="E240" s="3"/>
      <c r="F240" s="12">
        <f>FY25_AllocationWrksht!G238</f>
        <v>1489617.05</v>
      </c>
      <c r="G240" s="29"/>
      <c r="H240" s="30">
        <f>FY25_AllocationWrksht!$J$5</f>
        <v>403.97995813861803</v>
      </c>
      <c r="I240" s="30"/>
      <c r="J240" s="13">
        <f>FY25_AllocationWrksht!J238</f>
        <v>268.07102109127555</v>
      </c>
      <c r="L240" s="47">
        <f>FY25_AllocationWrksht!P238</f>
        <v>0</v>
      </c>
      <c r="M240" s="48"/>
      <c r="N240" s="49">
        <f>FY25_AllocationWrksht!Q238</f>
        <v>268.07102109127555</v>
      </c>
      <c r="O240" s="48"/>
      <c r="P240" s="47">
        <v>0</v>
      </c>
      <c r="Q240" s="54"/>
      <c r="R240" s="48"/>
      <c r="S240" s="47">
        <f t="shared" si="3"/>
        <v>0</v>
      </c>
      <c r="T240" s="48"/>
      <c r="U240" s="49">
        <f>FY24_Wrksht_Wrksheet!Y237</f>
        <v>238.87210339995573</v>
      </c>
    </row>
    <row r="241" spans="1:21" x14ac:dyDescent="0.3">
      <c r="A241" s="89">
        <f>FY25_AllocationWrksht!B239</f>
        <v>5256</v>
      </c>
      <c r="C241" s="4" t="str">
        <f>FY25_AllocationWrksht!D239</f>
        <v>Pleasantville</v>
      </c>
      <c r="D241" s="4">
        <f>FY24_Wrksht_Wrksheet!D238</f>
        <v>675.4</v>
      </c>
      <c r="E241" s="3"/>
      <c r="F241" s="12">
        <f>FY25_AllocationWrksht!G239</f>
        <v>251374.74</v>
      </c>
      <c r="G241" s="29"/>
      <c r="H241" s="30">
        <f>FY25_AllocationWrksht!$J$5</f>
        <v>403.97995813861803</v>
      </c>
      <c r="I241" s="30"/>
      <c r="J241" s="13">
        <f>FY25_AllocationWrksht!J239</f>
        <v>353.15361056476542</v>
      </c>
      <c r="L241" s="47">
        <f>FY25_AllocationWrksht!P239</f>
        <v>0</v>
      </c>
      <c r="M241" s="48"/>
      <c r="N241" s="49">
        <f>FY25_AllocationWrksht!Q239</f>
        <v>353.15361056476542</v>
      </c>
      <c r="O241" s="48"/>
      <c r="P241" s="47">
        <v>0</v>
      </c>
      <c r="Q241" s="54"/>
      <c r="R241" s="48"/>
      <c r="S241" s="47">
        <f t="shared" si="3"/>
        <v>0</v>
      </c>
      <c r="T241" s="48"/>
      <c r="U241" s="49">
        <f>FY24_Wrksht_Wrksheet!Y238</f>
        <v>367.58168492745045</v>
      </c>
    </row>
    <row r="242" spans="1:21" x14ac:dyDescent="0.3">
      <c r="A242" s="89">
        <f>FY25_AllocationWrksht!B240</f>
        <v>5283</v>
      </c>
      <c r="C242" s="4" t="str">
        <f>FY25_AllocationWrksht!D240</f>
        <v>Pocahontas Area</v>
      </c>
      <c r="D242" s="4">
        <f>FY24_Wrksht_Wrksheet!D239</f>
        <v>665.7</v>
      </c>
      <c r="E242" s="3"/>
      <c r="F242" s="12">
        <f>FY25_AllocationWrksht!G240</f>
        <v>469136.19</v>
      </c>
      <c r="G242" s="29"/>
      <c r="H242" s="30">
        <f>FY25_AllocationWrksht!$J$5</f>
        <v>403.97995813861803</v>
      </c>
      <c r="I242" s="30"/>
      <c r="J242" s="13">
        <f>FY25_AllocationWrksht!J240</f>
        <v>707.38267490952956</v>
      </c>
      <c r="L242" s="47">
        <f>FY25_AllocationWrksht!P240</f>
        <v>189351.62555373798</v>
      </c>
      <c r="M242" s="48"/>
      <c r="N242" s="49">
        <f>FY25_AllocationWrksht!Q240</f>
        <v>421.87057365238542</v>
      </c>
      <c r="O242" s="48"/>
      <c r="P242" s="47">
        <v>0</v>
      </c>
      <c r="Q242" s="54"/>
      <c r="R242" s="48"/>
      <c r="S242" s="47">
        <f t="shared" si="3"/>
        <v>189351.62555373798</v>
      </c>
      <c r="T242" s="48"/>
      <c r="U242" s="49">
        <f>FY24_Wrksht_Wrksheet!Y239</f>
        <v>404.50197819689777</v>
      </c>
    </row>
    <row r="243" spans="1:21" x14ac:dyDescent="0.3">
      <c r="A243" s="89">
        <f>FY25_AllocationWrksht!B241</f>
        <v>5310</v>
      </c>
      <c r="C243" s="4" t="str">
        <f>FY25_AllocationWrksht!D241</f>
        <v>Postville</v>
      </c>
      <c r="D243" s="4">
        <f>FY24_Wrksht_Wrksheet!D240</f>
        <v>675.6</v>
      </c>
      <c r="E243" s="3"/>
      <c r="F243" s="12">
        <f>FY25_AllocationWrksht!G241</f>
        <v>235633.44</v>
      </c>
      <c r="G243" s="29"/>
      <c r="H243" s="30">
        <f>FY25_AllocationWrksht!$J$5</f>
        <v>403.97995813861803</v>
      </c>
      <c r="I243" s="30"/>
      <c r="J243" s="13">
        <f>FY25_AllocationWrksht!J241</f>
        <v>339.97033617082673</v>
      </c>
      <c r="L243" s="47">
        <f>FY25_AllocationWrksht!P241</f>
        <v>0</v>
      </c>
      <c r="M243" s="48"/>
      <c r="N243" s="49">
        <f>FY25_AllocationWrksht!Q241</f>
        <v>339.97033617082673</v>
      </c>
      <c r="O243" s="48"/>
      <c r="P243" s="47">
        <v>0</v>
      </c>
      <c r="Q243" s="54"/>
      <c r="R243" s="48"/>
      <c r="S243" s="47">
        <f t="shared" si="3"/>
        <v>0</v>
      </c>
      <c r="T243" s="48"/>
      <c r="U243" s="49">
        <f>FY24_Wrksht_Wrksheet!Y240</f>
        <v>384.27702782711663</v>
      </c>
    </row>
    <row r="244" spans="1:21" x14ac:dyDescent="0.3">
      <c r="A244" s="152">
        <f>FY25_AllocationWrksht!B242</f>
        <v>5463</v>
      </c>
      <c r="B244" s="21"/>
      <c r="C244" s="24" t="str">
        <f>FY25_AllocationWrksht!D242</f>
        <v>Red Oak</v>
      </c>
      <c r="D244" s="24">
        <f>FY24_Wrksht_Wrksheet!D241</f>
        <v>1073.0999999999999</v>
      </c>
      <c r="E244" s="25"/>
      <c r="F244" s="26">
        <f>FY25_AllocationWrksht!G242</f>
        <v>210930.92</v>
      </c>
      <c r="G244" s="98"/>
      <c r="H244" s="99">
        <f>FY25_AllocationWrksht!$J$5</f>
        <v>403.97995813861803</v>
      </c>
      <c r="I244" s="99"/>
      <c r="J244" s="100">
        <f>FY25_AllocationWrksht!J242</f>
        <v>203.81768286790995</v>
      </c>
      <c r="K244" s="21"/>
      <c r="L244" s="51">
        <f>FY25_AllocationWrksht!P242</f>
        <v>0</v>
      </c>
      <c r="M244" s="50"/>
      <c r="N244" s="52">
        <f>FY25_AllocationWrksht!Q242</f>
        <v>203.81768286790995</v>
      </c>
      <c r="O244" s="50"/>
      <c r="P244" s="51">
        <v>0</v>
      </c>
      <c r="Q244" s="54"/>
      <c r="R244" s="48"/>
      <c r="S244" s="51">
        <f t="shared" si="3"/>
        <v>0</v>
      </c>
      <c r="T244" s="50"/>
      <c r="U244" s="52">
        <f>FY24_Wrksht_Wrksheet!Y241</f>
        <v>252.46655484111454</v>
      </c>
    </row>
    <row r="245" spans="1:21" x14ac:dyDescent="0.3">
      <c r="A245" s="89">
        <f>FY25_AllocationWrksht!B243</f>
        <v>5486</v>
      </c>
      <c r="C245" s="4" t="str">
        <f>FY25_AllocationWrksht!D243</f>
        <v>Remsen-Union</v>
      </c>
      <c r="D245" s="4">
        <f>FY24_Wrksht_Wrksheet!D242</f>
        <v>327</v>
      </c>
      <c r="E245" s="3"/>
      <c r="F245" s="12">
        <f>FY25_AllocationWrksht!G243</f>
        <v>170126.12</v>
      </c>
      <c r="G245" s="29"/>
      <c r="H245" s="30">
        <f>FY25_AllocationWrksht!$J$5</f>
        <v>403.97995813861803</v>
      </c>
      <c r="I245" s="30"/>
      <c r="J245" s="13">
        <f>FY25_AllocationWrksht!J243</f>
        <v>513.97619335347429</v>
      </c>
      <c r="L245" s="47">
        <f>FY25_AllocationWrksht!P243</f>
        <v>30486.960121060398</v>
      </c>
      <c r="M245" s="48"/>
      <c r="N245" s="49">
        <f>FY25_AllocationWrksht!Q243</f>
        <v>421.87057365238547</v>
      </c>
      <c r="O245" s="48"/>
      <c r="P245" s="47">
        <v>0</v>
      </c>
      <c r="Q245" s="54"/>
      <c r="R245" s="48"/>
      <c r="S245" s="47">
        <f t="shared" si="3"/>
        <v>30486.960121060398</v>
      </c>
      <c r="T245" s="48"/>
      <c r="U245" s="49">
        <f>FY24_Wrksht_Wrksheet!Y242</f>
        <v>404.50355957705511</v>
      </c>
    </row>
    <row r="246" spans="1:21" x14ac:dyDescent="0.3">
      <c r="A246" s="89">
        <f>FY25_AllocationWrksht!B244</f>
        <v>5508</v>
      </c>
      <c r="C246" s="4" t="str">
        <f>FY25_AllocationWrksht!D244</f>
        <v>Riceville</v>
      </c>
      <c r="D246" s="4">
        <f>FY24_Wrksht_Wrksheet!D243</f>
        <v>332.5</v>
      </c>
      <c r="E246" s="3"/>
      <c r="F246" s="12">
        <f>FY25_AllocationWrksht!G244</f>
        <v>197034.77</v>
      </c>
      <c r="G246" s="29"/>
      <c r="H246" s="30">
        <f>FY25_AllocationWrksht!$J$5</f>
        <v>403.97995813861803</v>
      </c>
      <c r="I246" s="30"/>
      <c r="J246" s="13">
        <f>FY25_AllocationWrksht!J244</f>
        <v>594.37336349924578</v>
      </c>
      <c r="L246" s="47">
        <f>FY25_AllocationWrksht!P244</f>
        <v>57184.674834234196</v>
      </c>
      <c r="M246" s="48"/>
      <c r="N246" s="49">
        <f>FY25_AllocationWrksht!Q244</f>
        <v>421.87057365238547</v>
      </c>
      <c r="O246" s="48"/>
      <c r="P246" s="47">
        <v>0</v>
      </c>
      <c r="Q246" s="54"/>
      <c r="R246" s="48"/>
      <c r="S246" s="47">
        <f t="shared" si="3"/>
        <v>57184.674834234196</v>
      </c>
      <c r="T246" s="48"/>
      <c r="U246" s="49">
        <f>FY24_Wrksht_Wrksheet!Y243</f>
        <v>404.49956652102048</v>
      </c>
    </row>
    <row r="247" spans="1:21" x14ac:dyDescent="0.3">
      <c r="A247" s="89">
        <f>FY25_AllocationWrksht!B245</f>
        <v>1975</v>
      </c>
      <c r="C247" s="4" t="str">
        <f>FY25_AllocationWrksht!D245</f>
        <v>River Valley</v>
      </c>
      <c r="D247" s="4">
        <f>FY24_Wrksht_Wrksheet!D244</f>
        <v>371.2</v>
      </c>
      <c r="E247" s="3"/>
      <c r="F247" s="12">
        <f>FY25_AllocationWrksht!G245</f>
        <v>336278.31</v>
      </c>
      <c r="G247" s="29"/>
      <c r="H247" s="30">
        <f>FY25_AllocationWrksht!$J$5</f>
        <v>403.97995813861803</v>
      </c>
      <c r="I247" s="30"/>
      <c r="J247" s="13">
        <f>FY25_AllocationWrksht!J245</f>
        <v>903.00298066595064</v>
      </c>
      <c r="L247" s="47">
        <f>FY25_AllocationWrksht!P245</f>
        <v>179173.70837185165</v>
      </c>
      <c r="M247" s="48"/>
      <c r="N247" s="49">
        <f>FY25_AllocationWrksht!Q245</f>
        <v>421.87057365238547</v>
      </c>
      <c r="O247" s="48"/>
      <c r="P247" s="47">
        <v>0</v>
      </c>
      <c r="Q247" s="54"/>
      <c r="R247" s="48"/>
      <c r="S247" s="47">
        <f t="shared" si="3"/>
        <v>179173.70837185165</v>
      </c>
      <c r="T247" s="48"/>
      <c r="U247" s="49">
        <f>FY24_Wrksht_Wrksheet!Y244</f>
        <v>404.50127071145351</v>
      </c>
    </row>
    <row r="248" spans="1:21" x14ac:dyDescent="0.3">
      <c r="A248" s="89">
        <f>FY25_AllocationWrksht!B246</f>
        <v>4824</v>
      </c>
      <c r="C248" s="4" t="str">
        <f>FY25_AllocationWrksht!D246</f>
        <v>Riverside</v>
      </c>
      <c r="D248" s="4">
        <f>FY24_Wrksht_Wrksheet!D245</f>
        <v>694.2</v>
      </c>
      <c r="E248" s="3"/>
      <c r="F248" s="12">
        <f>FY25_AllocationWrksht!G246</f>
        <v>465616.99</v>
      </c>
      <c r="G248" s="29"/>
      <c r="H248" s="30">
        <f>FY25_AllocationWrksht!$J$5</f>
        <v>403.97995813861803</v>
      </c>
      <c r="I248" s="30"/>
      <c r="J248" s="13">
        <f>FY25_AllocationWrksht!J246</f>
        <v>650.12146048589773</v>
      </c>
      <c r="L248" s="47">
        <f>FY25_AllocationWrksht!P246</f>
        <v>163473.28515016148</v>
      </c>
      <c r="M248" s="48"/>
      <c r="N248" s="49">
        <f>FY25_AllocationWrksht!Q246</f>
        <v>421.87057365238547</v>
      </c>
      <c r="O248" s="48"/>
      <c r="P248" s="47">
        <v>0</v>
      </c>
      <c r="Q248" s="54"/>
      <c r="R248" s="48"/>
      <c r="S248" s="47">
        <f t="shared" si="3"/>
        <v>163473.28515016148</v>
      </c>
      <c r="T248" s="48"/>
      <c r="U248" s="49">
        <f>FY24_Wrksht_Wrksheet!Y245</f>
        <v>404.50576979064664</v>
      </c>
    </row>
    <row r="249" spans="1:21" x14ac:dyDescent="0.3">
      <c r="A249" s="152">
        <f>FY25_AllocationWrksht!B247</f>
        <v>5607</v>
      </c>
      <c r="B249" s="21"/>
      <c r="C249" s="24" t="str">
        <f>FY25_AllocationWrksht!D247</f>
        <v>Rock Valley</v>
      </c>
      <c r="D249" s="24">
        <f>FY24_Wrksht_Wrksheet!D246</f>
        <v>853</v>
      </c>
      <c r="E249" s="25"/>
      <c r="F249" s="26">
        <f>FY25_AllocationWrksht!G247</f>
        <v>176562.87</v>
      </c>
      <c r="G249" s="98"/>
      <c r="H249" s="99">
        <f>FY25_AllocationWrksht!$J$5</f>
        <v>403.97995813861803</v>
      </c>
      <c r="I249" s="99"/>
      <c r="J249" s="100">
        <f>FY25_AllocationWrksht!J247</f>
        <v>207.91670984455956</v>
      </c>
      <c r="K249" s="21"/>
      <c r="L249" s="51">
        <f>FY25_AllocationWrksht!P247</f>
        <v>0</v>
      </c>
      <c r="M249" s="50"/>
      <c r="N249" s="52">
        <f>FY25_AllocationWrksht!Q247</f>
        <v>207.91670984455956</v>
      </c>
      <c r="O249" s="50"/>
      <c r="P249" s="51">
        <v>0</v>
      </c>
      <c r="Q249" s="54"/>
      <c r="R249" s="48"/>
      <c r="S249" s="51">
        <f t="shared" si="3"/>
        <v>0</v>
      </c>
      <c r="T249" s="50"/>
      <c r="U249" s="52">
        <f>FY24_Wrksht_Wrksheet!Y246</f>
        <v>234.85826494724503</v>
      </c>
    </row>
    <row r="250" spans="1:21" x14ac:dyDescent="0.3">
      <c r="A250" s="89">
        <f>FY25_AllocationWrksht!B248</f>
        <v>5643</v>
      </c>
      <c r="C250" s="4" t="str">
        <f>FY25_AllocationWrksht!D248</f>
        <v>Roland-Story</v>
      </c>
      <c r="D250" s="4">
        <f>FY24_Wrksht_Wrksheet!D247</f>
        <v>986.9</v>
      </c>
      <c r="E250" s="3"/>
      <c r="F250" s="12">
        <f>FY25_AllocationWrksht!G248</f>
        <v>328790.95</v>
      </c>
      <c r="G250" s="29"/>
      <c r="H250" s="30">
        <f>FY25_AllocationWrksht!$J$5</f>
        <v>403.97995813861803</v>
      </c>
      <c r="I250" s="30"/>
      <c r="J250" s="13">
        <f>FY25_AllocationWrksht!J248</f>
        <v>327.41580362477595</v>
      </c>
      <c r="L250" s="47">
        <f>FY25_AllocationWrksht!P248</f>
        <v>0</v>
      </c>
      <c r="M250" s="48"/>
      <c r="N250" s="49">
        <f>FY25_AllocationWrksht!Q248</f>
        <v>327.41580362477595</v>
      </c>
      <c r="O250" s="48"/>
      <c r="P250" s="47">
        <v>0</v>
      </c>
      <c r="Q250" s="54"/>
      <c r="R250" s="48"/>
      <c r="S250" s="47">
        <f t="shared" si="3"/>
        <v>0</v>
      </c>
      <c r="T250" s="48"/>
      <c r="U250" s="49">
        <f>FY24_Wrksht_Wrksheet!Y247</f>
        <v>330.88616881142974</v>
      </c>
    </row>
    <row r="251" spans="1:21" x14ac:dyDescent="0.3">
      <c r="A251" s="89">
        <f>FY25_AllocationWrksht!B249</f>
        <v>5697</v>
      </c>
      <c r="C251" s="4" t="str">
        <f>FY25_AllocationWrksht!D249</f>
        <v>Rudd-Rockford-Marble Rock</v>
      </c>
      <c r="D251" s="4">
        <f>FY24_Wrksht_Wrksheet!D248</f>
        <v>394</v>
      </c>
      <c r="E251" s="3"/>
      <c r="F251" s="12">
        <f>FY25_AllocationWrksht!G249</f>
        <v>243329.57</v>
      </c>
      <c r="G251" s="29"/>
      <c r="H251" s="30">
        <f>FY25_AllocationWrksht!$J$5</f>
        <v>403.97995813861803</v>
      </c>
      <c r="I251" s="30"/>
      <c r="J251" s="13">
        <f>FY25_AllocationWrksht!J249</f>
        <v>571.19617370892024</v>
      </c>
      <c r="L251" s="47">
        <f>FY25_AllocationWrksht!P249</f>
        <v>63612.705624083814</v>
      </c>
      <c r="M251" s="48"/>
      <c r="N251" s="49">
        <f>FY25_AllocationWrksht!Q249</f>
        <v>421.87057365238542</v>
      </c>
      <c r="O251" s="48"/>
      <c r="P251" s="47">
        <v>0</v>
      </c>
      <c r="Q251" s="54"/>
      <c r="R251" s="48"/>
      <c r="S251" s="47">
        <f t="shared" si="3"/>
        <v>63612.705624083814</v>
      </c>
      <c r="T251" s="48"/>
      <c r="U251" s="49">
        <f>FY24_Wrksht_Wrksheet!Y248</f>
        <v>404.49954236163734</v>
      </c>
    </row>
    <row r="252" spans="1:21" x14ac:dyDescent="0.3">
      <c r="A252" s="89">
        <f>FY25_AllocationWrksht!B250</f>
        <v>5724</v>
      </c>
      <c r="C252" s="4" t="str">
        <f>FY25_AllocationWrksht!D250</f>
        <v>Ruthven-Ayrshire</v>
      </c>
      <c r="D252" s="4">
        <f>FY24_Wrksht_Wrksheet!D249</f>
        <v>200</v>
      </c>
      <c r="E252" s="3"/>
      <c r="F252" s="12">
        <f>FY25_AllocationWrksht!G250</f>
        <v>169589.51</v>
      </c>
      <c r="G252" s="29"/>
      <c r="H252" s="30">
        <f>FY25_AllocationWrksht!$J$5</f>
        <v>403.97995813861803</v>
      </c>
      <c r="I252" s="30"/>
      <c r="J252" s="13">
        <f>FY25_AllocationWrksht!J250</f>
        <v>878.70212435233168</v>
      </c>
      <c r="L252" s="47">
        <f>FY25_AllocationWrksht!P250</f>
        <v>88168.489285089614</v>
      </c>
      <c r="M252" s="48"/>
      <c r="N252" s="49">
        <f>FY25_AllocationWrksht!Q250</f>
        <v>421.87057365238547</v>
      </c>
      <c r="O252" s="48"/>
      <c r="P252" s="47">
        <v>0</v>
      </c>
      <c r="Q252" s="54"/>
      <c r="R252" s="48"/>
      <c r="S252" s="47">
        <f t="shared" si="3"/>
        <v>88168.489285089614</v>
      </c>
      <c r="T252" s="48"/>
      <c r="U252" s="49">
        <f>FY24_Wrksht_Wrksheet!Y249</f>
        <v>404.49957028041899</v>
      </c>
    </row>
    <row r="253" spans="1:21" x14ac:dyDescent="0.3">
      <c r="A253" s="89">
        <f>FY25_AllocationWrksht!B251</f>
        <v>5805</v>
      </c>
      <c r="C253" s="4" t="str">
        <f>FY25_AllocationWrksht!D251</f>
        <v>Saydel</v>
      </c>
      <c r="D253" s="4">
        <f>FY24_Wrksht_Wrksheet!D250</f>
        <v>1067.0999999999999</v>
      </c>
      <c r="E253" s="3"/>
      <c r="F253" s="12">
        <f>FY25_AllocationWrksht!G251</f>
        <v>731196.51</v>
      </c>
      <c r="G253" s="29"/>
      <c r="H253" s="30">
        <f>FY25_AllocationWrksht!$J$5</f>
        <v>403.97995813861803</v>
      </c>
      <c r="I253" s="30"/>
      <c r="J253" s="13">
        <f>FY25_AllocationWrksht!J251</f>
        <v>685.41105174353208</v>
      </c>
      <c r="L253" s="47">
        <f>FY25_AllocationWrksht!P251</f>
        <v>281144.98202763521</v>
      </c>
      <c r="M253" s="48"/>
      <c r="N253" s="49">
        <f>FY25_AllocationWrksht!Q251</f>
        <v>421.87057365238547</v>
      </c>
      <c r="O253" s="48"/>
      <c r="P253" s="47">
        <v>0</v>
      </c>
      <c r="Q253" s="54"/>
      <c r="R253" s="48"/>
      <c r="S253" s="47">
        <f t="shared" si="3"/>
        <v>281144.98202763521</v>
      </c>
      <c r="T253" s="48"/>
      <c r="U253" s="49">
        <f>FY24_Wrksht_Wrksheet!Y250</f>
        <v>404.50625836026165</v>
      </c>
    </row>
    <row r="254" spans="1:21" x14ac:dyDescent="0.3">
      <c r="A254" s="152">
        <f>FY25_AllocationWrksht!B252</f>
        <v>5823</v>
      </c>
      <c r="B254" s="21"/>
      <c r="C254" s="24" t="str">
        <f>FY25_AllocationWrksht!D252</f>
        <v>Schaller-Crestland</v>
      </c>
      <c r="D254" s="24">
        <f>FY24_Wrksht_Wrksheet!D251</f>
        <v>372</v>
      </c>
      <c r="E254" s="25"/>
      <c r="F254" s="26">
        <f>FY25_AllocationWrksht!G252</f>
        <v>318733.09000000003</v>
      </c>
      <c r="G254" s="98"/>
      <c r="H254" s="99">
        <f>FY25_AllocationWrksht!$J$5</f>
        <v>403.97995813861803</v>
      </c>
      <c r="I254" s="99"/>
      <c r="J254" s="100">
        <f>FY25_AllocationWrksht!J252</f>
        <v>895.31766853932595</v>
      </c>
      <c r="K254" s="21"/>
      <c r="L254" s="51">
        <f>FY25_AllocationWrksht!P252</f>
        <v>168547.16577975082</v>
      </c>
      <c r="M254" s="50"/>
      <c r="N254" s="52">
        <f>FY25_AllocationWrksht!Q252</f>
        <v>421.87057365238542</v>
      </c>
      <c r="O254" s="50"/>
      <c r="P254" s="51">
        <v>0</v>
      </c>
      <c r="Q254" s="54"/>
      <c r="R254" s="48"/>
      <c r="S254" s="51">
        <f t="shared" si="3"/>
        <v>168547.16577975082</v>
      </c>
      <c r="T254" s="50"/>
      <c r="U254" s="52">
        <f>FY24_Wrksht_Wrksheet!Y251</f>
        <v>404.50075845246198</v>
      </c>
    </row>
    <row r="255" spans="1:21" x14ac:dyDescent="0.3">
      <c r="A255" s="89">
        <f>FY25_AllocationWrksht!B253</f>
        <v>5832</v>
      </c>
      <c r="C255" s="4" t="str">
        <f>FY25_AllocationWrksht!D253</f>
        <v>Schleswig</v>
      </c>
      <c r="D255" s="4">
        <f>FY24_Wrksht_Wrksheet!D252</f>
        <v>226</v>
      </c>
      <c r="E255" s="3"/>
      <c r="F255" s="12">
        <f>FY25_AllocationWrksht!G253</f>
        <v>243775.3</v>
      </c>
      <c r="G255" s="29"/>
      <c r="H255" s="30">
        <f>FY25_AllocationWrksht!$J$5</f>
        <v>403.97995813861803</v>
      </c>
      <c r="I255" s="30"/>
      <c r="J255" s="13">
        <f>FY25_AllocationWrksht!J253</f>
        <v>1128.5893518518517</v>
      </c>
      <c r="L255" s="47">
        <f>FY25_AllocationWrksht!P253</f>
        <v>152651.25609108471</v>
      </c>
      <c r="M255" s="48"/>
      <c r="N255" s="49">
        <f>FY25_AllocationWrksht!Q253</f>
        <v>421.87057365238553</v>
      </c>
      <c r="O255" s="48"/>
      <c r="P255" s="47">
        <v>0</v>
      </c>
      <c r="Q255" s="54"/>
      <c r="R255" s="48"/>
      <c r="S255" s="47">
        <f t="shared" si="3"/>
        <v>152651.25609108471</v>
      </c>
      <c r="T255" s="48"/>
      <c r="U255" s="49">
        <f>FY24_Wrksht_Wrksheet!Y252</f>
        <v>404.50174284679082</v>
      </c>
    </row>
    <row r="256" spans="1:21" x14ac:dyDescent="0.3">
      <c r="A256" s="89">
        <f>FY25_AllocationWrksht!B254</f>
        <v>5877</v>
      </c>
      <c r="C256" s="4" t="str">
        <f>FY25_AllocationWrksht!D254</f>
        <v>Sergeant Bluff-Luton</v>
      </c>
      <c r="D256" s="4">
        <f>FY24_Wrksht_Wrksheet!D253</f>
        <v>1407.7</v>
      </c>
      <c r="E256" s="3"/>
      <c r="F256" s="12">
        <f>FY25_AllocationWrksht!G254</f>
        <v>375707.5</v>
      </c>
      <c r="G256" s="29"/>
      <c r="H256" s="30">
        <f>FY25_AllocationWrksht!$J$5</f>
        <v>403.97995813861803</v>
      </c>
      <c r="I256" s="30"/>
      <c r="J256" s="13">
        <f>FY25_AllocationWrksht!J254</f>
        <v>263.91366957010399</v>
      </c>
      <c r="L256" s="47">
        <f>FY25_AllocationWrksht!P254</f>
        <v>0</v>
      </c>
      <c r="M256" s="48"/>
      <c r="N256" s="49">
        <f>FY25_AllocationWrksht!Q254</f>
        <v>263.91366957010399</v>
      </c>
      <c r="O256" s="48"/>
      <c r="P256" s="47">
        <v>0</v>
      </c>
      <c r="Q256" s="54"/>
      <c r="R256" s="48"/>
      <c r="S256" s="47">
        <f t="shared" si="3"/>
        <v>0</v>
      </c>
      <c r="T256" s="48"/>
      <c r="U256" s="49">
        <f>FY24_Wrksht_Wrksheet!Y253</f>
        <v>252.65982808837109</v>
      </c>
    </row>
    <row r="257" spans="1:21" x14ac:dyDescent="0.3">
      <c r="A257" s="89">
        <f>FY25_AllocationWrksht!B255</f>
        <v>5895</v>
      </c>
      <c r="C257" s="4" t="str">
        <f>FY25_AllocationWrksht!D255</f>
        <v>Seymour</v>
      </c>
      <c r="D257" s="4">
        <f>FY24_Wrksht_Wrksheet!D254</f>
        <v>254.6</v>
      </c>
      <c r="E257" s="3"/>
      <c r="F257" s="12">
        <f>FY25_AllocationWrksht!G255</f>
        <v>125387.14</v>
      </c>
      <c r="G257" s="29"/>
      <c r="H257" s="30">
        <f>FY25_AllocationWrksht!$J$5</f>
        <v>403.97995813861803</v>
      </c>
      <c r="I257" s="30"/>
      <c r="J257" s="13">
        <f>FY25_AllocationWrksht!J255</f>
        <v>529.05966244725744</v>
      </c>
      <c r="L257" s="47">
        <f>FY25_AllocationWrksht!P255</f>
        <v>25403.814044384657</v>
      </c>
      <c r="M257" s="48"/>
      <c r="N257" s="49">
        <f>FY25_AllocationWrksht!Q255</f>
        <v>421.87057365238542</v>
      </c>
      <c r="O257" s="48"/>
      <c r="P257" s="47">
        <v>0</v>
      </c>
      <c r="Q257" s="54"/>
      <c r="R257" s="48"/>
      <c r="S257" s="47">
        <f t="shared" si="3"/>
        <v>25403.814044384657</v>
      </c>
      <c r="T257" s="48"/>
      <c r="U257" s="49">
        <f>FY24_Wrksht_Wrksheet!Y254</f>
        <v>404.50717083030116</v>
      </c>
    </row>
    <row r="258" spans="1:21" x14ac:dyDescent="0.3">
      <c r="A258" s="89">
        <f>FY25_AllocationWrksht!B256</f>
        <v>5949</v>
      </c>
      <c r="C258" s="4" t="str">
        <f>FY25_AllocationWrksht!D256</f>
        <v>Sheldon</v>
      </c>
      <c r="D258" s="4">
        <f>FY24_Wrksht_Wrksheet!D255</f>
        <v>1113.5</v>
      </c>
      <c r="E258" s="3"/>
      <c r="F258" s="12">
        <f>FY25_AllocationWrksht!G256</f>
        <v>459412.08</v>
      </c>
      <c r="G258" s="29"/>
      <c r="H258" s="30">
        <f>FY25_AllocationWrksht!$J$5</f>
        <v>403.97995813861803</v>
      </c>
      <c r="I258" s="30"/>
      <c r="J258" s="13">
        <f>FY25_AllocationWrksht!J256</f>
        <v>418.06541086541085</v>
      </c>
      <c r="L258" s="47">
        <f>FY25_AllocationWrksht!P256</f>
        <v>0</v>
      </c>
      <c r="M258" s="48"/>
      <c r="N258" s="49">
        <f>FY25_AllocationWrksht!Q256</f>
        <v>418.06541086541085</v>
      </c>
      <c r="O258" s="48"/>
      <c r="P258" s="47">
        <v>0</v>
      </c>
      <c r="Q258" s="54"/>
      <c r="R258" s="48"/>
      <c r="S258" s="47">
        <f t="shared" si="3"/>
        <v>0</v>
      </c>
      <c r="T258" s="48"/>
      <c r="U258" s="49">
        <f>FY24_Wrksht_Wrksheet!Y255</f>
        <v>367.65807813201616</v>
      </c>
    </row>
    <row r="259" spans="1:21" x14ac:dyDescent="0.3">
      <c r="A259" s="152">
        <f>FY25_AllocationWrksht!B257</f>
        <v>5976</v>
      </c>
      <c r="B259" s="21"/>
      <c r="C259" s="24" t="str">
        <f>FY25_AllocationWrksht!D257</f>
        <v>Shenandoah</v>
      </c>
      <c r="D259" s="24">
        <f>FY24_Wrksht_Wrksheet!D256</f>
        <v>1037.0999999999999</v>
      </c>
      <c r="E259" s="25"/>
      <c r="F259" s="26">
        <f>FY25_AllocationWrksht!G257</f>
        <v>433793.22</v>
      </c>
      <c r="G259" s="98"/>
      <c r="H259" s="99">
        <f>FY25_AllocationWrksht!$J$5</f>
        <v>403.97995813861803</v>
      </c>
      <c r="I259" s="99"/>
      <c r="J259" s="100">
        <f>FY25_AllocationWrksht!J257</f>
        <v>413.01839474435877</v>
      </c>
      <c r="K259" s="21"/>
      <c r="L259" s="51">
        <f>FY25_AllocationWrksht!P257</f>
        <v>0</v>
      </c>
      <c r="M259" s="50"/>
      <c r="N259" s="52">
        <f>FY25_AllocationWrksht!Q257</f>
        <v>413.01839474435877</v>
      </c>
      <c r="O259" s="50"/>
      <c r="P259" s="51">
        <v>0</v>
      </c>
      <c r="Q259" s="54"/>
      <c r="R259" s="48"/>
      <c r="S259" s="51">
        <f t="shared" si="3"/>
        <v>0</v>
      </c>
      <c r="T259" s="50"/>
      <c r="U259" s="52">
        <f>FY24_Wrksht_Wrksheet!Y256</f>
        <v>371.59839938289463</v>
      </c>
    </row>
    <row r="260" spans="1:21" x14ac:dyDescent="0.3">
      <c r="A260" s="89">
        <f>FY25_AllocationWrksht!B258</f>
        <v>5994</v>
      </c>
      <c r="C260" s="4" t="str">
        <f>FY25_AllocationWrksht!D258</f>
        <v>Sibley-Ocheyedan</v>
      </c>
      <c r="D260" s="4">
        <f>FY24_Wrksht_Wrksheet!D257</f>
        <v>710</v>
      </c>
      <c r="E260" s="3"/>
      <c r="F260" s="12">
        <f>FY25_AllocationWrksht!G258</f>
        <v>466377.73</v>
      </c>
      <c r="G260" s="29"/>
      <c r="H260" s="30">
        <f>FY25_AllocationWrksht!$J$5</f>
        <v>403.97995813861803</v>
      </c>
      <c r="I260" s="30"/>
      <c r="J260" s="13">
        <f>FY25_AllocationWrksht!J258</f>
        <v>676.89075471698106</v>
      </c>
      <c r="L260" s="47">
        <f>FY25_AllocationWrksht!P258</f>
        <v>175708.90475350636</v>
      </c>
      <c r="M260" s="48"/>
      <c r="N260" s="49">
        <f>FY25_AllocationWrksht!Q258</f>
        <v>421.87057365238553</v>
      </c>
      <c r="O260" s="48"/>
      <c r="P260" s="47">
        <v>0</v>
      </c>
      <c r="Q260" s="54"/>
      <c r="R260" s="48"/>
      <c r="S260" s="47">
        <f t="shared" si="3"/>
        <v>175708.90475350636</v>
      </c>
      <c r="T260" s="48"/>
      <c r="U260" s="49">
        <f>FY24_Wrksht_Wrksheet!Y257</f>
        <v>404.50322520999651</v>
      </c>
    </row>
    <row r="261" spans="1:21" x14ac:dyDescent="0.3">
      <c r="A261" s="89">
        <f>FY25_AllocationWrksht!B259</f>
        <v>6003</v>
      </c>
      <c r="C261" s="4" t="str">
        <f>FY25_AllocationWrksht!D259</f>
        <v>Sidney</v>
      </c>
      <c r="D261" s="4">
        <f>FY24_Wrksht_Wrksheet!D258</f>
        <v>370.8</v>
      </c>
      <c r="E261" s="3"/>
      <c r="F261" s="12">
        <f>FY25_AllocationWrksht!G259</f>
        <v>272150.34999999998</v>
      </c>
      <c r="G261" s="29"/>
      <c r="H261" s="30">
        <f>FY25_AllocationWrksht!$J$5</f>
        <v>403.97995813861803</v>
      </c>
      <c r="I261" s="30"/>
      <c r="J261" s="13">
        <f>FY25_AllocationWrksht!J259</f>
        <v>705.05272020725386</v>
      </c>
      <c r="L261" s="47">
        <f>FY25_AllocationWrksht!P259</f>
        <v>109308.3085701792</v>
      </c>
      <c r="M261" s="48"/>
      <c r="N261" s="49">
        <f>FY25_AllocationWrksht!Q259</f>
        <v>421.87057365238542</v>
      </c>
      <c r="O261" s="48"/>
      <c r="P261" s="47">
        <v>0</v>
      </c>
      <c r="Q261" s="54"/>
      <c r="R261" s="48"/>
      <c r="S261" s="47">
        <f t="shared" si="3"/>
        <v>109308.3085701792</v>
      </c>
      <c r="T261" s="48"/>
      <c r="U261" s="49">
        <f>FY24_Wrksht_Wrksheet!Y258</f>
        <v>404.49907891040817</v>
      </c>
    </row>
    <row r="262" spans="1:21" x14ac:dyDescent="0.3">
      <c r="A262" s="89">
        <f>FY25_AllocationWrksht!B260</f>
        <v>6012</v>
      </c>
      <c r="C262" s="4" t="str">
        <f>FY25_AllocationWrksht!D260</f>
        <v>Sigourney</v>
      </c>
      <c r="D262" s="4">
        <f>FY24_Wrksht_Wrksheet!D259</f>
        <v>538.6</v>
      </c>
      <c r="E262" s="3"/>
      <c r="F262" s="12">
        <f>FY25_AllocationWrksht!G260</f>
        <v>248884.39</v>
      </c>
      <c r="G262" s="29"/>
      <c r="H262" s="30">
        <f>FY25_AllocationWrksht!$J$5</f>
        <v>403.97995813861803</v>
      </c>
      <c r="I262" s="30"/>
      <c r="J262" s="13">
        <f>FY25_AllocationWrksht!J260</f>
        <v>450.63260908926316</v>
      </c>
      <c r="L262" s="47">
        <f>FY25_AllocationWrksht!P260</f>
        <v>15885.272171787543</v>
      </c>
      <c r="M262" s="48"/>
      <c r="N262" s="49">
        <f>FY25_AllocationWrksht!Q260</f>
        <v>421.87057365238547</v>
      </c>
      <c r="O262" s="48"/>
      <c r="P262" s="47">
        <v>0</v>
      </c>
      <c r="Q262" s="54"/>
      <c r="R262" s="48"/>
      <c r="S262" s="47">
        <f t="shared" si="3"/>
        <v>15885.272171787543</v>
      </c>
      <c r="T262" s="48"/>
      <c r="U262" s="49">
        <f>FY24_Wrksht_Wrksheet!Y259</f>
        <v>404.50764510403582</v>
      </c>
    </row>
    <row r="263" spans="1:21" x14ac:dyDescent="0.3">
      <c r="A263" s="89">
        <f>FY25_AllocationWrksht!B261</f>
        <v>6030</v>
      </c>
      <c r="C263" s="4" t="str">
        <f>FY25_AllocationWrksht!D261</f>
        <v>Sioux Center</v>
      </c>
      <c r="D263" s="4">
        <f>FY24_Wrksht_Wrksheet!D260</f>
        <v>1478.5</v>
      </c>
      <c r="E263" s="3"/>
      <c r="F263" s="12">
        <f>FY25_AllocationWrksht!G261</f>
        <v>394013.71</v>
      </c>
      <c r="G263" s="29"/>
      <c r="H263" s="30">
        <f>FY25_AllocationWrksht!$J$5</f>
        <v>403.97995813861803</v>
      </c>
      <c r="I263" s="30"/>
      <c r="J263" s="13">
        <f>FY25_AllocationWrksht!J261</f>
        <v>262.60577845907756</v>
      </c>
      <c r="L263" s="47">
        <f>FY25_AllocationWrksht!P261</f>
        <v>0</v>
      </c>
      <c r="M263" s="48"/>
      <c r="N263" s="49">
        <f>FY25_AllocationWrksht!Q261</f>
        <v>262.60577845907756</v>
      </c>
      <c r="O263" s="48"/>
      <c r="P263" s="47">
        <v>0</v>
      </c>
      <c r="Q263" s="54"/>
      <c r="R263" s="48"/>
      <c r="S263" s="47">
        <f t="shared" si="3"/>
        <v>0</v>
      </c>
      <c r="T263" s="48"/>
      <c r="U263" s="49">
        <f>FY24_Wrksht_Wrksheet!Y260</f>
        <v>254.50721677375716</v>
      </c>
    </row>
    <row r="264" spans="1:21" x14ac:dyDescent="0.3">
      <c r="A264" s="152">
        <f>FY25_AllocationWrksht!B262</f>
        <v>6048</v>
      </c>
      <c r="B264" s="21"/>
      <c r="C264" s="24" t="str">
        <f>FY25_AllocationWrksht!D262</f>
        <v>Sioux Central</v>
      </c>
      <c r="D264" s="24">
        <f>FY24_Wrksht_Wrksheet!D261</f>
        <v>430</v>
      </c>
      <c r="E264" s="25"/>
      <c r="F264" s="26">
        <f>FY25_AllocationWrksht!G262</f>
        <v>390822.97</v>
      </c>
      <c r="G264" s="98"/>
      <c r="H264" s="99">
        <f>FY25_AllocationWrksht!$J$5</f>
        <v>403.97995813861803</v>
      </c>
      <c r="I264" s="99"/>
      <c r="J264" s="100">
        <f>FY25_AllocationWrksht!J262</f>
        <v>885.61742578744611</v>
      </c>
      <c r="K264" s="21"/>
      <c r="L264" s="51">
        <f>FY25_AllocationWrksht!P262</f>
        <v>204651.48584720228</v>
      </c>
      <c r="M264" s="50"/>
      <c r="N264" s="52">
        <f>FY25_AllocationWrksht!Q262</f>
        <v>421.87057365238542</v>
      </c>
      <c r="O264" s="50"/>
      <c r="P264" s="51">
        <v>0</v>
      </c>
      <c r="Q264" s="54"/>
      <c r="R264" s="48"/>
      <c r="S264" s="51">
        <f t="shared" si="3"/>
        <v>204651.48584720228</v>
      </c>
      <c r="T264" s="50"/>
      <c r="U264" s="52">
        <f>FY24_Wrksht_Wrksheet!Y261</f>
        <v>404.49909353623292</v>
      </c>
    </row>
    <row r="265" spans="1:21" x14ac:dyDescent="0.3">
      <c r="A265" s="89">
        <f>FY25_AllocationWrksht!B263</f>
        <v>6039</v>
      </c>
      <c r="C265" s="4" t="str">
        <f>FY25_AllocationWrksht!D263</f>
        <v>Sioux City</v>
      </c>
      <c r="D265" s="4">
        <f>FY24_Wrksht_Wrksheet!D262</f>
        <v>14857.2</v>
      </c>
      <c r="E265" s="3"/>
      <c r="F265" s="12">
        <f>FY25_AllocationWrksht!G263</f>
        <v>2790580.38</v>
      </c>
      <c r="G265" s="29"/>
      <c r="H265" s="30">
        <f>FY25_AllocationWrksht!$J$5</f>
        <v>403.97995813861803</v>
      </c>
      <c r="I265" s="30"/>
      <c r="J265" s="13">
        <f>FY25_AllocationWrksht!J263</f>
        <v>188.2347642495784</v>
      </c>
      <c r="L265" s="47">
        <f>FY25_AllocationWrksht!P263</f>
        <v>0</v>
      </c>
      <c r="M265" s="48"/>
      <c r="N265" s="49">
        <f>FY25_AllocationWrksht!Q263</f>
        <v>188.2347642495784</v>
      </c>
      <c r="O265" s="48"/>
      <c r="P265" s="47">
        <v>0</v>
      </c>
      <c r="Q265" s="54"/>
      <c r="R265" s="48"/>
      <c r="S265" s="47">
        <f t="shared" si="3"/>
        <v>0</v>
      </c>
      <c r="T265" s="48"/>
      <c r="U265" s="49">
        <f>FY24_Wrksht_Wrksheet!Y262</f>
        <v>160.93346660205154</v>
      </c>
    </row>
    <row r="266" spans="1:21" x14ac:dyDescent="0.3">
      <c r="A266" s="89">
        <f>FY25_AllocationWrksht!B264</f>
        <v>6093</v>
      </c>
      <c r="C266" s="4" t="str">
        <f>FY25_AllocationWrksht!D264</f>
        <v>Solon</v>
      </c>
      <c r="D266" s="4">
        <f>FY24_Wrksht_Wrksheet!D263</f>
        <v>1429.8</v>
      </c>
      <c r="E266" s="3"/>
      <c r="F266" s="12">
        <f>FY25_AllocationWrksht!G264</f>
        <v>376835.45</v>
      </c>
      <c r="G266" s="29"/>
      <c r="H266" s="30">
        <f>FY25_AllocationWrksht!$J$5</f>
        <v>403.97995813861803</v>
      </c>
      <c r="I266" s="30"/>
      <c r="J266" s="13">
        <f>FY25_AllocationWrksht!J264</f>
        <v>259.65372424722665</v>
      </c>
      <c r="L266" s="47">
        <f>FY25_AllocationWrksht!P264</f>
        <v>0</v>
      </c>
      <c r="M266" s="48"/>
      <c r="N266" s="49">
        <f>FY25_AllocationWrksht!Q264</f>
        <v>259.65372424722665</v>
      </c>
      <c r="O266" s="48"/>
      <c r="P266" s="47">
        <v>0</v>
      </c>
      <c r="Q266" s="54"/>
      <c r="R266" s="48"/>
      <c r="S266" s="47">
        <f t="shared" si="3"/>
        <v>0</v>
      </c>
      <c r="T266" s="48"/>
      <c r="U266" s="49">
        <f>FY24_Wrksht_Wrksheet!Y263</f>
        <v>245.91607917191217</v>
      </c>
    </row>
    <row r="267" spans="1:21" x14ac:dyDescent="0.3">
      <c r="A267" s="89">
        <f>FY25_AllocationWrksht!B265</f>
        <v>6091</v>
      </c>
      <c r="C267" s="4" t="str">
        <f>FY25_AllocationWrksht!D265</f>
        <v>South Central Calhoun</v>
      </c>
      <c r="D267" s="4">
        <f>FY24_Wrksht_Wrksheet!D264</f>
        <v>895.6</v>
      </c>
      <c r="E267" s="3"/>
      <c r="F267" s="12">
        <f>FY25_AllocationWrksht!G265</f>
        <v>562760.81000000006</v>
      </c>
      <c r="G267" s="29"/>
      <c r="H267" s="30">
        <f>FY25_AllocationWrksht!$J$5</f>
        <v>403.97995813861803</v>
      </c>
      <c r="I267" s="30"/>
      <c r="J267" s="13">
        <f>FY25_AllocationWrksht!J265</f>
        <v>606.0967259019925</v>
      </c>
      <c r="L267" s="47">
        <f>FY25_AllocationWrksht!P265</f>
        <v>171053.98236376012</v>
      </c>
      <c r="M267" s="48"/>
      <c r="N267" s="49">
        <f>FY25_AllocationWrksht!Q265</f>
        <v>421.87057365238547</v>
      </c>
      <c r="O267" s="48"/>
      <c r="P267" s="47">
        <v>0</v>
      </c>
      <c r="Q267" s="54"/>
      <c r="R267" s="48"/>
      <c r="S267" s="47">
        <f t="shared" ref="S267:S330" si="4">L267+P267</f>
        <v>171053.98236376012</v>
      </c>
      <c r="T267" s="48"/>
      <c r="U267" s="49">
        <f>FY24_Wrksht_Wrksheet!Y264</f>
        <v>404.50194701110246</v>
      </c>
    </row>
    <row r="268" spans="1:21" x14ac:dyDescent="0.3">
      <c r="A268" s="89">
        <f>FY25_AllocationWrksht!B266</f>
        <v>6095</v>
      </c>
      <c r="C268" s="4" t="str">
        <f>FY25_AllocationWrksht!D266</f>
        <v>South Hamilton</v>
      </c>
      <c r="D268" s="4">
        <f>FY24_Wrksht_Wrksheet!D265</f>
        <v>631.29999999999995</v>
      </c>
      <c r="E268" s="3"/>
      <c r="F268" s="12">
        <f>FY25_AllocationWrksht!G266</f>
        <v>381440.48</v>
      </c>
      <c r="G268" s="29"/>
      <c r="H268" s="30">
        <f>FY25_AllocationWrksht!$J$5</f>
        <v>403.97995813861803</v>
      </c>
      <c r="I268" s="30"/>
      <c r="J268" s="13">
        <f>FY25_AllocationWrksht!J266</f>
        <v>608.64924206159242</v>
      </c>
      <c r="L268" s="47">
        <f>FY25_AllocationWrksht!P266</f>
        <v>117054.19149205</v>
      </c>
      <c r="M268" s="48"/>
      <c r="N268" s="49">
        <f>FY25_AllocationWrksht!Q266</f>
        <v>421.87057365238542</v>
      </c>
      <c r="O268" s="48"/>
      <c r="P268" s="47">
        <v>0</v>
      </c>
      <c r="Q268" s="54"/>
      <c r="R268" s="48"/>
      <c r="S268" s="47">
        <f t="shared" si="4"/>
        <v>117054.19149205</v>
      </c>
      <c r="T268" s="48"/>
      <c r="U268" s="49">
        <f>FY24_Wrksht_Wrksheet!Y265</f>
        <v>404.50584392211078</v>
      </c>
    </row>
    <row r="269" spans="1:21" x14ac:dyDescent="0.3">
      <c r="A269" s="152">
        <f>FY25_AllocationWrksht!B267</f>
        <v>5157</v>
      </c>
      <c r="B269" s="21"/>
      <c r="C269" s="24" t="str">
        <f>FY25_AllocationWrksht!D267</f>
        <v>South O'Brien</v>
      </c>
      <c r="D269" s="24">
        <f>FY24_Wrksht_Wrksheet!D266</f>
        <v>545.69999999999993</v>
      </c>
      <c r="E269" s="25"/>
      <c r="F269" s="26">
        <f>FY25_AllocationWrksht!G267</f>
        <v>324272.24</v>
      </c>
      <c r="G269" s="98"/>
      <c r="H269" s="99">
        <f>FY25_AllocationWrksht!$J$5</f>
        <v>403.97995813861803</v>
      </c>
      <c r="I269" s="99"/>
      <c r="J269" s="100">
        <f>FY25_AllocationWrksht!J267</f>
        <v>580.30107372942018</v>
      </c>
      <c r="K269" s="21"/>
      <c r="L269" s="51">
        <f>FY25_AllocationWrksht!P267</f>
        <v>88530.963443046989</v>
      </c>
      <c r="M269" s="50"/>
      <c r="N269" s="52">
        <f>FY25_AllocationWrksht!Q267</f>
        <v>421.87057365238553</v>
      </c>
      <c r="O269" s="50"/>
      <c r="P269" s="51">
        <v>0</v>
      </c>
      <c r="Q269" s="54"/>
      <c r="R269" s="48"/>
      <c r="S269" s="51">
        <f t="shared" si="4"/>
        <v>88530.963443046989</v>
      </c>
      <c r="T269" s="50"/>
      <c r="U269" s="52">
        <f>FY24_Wrksht_Wrksheet!Y266</f>
        <v>404.50110583108795</v>
      </c>
    </row>
    <row r="270" spans="1:21" x14ac:dyDescent="0.3">
      <c r="A270" s="89">
        <f>FY25_AllocationWrksht!B268</f>
        <v>6097</v>
      </c>
      <c r="C270" s="4" t="str">
        <f>FY25_AllocationWrksht!D268</f>
        <v>South Page</v>
      </c>
      <c r="D270" s="4">
        <f>FY24_Wrksht_Wrksheet!D267</f>
        <v>203.1</v>
      </c>
      <c r="E270" s="3"/>
      <c r="F270" s="12">
        <f>FY25_AllocationWrksht!G268</f>
        <v>134821.9</v>
      </c>
      <c r="G270" s="29"/>
      <c r="H270" s="30">
        <f>FY25_AllocationWrksht!$J$5</f>
        <v>403.97995813861803</v>
      </c>
      <c r="I270" s="30"/>
      <c r="J270" s="13">
        <f>FY25_AllocationWrksht!J268</f>
        <v>697.11427094105477</v>
      </c>
      <c r="L270" s="47">
        <f>FY25_AllocationWrksht!P268</f>
        <v>53232.131055628641</v>
      </c>
      <c r="M270" s="48"/>
      <c r="N270" s="49">
        <f>FY25_AllocationWrksht!Q268</f>
        <v>421.87057365238542</v>
      </c>
      <c r="O270" s="48"/>
      <c r="P270" s="47">
        <v>0</v>
      </c>
      <c r="Q270" s="54"/>
      <c r="R270" s="48"/>
      <c r="S270" s="47">
        <f t="shared" si="4"/>
        <v>53232.131055628641</v>
      </c>
      <c r="T270" s="48"/>
      <c r="U270" s="49">
        <f>FY24_Wrksht_Wrksheet!Y267</f>
        <v>404.50346909873514</v>
      </c>
    </row>
    <row r="271" spans="1:21" x14ac:dyDescent="0.3">
      <c r="A271" s="89">
        <f>FY25_AllocationWrksht!B269</f>
        <v>6098</v>
      </c>
      <c r="C271" s="4" t="str">
        <f>FY25_AllocationWrksht!D269</f>
        <v>South Tama</v>
      </c>
      <c r="D271" s="4">
        <f>FY24_Wrksht_Wrksheet!D268</f>
        <v>1453.4</v>
      </c>
      <c r="E271" s="3"/>
      <c r="F271" s="12">
        <f>FY25_AllocationWrksht!G269</f>
        <v>811744.88</v>
      </c>
      <c r="G271" s="29"/>
      <c r="H271" s="30">
        <f>FY25_AllocationWrksht!$J$5</f>
        <v>403.97995813861803</v>
      </c>
      <c r="I271" s="30"/>
      <c r="J271" s="13">
        <f>FY25_AllocationWrksht!J269</f>
        <v>560.82968080696423</v>
      </c>
      <c r="L271" s="47">
        <f>FY25_AllocationWrksht!P269</f>
        <v>201129.4116955373</v>
      </c>
      <c r="M271" s="48"/>
      <c r="N271" s="49">
        <f>FY25_AllocationWrksht!Q269</f>
        <v>421.87057365238542</v>
      </c>
      <c r="O271" s="48"/>
      <c r="P271" s="47">
        <v>0</v>
      </c>
      <c r="Q271" s="54"/>
      <c r="R271" s="48"/>
      <c r="S271" s="47">
        <f t="shared" si="4"/>
        <v>201129.4116955373</v>
      </c>
      <c r="T271" s="48"/>
      <c r="U271" s="49">
        <f>FY24_Wrksht_Wrksheet!Y268</f>
        <v>404.5076168608511</v>
      </c>
    </row>
    <row r="272" spans="1:21" x14ac:dyDescent="0.3">
      <c r="A272" s="89">
        <f>FY25_AllocationWrksht!B270</f>
        <v>6100</v>
      </c>
      <c r="C272" s="4" t="str">
        <f>FY25_AllocationWrksht!D270</f>
        <v>South Winneshiek</v>
      </c>
      <c r="D272" s="4">
        <f>FY24_Wrksht_Wrksheet!D269</f>
        <v>504</v>
      </c>
      <c r="E272" s="3"/>
      <c r="F272" s="12">
        <f>FY25_AllocationWrksht!G270</f>
        <v>294657.88</v>
      </c>
      <c r="G272" s="29"/>
      <c r="H272" s="30">
        <f>FY25_AllocationWrksht!$J$5</f>
        <v>403.97995813861803</v>
      </c>
      <c r="I272" s="30"/>
      <c r="J272" s="13">
        <f>FY25_AllocationWrksht!J270</f>
        <v>575.61609689392458</v>
      </c>
      <c r="L272" s="47">
        <f>FY25_AllocationWrksht!P270</f>
        <v>78702.333347343869</v>
      </c>
      <c r="M272" s="48"/>
      <c r="N272" s="49">
        <f>FY25_AllocationWrksht!Q270</f>
        <v>421.87057365238553</v>
      </c>
      <c r="O272" s="48"/>
      <c r="P272" s="47">
        <v>0</v>
      </c>
      <c r="Q272" s="54"/>
      <c r="R272" s="48"/>
      <c r="S272" s="47">
        <f t="shared" si="4"/>
        <v>78702.333347343869</v>
      </c>
      <c r="T272" s="48"/>
      <c r="U272" s="49">
        <f>FY24_Wrksht_Wrksheet!Y269</f>
        <v>404.49989567724435</v>
      </c>
    </row>
    <row r="273" spans="1:21" x14ac:dyDescent="0.3">
      <c r="A273" s="89">
        <f>FY25_AllocationWrksht!B271</f>
        <v>6101</v>
      </c>
      <c r="C273" s="4" t="str">
        <f>FY25_AllocationWrksht!D271</f>
        <v>Southeast Polk</v>
      </c>
      <c r="D273" s="4">
        <f>FY24_Wrksht_Wrksheet!D270</f>
        <v>7024.1</v>
      </c>
      <c r="E273" s="3"/>
      <c r="F273" s="12">
        <f>FY25_AllocationWrksht!G271</f>
        <v>3168685.37</v>
      </c>
      <c r="G273" s="29"/>
      <c r="H273" s="30">
        <f>FY25_AllocationWrksht!$J$5</f>
        <v>403.97995813861803</v>
      </c>
      <c r="I273" s="30"/>
      <c r="J273" s="13">
        <f>FY25_AllocationWrksht!J271</f>
        <v>439.42384828733879</v>
      </c>
      <c r="L273" s="47">
        <f>FY25_AllocationWrksht!P271</f>
        <v>126576.66339264833</v>
      </c>
      <c r="M273" s="48"/>
      <c r="N273" s="49">
        <f>FY25_AllocationWrksht!Q271</f>
        <v>421.87057365238553</v>
      </c>
      <c r="O273" s="48"/>
      <c r="P273" s="47">
        <v>0</v>
      </c>
      <c r="Q273" s="54"/>
      <c r="R273" s="48"/>
      <c r="S273" s="47">
        <f t="shared" si="4"/>
        <v>126576.66339264833</v>
      </c>
      <c r="T273" s="48"/>
      <c r="U273" s="49">
        <f>FY24_Wrksht_Wrksheet!Y270</f>
        <v>404.50532836330513</v>
      </c>
    </row>
    <row r="274" spans="1:21" x14ac:dyDescent="0.3">
      <c r="A274" s="152">
        <f>FY25_AllocationWrksht!B272</f>
        <v>6096</v>
      </c>
      <c r="B274" s="21"/>
      <c r="C274" s="24" t="str">
        <f>FY25_AllocationWrksht!D272</f>
        <v>Southeast Valley</v>
      </c>
      <c r="D274" s="24">
        <f>FY24_Wrksht_Wrksheet!D271</f>
        <v>1098.8000000000002</v>
      </c>
      <c r="E274" s="25"/>
      <c r="F274" s="26">
        <f>FY25_AllocationWrksht!G272</f>
        <v>930825</v>
      </c>
      <c r="G274" s="98"/>
      <c r="H274" s="99">
        <f>FY25_AllocationWrksht!$J$5</f>
        <v>403.97995813861803</v>
      </c>
      <c r="I274" s="99"/>
      <c r="J274" s="100">
        <f>FY25_AllocationWrksht!J272</f>
        <v>851.07890646429553</v>
      </c>
      <c r="K274" s="21"/>
      <c r="L274" s="51">
        <f>FY25_AllocationWrksht!P272</f>
        <v>469425.15359638602</v>
      </c>
      <c r="M274" s="50"/>
      <c r="N274" s="52">
        <f>FY25_AllocationWrksht!Q272</f>
        <v>421.87057365238542</v>
      </c>
      <c r="O274" s="50"/>
      <c r="P274" s="51">
        <v>0</v>
      </c>
      <c r="Q274" s="54"/>
      <c r="R274" s="48"/>
      <c r="S274" s="51">
        <f t="shared" si="4"/>
        <v>469425.15359638602</v>
      </c>
      <c r="T274" s="50"/>
      <c r="U274" s="52">
        <f>FY24_Wrksht_Wrksheet!Y271</f>
        <v>404.50251876967997</v>
      </c>
    </row>
    <row r="275" spans="1:21" x14ac:dyDescent="0.3">
      <c r="A275" s="89">
        <f>FY25_AllocationWrksht!B273</f>
        <v>6094</v>
      </c>
      <c r="C275" s="4" t="str">
        <f>FY25_AllocationWrksht!D273</f>
        <v>Southeast Warren</v>
      </c>
      <c r="D275" s="4">
        <f>FY24_Wrksht_Wrksheet!D272</f>
        <v>531.5</v>
      </c>
      <c r="E275" s="3"/>
      <c r="F275" s="12">
        <f>FY25_AllocationWrksht!G273</f>
        <v>329610.81</v>
      </c>
      <c r="G275" s="29"/>
      <c r="H275" s="30">
        <f>FY25_AllocationWrksht!$J$5</f>
        <v>403.97995813861803</v>
      </c>
      <c r="I275" s="30"/>
      <c r="J275" s="13">
        <f>FY25_AllocationWrksht!J273</f>
        <v>651.79120031639309</v>
      </c>
      <c r="L275" s="47">
        <f>FY25_AllocationWrksht!P273</f>
        <v>116270.86090398865</v>
      </c>
      <c r="M275" s="48"/>
      <c r="N275" s="49">
        <f>FY25_AllocationWrksht!Q273</f>
        <v>421.87057365238553</v>
      </c>
      <c r="O275" s="48"/>
      <c r="P275" s="47">
        <v>0</v>
      </c>
      <c r="Q275" s="54"/>
      <c r="R275" s="48"/>
      <c r="S275" s="47">
        <f t="shared" si="4"/>
        <v>116270.86090398865</v>
      </c>
      <c r="T275" s="48"/>
      <c r="U275" s="49">
        <f>FY24_Wrksht_Wrksheet!Y272</f>
        <v>404.50639107063529</v>
      </c>
    </row>
    <row r="276" spans="1:21" x14ac:dyDescent="0.3">
      <c r="A276" s="89">
        <f>FY25_AllocationWrksht!B274</f>
        <v>6102</v>
      </c>
      <c r="C276" s="4" t="str">
        <f>FY25_AllocationWrksht!D274</f>
        <v>Spencer</v>
      </c>
      <c r="D276" s="4">
        <f>FY24_Wrksht_Wrksheet!D273</f>
        <v>2001.9</v>
      </c>
      <c r="E276" s="3"/>
      <c r="F276" s="12">
        <f>FY25_AllocationWrksht!G274</f>
        <v>495197.47</v>
      </c>
      <c r="G276" s="29"/>
      <c r="H276" s="30">
        <f>FY25_AllocationWrksht!$J$5</f>
        <v>403.97995813861803</v>
      </c>
      <c r="I276" s="30"/>
      <c r="J276" s="13">
        <f>FY25_AllocationWrksht!J274</f>
        <v>244.55403723640671</v>
      </c>
      <c r="L276" s="47">
        <f>FY25_AllocationWrksht!P274</f>
        <v>0</v>
      </c>
      <c r="M276" s="48"/>
      <c r="N276" s="49">
        <f>FY25_AllocationWrksht!Q274</f>
        <v>244.55403723640671</v>
      </c>
      <c r="O276" s="48"/>
      <c r="P276" s="47">
        <v>0</v>
      </c>
      <c r="Q276" s="54"/>
      <c r="R276" s="48"/>
      <c r="S276" s="47">
        <f t="shared" si="4"/>
        <v>0</v>
      </c>
      <c r="T276" s="48"/>
      <c r="U276" s="49">
        <f>FY24_Wrksht_Wrksheet!Y273</f>
        <v>235.47701683400769</v>
      </c>
    </row>
    <row r="277" spans="1:21" x14ac:dyDescent="0.3">
      <c r="A277" s="89">
        <f>FY25_AllocationWrksht!B275</f>
        <v>6120</v>
      </c>
      <c r="C277" s="4" t="str">
        <f>FY25_AllocationWrksht!D275</f>
        <v>Spirit Lake</v>
      </c>
      <c r="D277" s="4">
        <f>FY24_Wrksht_Wrksheet!D274</f>
        <v>1145.9000000000001</v>
      </c>
      <c r="E277" s="3"/>
      <c r="F277" s="12">
        <f>FY25_AllocationWrksht!G275</f>
        <v>338607.07</v>
      </c>
      <c r="G277" s="29"/>
      <c r="H277" s="30">
        <f>FY25_AllocationWrksht!$J$5</f>
        <v>403.97995813861803</v>
      </c>
      <c r="I277" s="30"/>
      <c r="J277" s="13">
        <f>FY25_AllocationWrksht!J275</f>
        <v>289.92813597054538</v>
      </c>
      <c r="L277" s="47">
        <f>FY25_AllocationWrksht!P275</f>
        <v>0</v>
      </c>
      <c r="M277" s="48"/>
      <c r="N277" s="49">
        <f>FY25_AllocationWrksht!Q275</f>
        <v>289.92813597054538</v>
      </c>
      <c r="O277" s="48"/>
      <c r="P277" s="47">
        <v>0</v>
      </c>
      <c r="Q277" s="54"/>
      <c r="R277" s="48"/>
      <c r="S277" s="47">
        <f t="shared" si="4"/>
        <v>0</v>
      </c>
      <c r="T277" s="48"/>
      <c r="U277" s="49">
        <f>FY24_Wrksht_Wrksheet!Y274</f>
        <v>318.49920586438606</v>
      </c>
    </row>
    <row r="278" spans="1:21" x14ac:dyDescent="0.3">
      <c r="A278" s="89">
        <f>FY25_AllocationWrksht!B276</f>
        <v>6138</v>
      </c>
      <c r="C278" s="4" t="str">
        <f>FY25_AllocationWrksht!D276</f>
        <v>Springville</v>
      </c>
      <c r="D278" s="4">
        <f>FY24_Wrksht_Wrksheet!D275</f>
        <v>401.1</v>
      </c>
      <c r="E278" s="3"/>
      <c r="F278" s="12">
        <f>FY25_AllocationWrksht!G276</f>
        <v>118735.5</v>
      </c>
      <c r="G278" s="29"/>
      <c r="H278" s="30">
        <f>FY25_AllocationWrksht!$J$5</f>
        <v>403.97995813861803</v>
      </c>
      <c r="I278" s="30"/>
      <c r="J278" s="13">
        <f>FY25_AllocationWrksht!J276</f>
        <v>291.94861076960905</v>
      </c>
      <c r="L278" s="47">
        <f>FY25_AllocationWrksht!P276</f>
        <v>0</v>
      </c>
      <c r="M278" s="48"/>
      <c r="N278" s="49">
        <f>FY25_AllocationWrksht!Q276</f>
        <v>291.94861076960905</v>
      </c>
      <c r="O278" s="48"/>
      <c r="P278" s="47">
        <v>0</v>
      </c>
      <c r="Q278" s="54"/>
      <c r="R278" s="48"/>
      <c r="S278" s="47">
        <f t="shared" si="4"/>
        <v>0</v>
      </c>
      <c r="T278" s="48"/>
      <c r="U278" s="49">
        <f>FY24_Wrksht_Wrksheet!Y275</f>
        <v>323.41293941660427</v>
      </c>
    </row>
    <row r="279" spans="1:21" x14ac:dyDescent="0.3">
      <c r="A279" s="152">
        <f>FY25_AllocationWrksht!B277</f>
        <v>5751</v>
      </c>
      <c r="B279" s="21"/>
      <c r="C279" s="24" t="str">
        <f>FY25_AllocationWrksht!D277</f>
        <v>St Ansgar</v>
      </c>
      <c r="D279" s="24">
        <f>FY24_Wrksht_Wrksheet!D276</f>
        <v>561.1</v>
      </c>
      <c r="E279" s="25"/>
      <c r="F279" s="26">
        <f>FY25_AllocationWrksht!G277</f>
        <v>460671.4</v>
      </c>
      <c r="G279" s="98"/>
      <c r="H279" s="99">
        <f>FY25_AllocationWrksht!$J$5</f>
        <v>403.97995813861803</v>
      </c>
      <c r="I279" s="99"/>
      <c r="J279" s="100">
        <f>FY25_AllocationWrksht!J277</f>
        <v>807.2041352724724</v>
      </c>
      <c r="K279" s="21"/>
      <c r="L279" s="51">
        <f>FY25_AllocationWrksht!P277</f>
        <v>219909.86361658364</v>
      </c>
      <c r="M279" s="50"/>
      <c r="N279" s="52">
        <f>FY25_AllocationWrksht!Q277</f>
        <v>421.87057365238542</v>
      </c>
      <c r="O279" s="50"/>
      <c r="P279" s="51">
        <v>0</v>
      </c>
      <c r="Q279" s="54"/>
      <c r="R279" s="48"/>
      <c r="S279" s="51">
        <f t="shared" si="4"/>
        <v>219909.86361658364</v>
      </c>
      <c r="T279" s="50"/>
      <c r="U279" s="52">
        <f>FY24_Wrksht_Wrksheet!Y276</f>
        <v>404.4986931640405</v>
      </c>
    </row>
    <row r="280" spans="1:21" x14ac:dyDescent="0.3">
      <c r="A280" s="89">
        <f>FY25_AllocationWrksht!B278</f>
        <v>6165</v>
      </c>
      <c r="C280" s="4" t="str">
        <f>FY25_AllocationWrksht!D278</f>
        <v>Stanton</v>
      </c>
      <c r="D280" s="4">
        <f>FY24_Wrksht_Wrksheet!D277</f>
        <v>194.5</v>
      </c>
      <c r="E280" s="3"/>
      <c r="F280" s="12">
        <f>FY25_AllocationWrksht!G278</f>
        <v>81583.539999999994</v>
      </c>
      <c r="G280" s="29"/>
      <c r="H280" s="30">
        <f>FY25_AllocationWrksht!$J$5</f>
        <v>403.97995813861803</v>
      </c>
      <c r="I280" s="30"/>
      <c r="J280" s="13">
        <f>FY25_AllocationWrksht!J278</f>
        <v>414.12964467005071</v>
      </c>
      <c r="L280" s="47">
        <f>FY25_AllocationWrksht!P278</f>
        <v>0</v>
      </c>
      <c r="M280" s="48"/>
      <c r="N280" s="49">
        <f>FY25_AllocationWrksht!Q278</f>
        <v>414.12964467005071</v>
      </c>
      <c r="O280" s="48"/>
      <c r="P280" s="47">
        <v>0</v>
      </c>
      <c r="Q280" s="54"/>
      <c r="R280" s="48"/>
      <c r="S280" s="47">
        <f t="shared" si="4"/>
        <v>0</v>
      </c>
      <c r="T280" s="48"/>
      <c r="U280" s="49">
        <f>FY24_Wrksht_Wrksheet!Y277</f>
        <v>353.64992287917738</v>
      </c>
    </row>
    <row r="281" spans="1:21" x14ac:dyDescent="0.3">
      <c r="A281" s="89">
        <f>FY25_AllocationWrksht!B279</f>
        <v>6175</v>
      </c>
      <c r="C281" s="4" t="str">
        <f>FY25_AllocationWrksht!D279</f>
        <v>Starmont</v>
      </c>
      <c r="D281" s="4">
        <f>FY24_Wrksht_Wrksheet!D278</f>
        <v>604.6</v>
      </c>
      <c r="E281" s="3"/>
      <c r="F281" s="12">
        <f>FY25_AllocationWrksht!G279</f>
        <v>315888.99</v>
      </c>
      <c r="G281" s="29"/>
      <c r="H281" s="30">
        <f>FY25_AllocationWrksht!$J$5</f>
        <v>403.97995813861803</v>
      </c>
      <c r="I281" s="30"/>
      <c r="J281" s="13">
        <f>FY25_AllocationWrksht!J279</f>
        <v>540.35065001710564</v>
      </c>
      <c r="L281" s="47">
        <f>FY25_AllocationWrksht!P279</f>
        <v>69263.452642815406</v>
      </c>
      <c r="M281" s="48"/>
      <c r="N281" s="49">
        <f>FY25_AllocationWrksht!Q279</f>
        <v>421.87057365238547</v>
      </c>
      <c r="O281" s="48"/>
      <c r="P281" s="47">
        <v>0</v>
      </c>
      <c r="Q281" s="54"/>
      <c r="R281" s="48"/>
      <c r="S281" s="47">
        <f t="shared" si="4"/>
        <v>69263.452642815406</v>
      </c>
      <c r="T281" s="48"/>
      <c r="U281" s="49">
        <f>FY24_Wrksht_Wrksheet!Y278</f>
        <v>404.50587213288338</v>
      </c>
    </row>
    <row r="282" spans="1:21" x14ac:dyDescent="0.3">
      <c r="A282" s="89">
        <f>FY25_AllocationWrksht!B280</f>
        <v>6219</v>
      </c>
      <c r="C282" s="4" t="str">
        <f>FY25_AllocationWrksht!D280</f>
        <v>Storm Lake</v>
      </c>
      <c r="D282" s="4">
        <f>FY24_Wrksht_Wrksheet!D279</f>
        <v>2566.8999999999996</v>
      </c>
      <c r="E282" s="3"/>
      <c r="F282" s="12">
        <f>FY25_AllocationWrksht!G280</f>
        <v>631845.1</v>
      </c>
      <c r="G282" s="29"/>
      <c r="H282" s="30">
        <f>FY25_AllocationWrksht!$J$5</f>
        <v>403.97995813861803</v>
      </c>
      <c r="I282" s="30"/>
      <c r="J282" s="13">
        <f>FY25_AllocationWrksht!J280</f>
        <v>250.09701551614944</v>
      </c>
      <c r="L282" s="47">
        <f>FY25_AllocationWrksht!P280</f>
        <v>0</v>
      </c>
      <c r="M282" s="48"/>
      <c r="N282" s="49">
        <f>FY25_AllocationWrksht!Q280</f>
        <v>250.09701551614944</v>
      </c>
      <c r="O282" s="48"/>
      <c r="P282" s="47">
        <v>0</v>
      </c>
      <c r="Q282" s="54"/>
      <c r="R282" s="48"/>
      <c r="S282" s="47">
        <f t="shared" si="4"/>
        <v>0</v>
      </c>
      <c r="T282" s="48"/>
      <c r="U282" s="49">
        <f>FY24_Wrksht_Wrksheet!Y279</f>
        <v>239.99076317737354</v>
      </c>
    </row>
    <row r="283" spans="1:21" x14ac:dyDescent="0.3">
      <c r="A283" s="89">
        <f>FY25_AllocationWrksht!B281</f>
        <v>6246</v>
      </c>
      <c r="C283" s="4" t="str">
        <f>FY25_AllocationWrksht!D281</f>
        <v>Stratford</v>
      </c>
      <c r="D283" s="4">
        <f>FY24_Wrksht_Wrksheet!D280</f>
        <v>126.4</v>
      </c>
      <c r="E283" s="3"/>
      <c r="F283" s="12">
        <f>FY25_AllocationWrksht!G281</f>
        <v>109169.2</v>
      </c>
      <c r="G283" s="29"/>
      <c r="H283" s="30">
        <f>FY25_AllocationWrksht!$J$5</f>
        <v>403.97995813861803</v>
      </c>
      <c r="I283" s="30"/>
      <c r="J283" s="13">
        <f>FY25_AllocationWrksht!J281</f>
        <v>822.05722891566256</v>
      </c>
      <c r="L283" s="47">
        <f>FY25_AllocationWrksht!P281</f>
        <v>53144.787818963203</v>
      </c>
      <c r="M283" s="48"/>
      <c r="N283" s="49">
        <f>FY25_AllocationWrksht!Q281</f>
        <v>421.87057365238547</v>
      </c>
      <c r="O283" s="48"/>
      <c r="P283" s="47">
        <v>0</v>
      </c>
      <c r="Q283" s="54"/>
      <c r="R283" s="48"/>
      <c r="S283" s="47">
        <f t="shared" si="4"/>
        <v>53144.787818963203</v>
      </c>
      <c r="T283" s="48"/>
      <c r="U283" s="49">
        <f>FY24_Wrksht_Wrksheet!Y280</f>
        <v>404.50778547029239</v>
      </c>
    </row>
    <row r="284" spans="1:21" x14ac:dyDescent="0.3">
      <c r="A284" s="152">
        <f>FY25_AllocationWrksht!B282</f>
        <v>6273</v>
      </c>
      <c r="B284" s="21"/>
      <c r="C284" s="24" t="str">
        <f>FY25_AllocationWrksht!D282</f>
        <v>Sumner-Fredericksburg</v>
      </c>
      <c r="D284" s="24">
        <f>FY24_Wrksht_Wrksheet!D281</f>
        <v>790.9</v>
      </c>
      <c r="E284" s="25"/>
      <c r="F284" s="26">
        <f>FY25_AllocationWrksht!G282</f>
        <v>444081.59</v>
      </c>
      <c r="G284" s="98"/>
      <c r="H284" s="99">
        <f>FY25_AllocationWrksht!$J$5</f>
        <v>403.97995813861803</v>
      </c>
      <c r="I284" s="99"/>
      <c r="J284" s="100">
        <f>FY25_AllocationWrksht!J282</f>
        <v>577.02909303534307</v>
      </c>
      <c r="K284" s="21"/>
      <c r="L284" s="51">
        <f>FY25_AllocationWrksht!P282</f>
        <v>119409.99651712416</v>
      </c>
      <c r="M284" s="50"/>
      <c r="N284" s="52">
        <f>FY25_AllocationWrksht!Q282</f>
        <v>421.87057365238542</v>
      </c>
      <c r="O284" s="50"/>
      <c r="P284" s="51">
        <v>0</v>
      </c>
      <c r="Q284" s="54"/>
      <c r="R284" s="48"/>
      <c r="S284" s="51">
        <f t="shared" si="4"/>
        <v>119409.99651712416</v>
      </c>
      <c r="T284" s="50"/>
      <c r="U284" s="52">
        <f>FY24_Wrksht_Wrksheet!Y281</f>
        <v>404.49892184193124</v>
      </c>
    </row>
    <row r="285" spans="1:21" x14ac:dyDescent="0.3">
      <c r="A285" s="89">
        <f>FY25_AllocationWrksht!B283</f>
        <v>6408</v>
      </c>
      <c r="C285" s="4" t="str">
        <f>FY25_AllocationWrksht!D283</f>
        <v>Tipton</v>
      </c>
      <c r="D285" s="4">
        <f>FY24_Wrksht_Wrksheet!D282</f>
        <v>848.5</v>
      </c>
      <c r="E285" s="3"/>
      <c r="F285" s="12">
        <f>FY25_AllocationWrksht!G283</f>
        <v>341349.41</v>
      </c>
      <c r="G285" s="29"/>
      <c r="H285" s="30">
        <f>FY25_AllocationWrksht!$J$5</f>
        <v>403.97995813861803</v>
      </c>
      <c r="I285" s="30"/>
      <c r="J285" s="13">
        <f>FY25_AllocationWrksht!J283</f>
        <v>411.90950886931336</v>
      </c>
      <c r="L285" s="47">
        <f>FY25_AllocationWrksht!P283</f>
        <v>0</v>
      </c>
      <c r="M285" s="48"/>
      <c r="N285" s="49">
        <f>FY25_AllocationWrksht!Q283</f>
        <v>411.90950886931336</v>
      </c>
      <c r="O285" s="48"/>
      <c r="P285" s="47">
        <v>0</v>
      </c>
      <c r="Q285" s="54"/>
      <c r="R285" s="48"/>
      <c r="S285" s="47">
        <f t="shared" si="4"/>
        <v>0</v>
      </c>
      <c r="T285" s="48"/>
      <c r="U285" s="49">
        <f>FY24_Wrksht_Wrksheet!Y282</f>
        <v>389.44511490866233</v>
      </c>
    </row>
    <row r="286" spans="1:21" x14ac:dyDescent="0.3">
      <c r="A286" s="89">
        <f>FY25_AllocationWrksht!B284</f>
        <v>6453</v>
      </c>
      <c r="C286" s="4" t="str">
        <f>FY25_AllocationWrksht!D284</f>
        <v>Treynor</v>
      </c>
      <c r="D286" s="4">
        <f>FY24_Wrksht_Wrksheet!D283</f>
        <v>591.20000000000005</v>
      </c>
      <c r="E286" s="3"/>
      <c r="F286" s="12">
        <f>FY25_AllocationWrksht!G284</f>
        <v>434420.5</v>
      </c>
      <c r="G286" s="29"/>
      <c r="H286" s="30">
        <f>FY25_AllocationWrksht!$J$5</f>
        <v>403.97995813861803</v>
      </c>
      <c r="I286" s="30"/>
      <c r="J286" s="13">
        <f>FY25_AllocationWrksht!J284</f>
        <v>755.25121696801102</v>
      </c>
      <c r="L286" s="47">
        <f>FY25_AllocationWrksht!P284</f>
        <v>191760.54603514783</v>
      </c>
      <c r="M286" s="48"/>
      <c r="N286" s="49">
        <f>FY25_AllocationWrksht!Q284</f>
        <v>421.87057365238553</v>
      </c>
      <c r="O286" s="48"/>
      <c r="P286" s="47">
        <v>0</v>
      </c>
      <c r="Q286" s="54"/>
      <c r="R286" s="48"/>
      <c r="S286" s="47">
        <f t="shared" si="4"/>
        <v>191760.54603514783</v>
      </c>
      <c r="T286" s="48"/>
      <c r="U286" s="49">
        <f>FY24_Wrksht_Wrksheet!Y283</f>
        <v>404.49895999625119</v>
      </c>
    </row>
    <row r="287" spans="1:21" x14ac:dyDescent="0.3">
      <c r="A287" s="89">
        <f>FY25_AllocationWrksht!B285</f>
        <v>6460</v>
      </c>
      <c r="C287" s="4" t="str">
        <f>FY25_AllocationWrksht!D285</f>
        <v>Tri-Center</v>
      </c>
      <c r="D287" s="4">
        <f>FY24_Wrksht_Wrksheet!D284</f>
        <v>667.1</v>
      </c>
      <c r="E287" s="3"/>
      <c r="F287" s="12">
        <f>FY25_AllocationWrksht!G285</f>
        <v>507371.64</v>
      </c>
      <c r="G287" s="29"/>
      <c r="H287" s="30">
        <f>FY25_AllocationWrksht!$J$5</f>
        <v>403.97995813861803</v>
      </c>
      <c r="I287" s="30"/>
      <c r="J287" s="13">
        <f>FY25_AllocationWrksht!J285</f>
        <v>773.31449474165527</v>
      </c>
      <c r="L287" s="47">
        <f>FY25_AllocationWrksht!P285</f>
        <v>230582.35662666991</v>
      </c>
      <c r="M287" s="48"/>
      <c r="N287" s="49">
        <f>FY25_AllocationWrksht!Q285</f>
        <v>421.87057365238553</v>
      </c>
      <c r="O287" s="48"/>
      <c r="P287" s="47">
        <v>0</v>
      </c>
      <c r="Q287" s="54"/>
      <c r="R287" s="48"/>
      <c r="S287" s="47">
        <f t="shared" si="4"/>
        <v>230582.35662666991</v>
      </c>
      <c r="T287" s="48"/>
      <c r="U287" s="49">
        <f>FY24_Wrksht_Wrksheet!Y284</f>
        <v>404.5066649438877</v>
      </c>
    </row>
    <row r="288" spans="1:21" x14ac:dyDescent="0.3">
      <c r="A288" s="89">
        <f>FY25_AllocationWrksht!B286</f>
        <v>6462</v>
      </c>
      <c r="C288" s="4" t="str">
        <f>FY25_AllocationWrksht!D286</f>
        <v>Tri-County</v>
      </c>
      <c r="D288" s="4">
        <f>FY24_Wrksht_Wrksheet!D285</f>
        <v>268.39999999999998</v>
      </c>
      <c r="E288" s="3"/>
      <c r="F288" s="12">
        <f>FY25_AllocationWrksht!G286</f>
        <v>229538.64</v>
      </c>
      <c r="G288" s="29"/>
      <c r="H288" s="30">
        <f>FY25_AllocationWrksht!$J$5</f>
        <v>403.97995813861803</v>
      </c>
      <c r="I288" s="30"/>
      <c r="J288" s="13">
        <f>FY25_AllocationWrksht!J286</f>
        <v>863.57652370203164</v>
      </c>
      <c r="L288" s="47">
        <f>FY25_AllocationWrksht!P286</f>
        <v>117405.44152319596</v>
      </c>
      <c r="M288" s="48"/>
      <c r="N288" s="49">
        <f>FY25_AllocationWrksht!Q286</f>
        <v>421.87057365238547</v>
      </c>
      <c r="O288" s="48"/>
      <c r="P288" s="47">
        <v>0</v>
      </c>
      <c r="Q288" s="54"/>
      <c r="R288" s="48"/>
      <c r="S288" s="47">
        <f t="shared" si="4"/>
        <v>117405.44152319596</v>
      </c>
      <c r="T288" s="48"/>
      <c r="U288" s="49">
        <f>FY24_Wrksht_Wrksheet!Y285</f>
        <v>404.49959785120899</v>
      </c>
    </row>
    <row r="289" spans="1:21" x14ac:dyDescent="0.3">
      <c r="A289" s="152">
        <f>FY25_AllocationWrksht!B287</f>
        <v>6471</v>
      </c>
      <c r="B289" s="21"/>
      <c r="C289" s="24" t="str">
        <f>FY25_AllocationWrksht!D287</f>
        <v>Tripoli</v>
      </c>
      <c r="D289" s="24">
        <f>FY24_Wrksht_Wrksheet!D286</f>
        <v>382.4</v>
      </c>
      <c r="E289" s="25"/>
      <c r="F289" s="26">
        <f>FY25_AllocationWrksht!G287</f>
        <v>118297.58</v>
      </c>
      <c r="G289" s="98"/>
      <c r="H289" s="99">
        <f>FY25_AllocationWrksht!$J$5</f>
        <v>403.97995813861803</v>
      </c>
      <c r="I289" s="99"/>
      <c r="J289" s="100">
        <f>FY25_AllocationWrksht!J287</f>
        <v>310.73701076963488</v>
      </c>
      <c r="K289" s="21"/>
      <c r="L289" s="51">
        <f>FY25_AllocationWrksht!P287</f>
        <v>0</v>
      </c>
      <c r="M289" s="50"/>
      <c r="N289" s="52">
        <f>FY25_AllocationWrksht!Q287</f>
        <v>310.73701076963488</v>
      </c>
      <c r="O289" s="50"/>
      <c r="P289" s="51">
        <v>0</v>
      </c>
      <c r="Q289" s="54"/>
      <c r="R289" s="48"/>
      <c r="S289" s="51">
        <f t="shared" si="4"/>
        <v>0</v>
      </c>
      <c r="T289" s="50"/>
      <c r="U289" s="52">
        <f>FY24_Wrksht_Wrksheet!Y286</f>
        <v>404.49967592895462</v>
      </c>
    </row>
    <row r="290" spans="1:21" x14ac:dyDescent="0.3">
      <c r="A290" s="89">
        <f>FY25_AllocationWrksht!B288</f>
        <v>6509</v>
      </c>
      <c r="C290" s="4" t="str">
        <f>FY25_AllocationWrksht!D288</f>
        <v>Turkey Valley</v>
      </c>
      <c r="D290" s="4">
        <f>FY24_Wrksht_Wrksheet!D287</f>
        <v>355.7</v>
      </c>
      <c r="E290" s="3"/>
      <c r="F290" s="12">
        <f>FY25_AllocationWrksht!G288</f>
        <v>264740.77</v>
      </c>
      <c r="G290" s="29"/>
      <c r="H290" s="30">
        <f>FY25_AllocationWrksht!$J$5</f>
        <v>403.97995813861803</v>
      </c>
      <c r="I290" s="30"/>
      <c r="J290" s="13">
        <f>FY25_AllocationWrksht!J288</f>
        <v>747.01120203160281</v>
      </c>
      <c r="L290" s="47">
        <f>FY25_AllocationWrksht!P288</f>
        <v>115229.83869759462</v>
      </c>
      <c r="M290" s="48"/>
      <c r="N290" s="49">
        <f>FY25_AllocationWrksht!Q288</f>
        <v>421.87057365238547</v>
      </c>
      <c r="O290" s="48"/>
      <c r="P290" s="47">
        <v>0</v>
      </c>
      <c r="Q290" s="54"/>
      <c r="R290" s="48"/>
      <c r="S290" s="47">
        <f t="shared" si="4"/>
        <v>115229.83869759462</v>
      </c>
      <c r="T290" s="48"/>
      <c r="U290" s="49">
        <f>FY24_Wrksht_Wrksheet!Y287</f>
        <v>404.50201602121194</v>
      </c>
    </row>
    <row r="291" spans="1:21" x14ac:dyDescent="0.3">
      <c r="A291" s="89">
        <f>FY25_AllocationWrksht!B289</f>
        <v>6512</v>
      </c>
      <c r="C291" s="4" t="str">
        <f>FY25_AllocationWrksht!D289</f>
        <v>Twin Cedars</v>
      </c>
      <c r="D291" s="4">
        <f>FY24_Wrksht_Wrksheet!D288</f>
        <v>317.8</v>
      </c>
      <c r="E291" s="3"/>
      <c r="F291" s="12">
        <f>FY25_AllocationWrksht!G289</f>
        <v>258956.54</v>
      </c>
      <c r="G291" s="29"/>
      <c r="H291" s="30">
        <f>FY25_AllocationWrksht!$J$5</f>
        <v>403.97995813861803</v>
      </c>
      <c r="I291" s="30"/>
      <c r="J291" s="13">
        <f>FY25_AllocationWrksht!J289</f>
        <v>801.72303405572757</v>
      </c>
      <c r="L291" s="47">
        <f>FY25_AllocationWrksht!P289</f>
        <v>122692.34471027949</v>
      </c>
      <c r="M291" s="48"/>
      <c r="N291" s="49">
        <f>FY25_AllocationWrksht!Q289</f>
        <v>421.87057365238553</v>
      </c>
      <c r="O291" s="48"/>
      <c r="P291" s="47">
        <v>0</v>
      </c>
      <c r="Q291" s="54"/>
      <c r="R291" s="48"/>
      <c r="S291" s="47">
        <f t="shared" si="4"/>
        <v>122692.34471027949</v>
      </c>
      <c r="T291" s="48"/>
      <c r="U291" s="49">
        <f>FY24_Wrksht_Wrksheet!Y288</f>
        <v>404.50114454096024</v>
      </c>
    </row>
    <row r="292" spans="1:21" x14ac:dyDescent="0.3">
      <c r="A292" s="89">
        <f>FY25_AllocationWrksht!B290</f>
        <v>6516</v>
      </c>
      <c r="C292" s="4" t="str">
        <f>FY25_AllocationWrksht!D290</f>
        <v>Twin Rivers</v>
      </c>
      <c r="D292" s="4">
        <f>FY24_Wrksht_Wrksheet!D289</f>
        <v>161</v>
      </c>
      <c r="E292" s="3"/>
      <c r="F292" s="12">
        <f>FY25_AllocationWrksht!G290</f>
        <v>166813.43</v>
      </c>
      <c r="G292" s="29"/>
      <c r="H292" s="30">
        <f>FY25_AllocationWrksht!$J$5</f>
        <v>403.97995813861803</v>
      </c>
      <c r="I292" s="30"/>
      <c r="J292" s="13">
        <f>FY25_AllocationWrksht!J290</f>
        <v>1042.5839375</v>
      </c>
      <c r="L292" s="47">
        <f>FY25_AllocationWrksht!P290</f>
        <v>99314.138215618324</v>
      </c>
      <c r="M292" s="48"/>
      <c r="N292" s="49">
        <f>FY25_AllocationWrksht!Q290</f>
        <v>421.87057365238542</v>
      </c>
      <c r="O292" s="48"/>
      <c r="P292" s="47">
        <v>0</v>
      </c>
      <c r="Q292" s="54"/>
      <c r="R292" s="48"/>
      <c r="S292" s="47">
        <f t="shared" si="4"/>
        <v>99314.138215618324</v>
      </c>
      <c r="T292" s="48"/>
      <c r="U292" s="49">
        <f>FY24_Wrksht_Wrksheet!Y289</f>
        <v>404.50201437979791</v>
      </c>
    </row>
    <row r="293" spans="1:21" x14ac:dyDescent="0.3">
      <c r="A293" s="89">
        <f>FY25_AllocationWrksht!B291</f>
        <v>6534</v>
      </c>
      <c r="C293" s="4" t="str">
        <f>FY25_AllocationWrksht!D291</f>
        <v>Underwood</v>
      </c>
      <c r="D293" s="4">
        <f>FY24_Wrksht_Wrksheet!D290</f>
        <v>765.2</v>
      </c>
      <c r="E293" s="3"/>
      <c r="F293" s="12">
        <f>FY25_AllocationWrksht!G291</f>
        <v>404017.19</v>
      </c>
      <c r="G293" s="29"/>
      <c r="H293" s="30">
        <f>FY25_AllocationWrksht!$J$5</f>
        <v>403.97995813861803</v>
      </c>
      <c r="I293" s="30"/>
      <c r="J293" s="13">
        <f>FY25_AllocationWrksht!J291</f>
        <v>528.33423564796647</v>
      </c>
      <c r="L293" s="47">
        <f>FY25_AllocationWrksht!P291</f>
        <v>81412.762328020792</v>
      </c>
      <c r="M293" s="48"/>
      <c r="N293" s="49">
        <f>FY25_AllocationWrksht!Q291</f>
        <v>421.87057365238547</v>
      </c>
      <c r="O293" s="48"/>
      <c r="P293" s="47">
        <v>0</v>
      </c>
      <c r="Q293" s="54"/>
      <c r="R293" s="48"/>
      <c r="S293" s="47">
        <f t="shared" si="4"/>
        <v>81412.762328020792</v>
      </c>
      <c r="T293" s="48"/>
      <c r="U293" s="49">
        <f>FY24_Wrksht_Wrksheet!Y290</f>
        <v>404.50527885334111</v>
      </c>
    </row>
    <row r="294" spans="1:21" x14ac:dyDescent="0.3">
      <c r="A294" s="152">
        <f>FY25_AllocationWrksht!B292</f>
        <v>1935</v>
      </c>
      <c r="B294" s="21"/>
      <c r="C294" s="24" t="str">
        <f>FY25_AllocationWrksht!D292</f>
        <v>Union</v>
      </c>
      <c r="D294" s="24">
        <f>FY24_Wrksht_Wrksheet!D291</f>
        <v>993.4</v>
      </c>
      <c r="E294" s="25"/>
      <c r="F294" s="26">
        <f>FY25_AllocationWrksht!G292</f>
        <v>570126.96</v>
      </c>
      <c r="G294" s="98"/>
      <c r="H294" s="99">
        <f>FY25_AllocationWrksht!$J$5</f>
        <v>403.97995813861803</v>
      </c>
      <c r="I294" s="99"/>
      <c r="J294" s="100">
        <f>FY25_AllocationWrksht!J292</f>
        <v>590.49918177110305</v>
      </c>
      <c r="K294" s="21"/>
      <c r="L294" s="51">
        <f>FY25_AllocationWrksht!P292</f>
        <v>162810.92113862184</v>
      </c>
      <c r="M294" s="50"/>
      <c r="N294" s="52">
        <f>FY25_AllocationWrksht!Q292</f>
        <v>421.87057365238542</v>
      </c>
      <c r="O294" s="50"/>
      <c r="P294" s="51">
        <v>0</v>
      </c>
      <c r="Q294" s="54"/>
      <c r="R294" s="48"/>
      <c r="S294" s="51">
        <f t="shared" si="4"/>
        <v>162810.92113862184</v>
      </c>
      <c r="T294" s="50"/>
      <c r="U294" s="52">
        <f>FY24_Wrksht_Wrksheet!Y291</f>
        <v>404.50020134544815</v>
      </c>
    </row>
    <row r="295" spans="1:21" x14ac:dyDescent="0.3">
      <c r="A295" s="89">
        <f>FY25_AllocationWrksht!B293</f>
        <v>6561</v>
      </c>
      <c r="C295" s="4" t="str">
        <f>FY25_AllocationWrksht!D293</f>
        <v>United</v>
      </c>
      <c r="D295" s="4">
        <f>FY24_Wrksht_Wrksheet!D292</f>
        <v>373.3</v>
      </c>
      <c r="E295" s="3"/>
      <c r="F295" s="12">
        <f>FY25_AllocationWrksht!G293</f>
        <v>275049.84999999998</v>
      </c>
      <c r="G295" s="29"/>
      <c r="H295" s="30">
        <f>FY25_AllocationWrksht!$J$5</f>
        <v>403.97995813861803</v>
      </c>
      <c r="I295" s="30"/>
      <c r="J295" s="13">
        <f>FY25_AllocationWrksht!J293</f>
        <v>712.74902824565947</v>
      </c>
      <c r="L295" s="47">
        <f>FY25_AllocationWrksht!P293</f>
        <v>112249.99562754443</v>
      </c>
      <c r="M295" s="48"/>
      <c r="N295" s="49">
        <f>FY25_AllocationWrksht!Q293</f>
        <v>421.87057365238553</v>
      </c>
      <c r="O295" s="48"/>
      <c r="P295" s="47">
        <v>0</v>
      </c>
      <c r="Q295" s="54"/>
      <c r="R295" s="48"/>
      <c r="S295" s="47">
        <f t="shared" si="4"/>
        <v>112249.99562754443</v>
      </c>
      <c r="T295" s="48"/>
      <c r="U295" s="49">
        <f>FY24_Wrksht_Wrksheet!Y292</f>
        <v>404.50140406022069</v>
      </c>
    </row>
    <row r="296" spans="1:21" x14ac:dyDescent="0.3">
      <c r="A296" s="89">
        <f>FY25_AllocationWrksht!B294</f>
        <v>6579</v>
      </c>
      <c r="C296" s="4" t="str">
        <f>FY25_AllocationWrksht!D294</f>
        <v>Urbandale</v>
      </c>
      <c r="D296" s="4">
        <f>FY24_Wrksht_Wrksheet!D293</f>
        <v>3422</v>
      </c>
      <c r="E296" s="3"/>
      <c r="F296" s="12">
        <f>FY25_AllocationWrksht!G294</f>
        <v>1332238.3899999999</v>
      </c>
      <c r="G296" s="29"/>
      <c r="H296" s="30">
        <f>FY25_AllocationWrksht!$J$5</f>
        <v>403.97995813861803</v>
      </c>
      <c r="I296" s="30"/>
      <c r="J296" s="13">
        <f>FY25_AllocationWrksht!J294</f>
        <v>386.96363134657832</v>
      </c>
      <c r="L296" s="47">
        <f>FY25_AllocationWrksht!P294</f>
        <v>0</v>
      </c>
      <c r="M296" s="48"/>
      <c r="N296" s="49">
        <f>FY25_AllocationWrksht!Q294</f>
        <v>386.96363134657832</v>
      </c>
      <c r="O296" s="48"/>
      <c r="P296" s="47">
        <v>0</v>
      </c>
      <c r="Q296" s="54"/>
      <c r="R296" s="48"/>
      <c r="S296" s="47">
        <f t="shared" si="4"/>
        <v>0</v>
      </c>
      <c r="T296" s="48"/>
      <c r="U296" s="49">
        <f>FY24_Wrksht_Wrksheet!Y293</f>
        <v>329.69163354763299</v>
      </c>
    </row>
    <row r="297" spans="1:21" x14ac:dyDescent="0.3">
      <c r="A297" s="89">
        <f>FY25_AllocationWrksht!B295</f>
        <v>6592</v>
      </c>
      <c r="C297" s="4" t="str">
        <f>FY25_AllocationWrksht!D295</f>
        <v>Van Buren County</v>
      </c>
      <c r="D297" s="4">
        <f>FY24_Wrksht_Wrksheet!D294</f>
        <v>963.1</v>
      </c>
      <c r="E297" s="3"/>
      <c r="F297" s="12">
        <f>FY25_AllocationWrksht!G295</f>
        <v>829559.45</v>
      </c>
      <c r="G297" s="29"/>
      <c r="H297" s="30">
        <f>FY25_AllocationWrksht!$J$5</f>
        <v>403.97995813861803</v>
      </c>
      <c r="I297" s="30"/>
      <c r="J297" s="13">
        <f>FY25_AllocationWrksht!J295</f>
        <v>857.78042601592381</v>
      </c>
      <c r="L297" s="47">
        <f>FY25_AllocationWrksht!P295</f>
        <v>421568.41822077794</v>
      </c>
      <c r="M297" s="48"/>
      <c r="N297" s="49">
        <f>FY25_AllocationWrksht!Q295</f>
        <v>421.87057365238547</v>
      </c>
      <c r="O297" s="48"/>
      <c r="P297" s="47">
        <v>0</v>
      </c>
      <c r="Q297" s="54"/>
      <c r="R297" s="48"/>
      <c r="S297" s="47">
        <f t="shared" si="4"/>
        <v>421568.41822077794</v>
      </c>
      <c r="T297" s="48"/>
      <c r="U297" s="49">
        <f>FY24_Wrksht_Wrksheet!Y294</f>
        <v>404.50274321157877</v>
      </c>
    </row>
    <row r="298" spans="1:21" x14ac:dyDescent="0.3">
      <c r="A298" s="89">
        <f>FY25_AllocationWrksht!B296</f>
        <v>6615</v>
      </c>
      <c r="C298" s="4" t="str">
        <f>FY25_AllocationWrksht!D296</f>
        <v>Van Meter</v>
      </c>
      <c r="D298" s="4">
        <f>FY24_Wrksht_Wrksheet!D295</f>
        <v>858.5</v>
      </c>
      <c r="E298" s="3"/>
      <c r="F298" s="12">
        <f>FY25_AllocationWrksht!G296</f>
        <v>354131.92</v>
      </c>
      <c r="G298" s="29"/>
      <c r="H298" s="30">
        <f>FY25_AllocationWrksht!$J$5</f>
        <v>403.97995813861803</v>
      </c>
      <c r="I298" s="30"/>
      <c r="J298" s="13">
        <f>FY25_AllocationWrksht!J296</f>
        <v>395.89929569591948</v>
      </c>
      <c r="L298" s="47">
        <f>FY25_AllocationWrksht!P296</f>
        <v>0</v>
      </c>
      <c r="M298" s="48"/>
      <c r="N298" s="49">
        <f>FY25_AllocationWrksht!Q296</f>
        <v>395.89929569591948</v>
      </c>
      <c r="O298" s="48"/>
      <c r="P298" s="47">
        <v>0</v>
      </c>
      <c r="Q298" s="54"/>
      <c r="R298" s="48"/>
      <c r="S298" s="47">
        <f t="shared" si="4"/>
        <v>0</v>
      </c>
      <c r="T298" s="48"/>
      <c r="U298" s="49">
        <f>FY24_Wrksht_Wrksheet!Y295</f>
        <v>367.31878858474084</v>
      </c>
    </row>
    <row r="299" spans="1:21" x14ac:dyDescent="0.3">
      <c r="A299" s="152">
        <f>FY25_AllocationWrksht!B297</f>
        <v>6651</v>
      </c>
      <c r="B299" s="21"/>
      <c r="C299" s="24" t="str">
        <f>FY25_AllocationWrksht!D297</f>
        <v>Villisca</v>
      </c>
      <c r="D299" s="24">
        <f>FY24_Wrksht_Wrksheet!D296</f>
        <v>281</v>
      </c>
      <c r="E299" s="25"/>
      <c r="F299" s="26">
        <f>FY25_AllocationWrksht!G297</f>
        <v>168015.14</v>
      </c>
      <c r="G299" s="98"/>
      <c r="H299" s="99">
        <f>FY25_AllocationWrksht!$J$5</f>
        <v>403.97995813861803</v>
      </c>
      <c r="I299" s="99"/>
      <c r="J299" s="100">
        <f>FY25_AllocationWrksht!J297</f>
        <v>540.06795242687235</v>
      </c>
      <c r="K299" s="21"/>
      <c r="L299" s="51">
        <f>FY25_AllocationWrksht!P297</f>
        <v>36771.204536742873</v>
      </c>
      <c r="M299" s="50"/>
      <c r="N299" s="52">
        <f>FY25_AllocationWrksht!Q297</f>
        <v>421.87057365238547</v>
      </c>
      <c r="O299" s="50"/>
      <c r="P299" s="51">
        <v>0</v>
      </c>
      <c r="Q299" s="54"/>
      <c r="R299" s="48"/>
      <c r="S299" s="51">
        <f t="shared" si="4"/>
        <v>36771.204536742873</v>
      </c>
      <c r="T299" s="50"/>
      <c r="U299" s="52">
        <f>FY24_Wrksht_Wrksheet!Y296</f>
        <v>404.49929803842616</v>
      </c>
    </row>
    <row r="300" spans="1:21" x14ac:dyDescent="0.3">
      <c r="A300" s="89">
        <f>FY25_AllocationWrksht!B298</f>
        <v>6660</v>
      </c>
      <c r="C300" s="4" t="str">
        <f>FY25_AllocationWrksht!D298</f>
        <v>Vinton-Shellsburg</v>
      </c>
      <c r="D300" s="4">
        <f>FY24_Wrksht_Wrksheet!D297</f>
        <v>1617.2</v>
      </c>
      <c r="E300" s="3"/>
      <c r="F300" s="12">
        <f>FY25_AllocationWrksht!G298</f>
        <v>580360.62</v>
      </c>
      <c r="G300" s="29"/>
      <c r="H300" s="30">
        <f>FY25_AllocationWrksht!$J$5</f>
        <v>403.97995813861803</v>
      </c>
      <c r="I300" s="30"/>
      <c r="J300" s="13">
        <f>FY25_AllocationWrksht!J298</f>
        <v>357.91589269195191</v>
      </c>
      <c r="L300" s="47">
        <f>FY25_AllocationWrksht!P298</f>
        <v>0</v>
      </c>
      <c r="M300" s="48"/>
      <c r="N300" s="49">
        <f>FY25_AllocationWrksht!Q298</f>
        <v>357.91589269195191</v>
      </c>
      <c r="O300" s="48"/>
      <c r="P300" s="47">
        <v>0</v>
      </c>
      <c r="Q300" s="54"/>
      <c r="R300" s="48"/>
      <c r="S300" s="47">
        <f t="shared" si="4"/>
        <v>0</v>
      </c>
      <c r="T300" s="48"/>
      <c r="U300" s="49">
        <f>FY24_Wrksht_Wrksheet!Y297</f>
        <v>346.0872743012614</v>
      </c>
    </row>
    <row r="301" spans="1:21" x14ac:dyDescent="0.3">
      <c r="A301" s="89">
        <f>FY25_AllocationWrksht!B299</f>
        <v>6700</v>
      </c>
      <c r="C301" s="4" t="str">
        <f>FY25_AllocationWrksht!D299</f>
        <v>Waco</v>
      </c>
      <c r="D301" s="4">
        <f>FY24_Wrksht_Wrksheet!D298</f>
        <v>477</v>
      </c>
      <c r="E301" s="3"/>
      <c r="F301" s="12">
        <f>FY25_AllocationWrksht!G299</f>
        <v>181548.07</v>
      </c>
      <c r="G301" s="29"/>
      <c r="H301" s="30">
        <f>FY25_AllocationWrksht!$J$5</f>
        <v>403.97995813861803</v>
      </c>
      <c r="I301" s="30"/>
      <c r="J301" s="13">
        <f>FY25_AllocationWrksht!J299</f>
        <v>370.96050265631391</v>
      </c>
      <c r="L301" s="47">
        <f>FY25_AllocationWrksht!P299</f>
        <v>0</v>
      </c>
      <c r="M301" s="48"/>
      <c r="N301" s="49">
        <f>FY25_AllocationWrksht!Q299</f>
        <v>370.96050265631391</v>
      </c>
      <c r="O301" s="48"/>
      <c r="P301" s="47">
        <v>0</v>
      </c>
      <c r="Q301" s="54"/>
      <c r="R301" s="48"/>
      <c r="S301" s="47">
        <f t="shared" si="4"/>
        <v>0</v>
      </c>
      <c r="T301" s="48"/>
      <c r="U301" s="49">
        <f>FY24_Wrksht_Wrksheet!Y298</f>
        <v>404.50055455714858</v>
      </c>
    </row>
    <row r="302" spans="1:21" x14ac:dyDescent="0.3">
      <c r="A302" s="89">
        <f>FY25_AllocationWrksht!B300</f>
        <v>6759</v>
      </c>
      <c r="C302" s="4" t="str">
        <f>FY25_AllocationWrksht!D300</f>
        <v>Wapello</v>
      </c>
      <c r="D302" s="4">
        <f>FY24_Wrksht_Wrksheet!D299</f>
        <v>544.1</v>
      </c>
      <c r="E302" s="3"/>
      <c r="F302" s="12">
        <f>FY25_AllocationWrksht!G300</f>
        <v>192840.7</v>
      </c>
      <c r="G302" s="29"/>
      <c r="H302" s="30">
        <f>FY25_AllocationWrksht!$J$5</f>
        <v>403.97995813861803</v>
      </c>
      <c r="I302" s="30"/>
      <c r="J302" s="13">
        <f>FY25_AllocationWrksht!J300</f>
        <v>360.85460329341322</v>
      </c>
      <c r="L302" s="47">
        <f>FY25_AllocationWrksht!P300</f>
        <v>0</v>
      </c>
      <c r="M302" s="48"/>
      <c r="N302" s="49">
        <f>FY25_AllocationWrksht!Q300</f>
        <v>360.85460329341322</v>
      </c>
      <c r="O302" s="48"/>
      <c r="P302" s="47">
        <v>0</v>
      </c>
      <c r="Q302" s="54"/>
      <c r="R302" s="48"/>
      <c r="S302" s="47">
        <f t="shared" si="4"/>
        <v>0</v>
      </c>
      <c r="T302" s="48"/>
      <c r="U302" s="49">
        <f>FY24_Wrksht_Wrksheet!Y299</f>
        <v>404.50764296926297</v>
      </c>
    </row>
    <row r="303" spans="1:21" x14ac:dyDescent="0.3">
      <c r="A303" s="89">
        <f>FY25_AllocationWrksht!B301</f>
        <v>6762</v>
      </c>
      <c r="C303" s="4" t="str">
        <f>FY25_AllocationWrksht!D301</f>
        <v>Wapsie Valley</v>
      </c>
      <c r="D303" s="4">
        <f>FY24_Wrksht_Wrksheet!D300</f>
        <v>673.6</v>
      </c>
      <c r="E303" s="3"/>
      <c r="F303" s="12">
        <f>FY25_AllocationWrksht!G301</f>
        <v>209524.14</v>
      </c>
      <c r="G303" s="29"/>
      <c r="H303" s="30">
        <f>FY25_AllocationWrksht!$J$5</f>
        <v>403.97995813861803</v>
      </c>
      <c r="I303" s="30"/>
      <c r="J303" s="13">
        <f>FY25_AllocationWrksht!J301</f>
        <v>318.57098981298464</v>
      </c>
      <c r="L303" s="47">
        <f>FY25_AllocationWrksht!P301</f>
        <v>0</v>
      </c>
      <c r="M303" s="48"/>
      <c r="N303" s="49">
        <f>FY25_AllocationWrksht!Q301</f>
        <v>318.57098981298464</v>
      </c>
      <c r="O303" s="48"/>
      <c r="P303" s="47">
        <v>0</v>
      </c>
      <c r="Q303" s="54"/>
      <c r="R303" s="48"/>
      <c r="S303" s="47">
        <f t="shared" si="4"/>
        <v>0</v>
      </c>
      <c r="T303" s="48"/>
      <c r="U303" s="49">
        <f>FY24_Wrksht_Wrksheet!Y300</f>
        <v>234.9395041567696</v>
      </c>
    </row>
    <row r="304" spans="1:21" x14ac:dyDescent="0.3">
      <c r="A304" s="152">
        <f>FY25_AllocationWrksht!B302</f>
        <v>6768</v>
      </c>
      <c r="B304" s="21"/>
      <c r="C304" s="24" t="str">
        <f>FY25_AllocationWrksht!D302</f>
        <v>Washington</v>
      </c>
      <c r="D304" s="24">
        <f>FY24_Wrksht_Wrksheet!D301</f>
        <v>1616.8</v>
      </c>
      <c r="E304" s="25"/>
      <c r="F304" s="26">
        <f>FY25_AllocationWrksht!G302</f>
        <v>698785.18</v>
      </c>
      <c r="G304" s="98"/>
      <c r="H304" s="99">
        <f>FY25_AllocationWrksht!$J$5</f>
        <v>403.97995813861803</v>
      </c>
      <c r="I304" s="99"/>
      <c r="J304" s="100">
        <f>FY25_AllocationWrksht!J302</f>
        <v>429.86293061023628</v>
      </c>
      <c r="K304" s="21"/>
      <c r="L304" s="51">
        <f>FY25_AllocationWrksht!P302</f>
        <v>12992.375470682264</v>
      </c>
      <c r="M304" s="50"/>
      <c r="N304" s="52">
        <f>FY25_AllocationWrksht!Q302</f>
        <v>421.87057365238547</v>
      </c>
      <c r="O304" s="50"/>
      <c r="P304" s="51">
        <v>0</v>
      </c>
      <c r="Q304" s="54"/>
      <c r="R304" s="48"/>
      <c r="S304" s="51">
        <f t="shared" si="4"/>
        <v>12992.375470682264</v>
      </c>
      <c r="T304" s="50"/>
      <c r="U304" s="52">
        <f>FY24_Wrksht_Wrksheet!Y301</f>
        <v>386.40941984166255</v>
      </c>
    </row>
    <row r="305" spans="1:21" x14ac:dyDescent="0.3">
      <c r="A305" s="89">
        <f>FY25_AllocationWrksht!B303</f>
        <v>6795</v>
      </c>
      <c r="C305" s="4" t="str">
        <f>FY25_AllocationWrksht!D303</f>
        <v>Waterloo</v>
      </c>
      <c r="D305" s="4">
        <f>FY24_Wrksht_Wrksheet!D302</f>
        <v>10665</v>
      </c>
      <c r="E305" s="3"/>
      <c r="F305" s="12">
        <f>FY25_AllocationWrksht!G303</f>
        <v>5202849.57</v>
      </c>
      <c r="G305" s="29"/>
      <c r="H305" s="30">
        <f>FY25_AllocationWrksht!$J$5</f>
        <v>403.97995813861803</v>
      </c>
      <c r="I305" s="30"/>
      <c r="J305" s="13">
        <f>FY25_AllocationWrksht!J303</f>
        <v>488.08592830942706</v>
      </c>
      <c r="L305" s="47">
        <f>FY25_AllocationWrksht!P303</f>
        <v>705835.81603766629</v>
      </c>
      <c r="M305" s="48"/>
      <c r="N305" s="49">
        <f>FY25_AllocationWrksht!Q303</f>
        <v>421.87057365238553</v>
      </c>
      <c r="O305" s="48"/>
      <c r="P305" s="47">
        <v>0</v>
      </c>
      <c r="Q305" s="54"/>
      <c r="R305" s="48"/>
      <c r="S305" s="47">
        <f t="shared" si="4"/>
        <v>705835.81603766629</v>
      </c>
      <c r="T305" s="48"/>
      <c r="U305" s="49">
        <f>FY24_Wrksht_Wrksheet!Y302</f>
        <v>404.50348284488229</v>
      </c>
    </row>
    <row r="306" spans="1:21" x14ac:dyDescent="0.3">
      <c r="A306" s="89">
        <f>FY25_AllocationWrksht!B304</f>
        <v>6822</v>
      </c>
      <c r="C306" s="4" t="str">
        <f>FY25_AllocationWrksht!D304</f>
        <v>Waukee</v>
      </c>
      <c r="D306" s="4">
        <f>FY24_Wrksht_Wrksheet!D303</f>
        <v>12615.099999999999</v>
      </c>
      <c r="E306" s="3"/>
      <c r="F306" s="12">
        <f>FY25_AllocationWrksht!G304</f>
        <v>4008287.8</v>
      </c>
      <c r="G306" s="29"/>
      <c r="H306" s="30">
        <f>FY25_AllocationWrksht!$J$5</f>
        <v>403.97995813861803</v>
      </c>
      <c r="I306" s="30"/>
      <c r="J306" s="13">
        <f>FY25_AllocationWrksht!J304</f>
        <v>304.73396992412609</v>
      </c>
      <c r="L306" s="47">
        <f>FY25_AllocationWrksht!P304</f>
        <v>0</v>
      </c>
      <c r="M306" s="48"/>
      <c r="N306" s="49">
        <f>FY25_AllocationWrksht!Q304</f>
        <v>304.73396992412609</v>
      </c>
      <c r="O306" s="48"/>
      <c r="P306" s="47">
        <v>0</v>
      </c>
      <c r="Q306" s="54"/>
      <c r="R306" s="48"/>
      <c r="S306" s="47">
        <f t="shared" si="4"/>
        <v>0</v>
      </c>
      <c r="T306" s="48"/>
      <c r="U306" s="49">
        <f>FY24_Wrksht_Wrksheet!Y303</f>
        <v>237.75825637529633</v>
      </c>
    </row>
    <row r="307" spans="1:21" x14ac:dyDescent="0.3">
      <c r="A307" s="89">
        <f>FY25_AllocationWrksht!B305</f>
        <v>6840</v>
      </c>
      <c r="C307" s="4" t="str">
        <f>FY25_AllocationWrksht!D305</f>
        <v>Waverly-Shell Rock</v>
      </c>
      <c r="D307" s="4">
        <f>FY24_Wrksht_Wrksheet!D304</f>
        <v>2167.6999999999998</v>
      </c>
      <c r="E307" s="3"/>
      <c r="F307" s="12">
        <f>FY25_AllocationWrksht!G305</f>
        <v>577343.26</v>
      </c>
      <c r="G307" s="29"/>
      <c r="H307" s="30">
        <f>FY25_AllocationWrksht!$J$5</f>
        <v>403.97995813861803</v>
      </c>
      <c r="I307" s="30"/>
      <c r="J307" s="13">
        <f>FY25_AllocationWrksht!J305</f>
        <v>262.83495401984885</v>
      </c>
      <c r="L307" s="47">
        <f>FY25_AllocationWrksht!P305</f>
        <v>0</v>
      </c>
      <c r="M307" s="48"/>
      <c r="N307" s="49">
        <f>FY25_AllocationWrksht!Q305</f>
        <v>262.83495401984885</v>
      </c>
      <c r="O307" s="48"/>
      <c r="P307" s="47">
        <v>0</v>
      </c>
      <c r="Q307" s="54"/>
      <c r="R307" s="48"/>
      <c r="S307" s="47">
        <f t="shared" si="4"/>
        <v>0</v>
      </c>
      <c r="T307" s="48"/>
      <c r="U307" s="49">
        <f>FY24_Wrksht_Wrksheet!Y304</f>
        <v>251.67918531162061</v>
      </c>
    </row>
    <row r="308" spans="1:21" x14ac:dyDescent="0.3">
      <c r="A308" s="89">
        <f>FY25_AllocationWrksht!B306</f>
        <v>6854</v>
      </c>
      <c r="C308" s="4" t="str">
        <f>FY25_AllocationWrksht!D306</f>
        <v>Wayne</v>
      </c>
      <c r="D308" s="4">
        <f>FY24_Wrksht_Wrksheet!D305</f>
        <v>576.4</v>
      </c>
      <c r="E308" s="3"/>
      <c r="F308" s="12">
        <f>FY25_AllocationWrksht!G306</f>
        <v>517333.37</v>
      </c>
      <c r="G308" s="29"/>
      <c r="H308" s="30">
        <f>FY25_AllocationWrksht!$J$5</f>
        <v>403.97995813861803</v>
      </c>
      <c r="I308" s="30"/>
      <c r="J308" s="13">
        <f>FY25_AllocationWrksht!J306</f>
        <v>900.49324630113142</v>
      </c>
      <c r="L308" s="47">
        <f>FY25_AllocationWrksht!P306</f>
        <v>274968.72543670452</v>
      </c>
      <c r="M308" s="48"/>
      <c r="N308" s="49">
        <f>FY25_AllocationWrksht!Q306</f>
        <v>421.87057365238547</v>
      </c>
      <c r="O308" s="48"/>
      <c r="P308" s="47">
        <v>0</v>
      </c>
      <c r="Q308" s="54"/>
      <c r="R308" s="48"/>
      <c r="S308" s="47">
        <f t="shared" si="4"/>
        <v>274968.72543670452</v>
      </c>
      <c r="T308" s="48"/>
      <c r="U308" s="49">
        <f>FY24_Wrksht_Wrksheet!Y305</f>
        <v>404.50637007223025</v>
      </c>
    </row>
    <row r="309" spans="1:21" x14ac:dyDescent="0.3">
      <c r="A309" s="152">
        <f>FY25_AllocationWrksht!B307</f>
        <v>6867</v>
      </c>
      <c r="B309" s="21"/>
      <c r="C309" s="24" t="str">
        <f>FY25_AllocationWrksht!D307</f>
        <v>Webster City</v>
      </c>
      <c r="D309" s="24">
        <f>FY24_Wrksht_Wrksheet!D306</f>
        <v>1762</v>
      </c>
      <c r="E309" s="25"/>
      <c r="F309" s="26">
        <f>FY25_AllocationWrksht!G307</f>
        <v>777402.43</v>
      </c>
      <c r="G309" s="98"/>
      <c r="H309" s="99">
        <f>FY25_AllocationWrksht!$J$5</f>
        <v>403.97995813861803</v>
      </c>
      <c r="I309" s="99"/>
      <c r="J309" s="100">
        <f>FY25_AllocationWrksht!J307</f>
        <v>449.75552791437667</v>
      </c>
      <c r="K309" s="21"/>
      <c r="L309" s="51">
        <f>FY25_AllocationWrksht!P307</f>
        <v>48199.143441851782</v>
      </c>
      <c r="M309" s="50"/>
      <c r="N309" s="52">
        <f>FY25_AllocationWrksht!Q307</f>
        <v>421.87057365238542</v>
      </c>
      <c r="O309" s="50"/>
      <c r="P309" s="51">
        <v>0</v>
      </c>
      <c r="Q309" s="54"/>
      <c r="R309" s="48"/>
      <c r="S309" s="51">
        <f t="shared" si="4"/>
        <v>48199.143441851782</v>
      </c>
      <c r="T309" s="50"/>
      <c r="U309" s="52">
        <f>FY24_Wrksht_Wrksheet!Y306</f>
        <v>385.33322928490355</v>
      </c>
    </row>
    <row r="310" spans="1:21" x14ac:dyDescent="0.3">
      <c r="A310" s="89">
        <f>FY25_AllocationWrksht!B308</f>
        <v>6921</v>
      </c>
      <c r="C310" s="4" t="str">
        <f>FY25_AllocationWrksht!D308</f>
        <v>West Bend-Mallard</v>
      </c>
      <c r="D310" s="4">
        <f>FY24_Wrksht_Wrksheet!D307</f>
        <v>318</v>
      </c>
      <c r="E310" s="3"/>
      <c r="F310" s="12">
        <f>FY25_AllocationWrksht!G308</f>
        <v>157665.44</v>
      </c>
      <c r="G310" s="29"/>
      <c r="H310" s="30">
        <f>FY25_AllocationWrksht!$J$5</f>
        <v>403.97995813861803</v>
      </c>
      <c r="I310" s="30"/>
      <c r="J310" s="13">
        <f>FY25_AllocationWrksht!J308</f>
        <v>480.54081072843644</v>
      </c>
      <c r="L310" s="47">
        <f>FY25_AllocationWrksht!P308</f>
        <v>19249.704784652324</v>
      </c>
      <c r="M310" s="48"/>
      <c r="N310" s="49">
        <f>FY25_AllocationWrksht!Q308</f>
        <v>421.87057365238542</v>
      </c>
      <c r="O310" s="48"/>
      <c r="P310" s="47">
        <v>0</v>
      </c>
      <c r="Q310" s="54"/>
      <c r="R310" s="48"/>
      <c r="S310" s="47">
        <f t="shared" si="4"/>
        <v>19249.704784652324</v>
      </c>
      <c r="T310" s="48"/>
      <c r="U310" s="49">
        <f>FY24_Wrksht_Wrksheet!Y307</f>
        <v>404.506497953375</v>
      </c>
    </row>
    <row r="311" spans="1:21" x14ac:dyDescent="0.3">
      <c r="A311" s="89">
        <f>FY25_AllocationWrksht!B309</f>
        <v>6930</v>
      </c>
      <c r="C311" s="4" t="str">
        <f>FY25_AllocationWrksht!D309</f>
        <v>West Branch</v>
      </c>
      <c r="D311" s="4">
        <f>FY24_Wrksht_Wrksheet!D308</f>
        <v>769.4</v>
      </c>
      <c r="E311" s="3"/>
      <c r="F311" s="12">
        <f>FY25_AllocationWrksht!G309</f>
        <v>298050.75</v>
      </c>
      <c r="G311" s="29"/>
      <c r="H311" s="30">
        <f>FY25_AllocationWrksht!$J$5</f>
        <v>403.97995813861803</v>
      </c>
      <c r="I311" s="30"/>
      <c r="J311" s="13">
        <f>FY25_AllocationWrksht!J309</f>
        <v>379.24767782160581</v>
      </c>
      <c r="L311" s="47">
        <f>FY25_AllocationWrksht!P309</f>
        <v>0</v>
      </c>
      <c r="M311" s="48"/>
      <c r="N311" s="49">
        <f>FY25_AllocationWrksht!Q309</f>
        <v>379.24767782160581</v>
      </c>
      <c r="O311" s="48"/>
      <c r="P311" s="47">
        <v>0</v>
      </c>
      <c r="Q311" s="54"/>
      <c r="R311" s="48"/>
      <c r="S311" s="47">
        <f t="shared" si="4"/>
        <v>0</v>
      </c>
      <c r="T311" s="48"/>
      <c r="U311" s="49">
        <f>FY24_Wrksht_Wrksheet!Y308</f>
        <v>389.12032752794386</v>
      </c>
    </row>
    <row r="312" spans="1:21" x14ac:dyDescent="0.3">
      <c r="A312" s="89">
        <f>FY25_AllocationWrksht!B310</f>
        <v>6937</v>
      </c>
      <c r="C312" s="4" t="str">
        <f>FY25_AllocationWrksht!D310</f>
        <v>West Burlington</v>
      </c>
      <c r="D312" s="4">
        <f>FY24_Wrksht_Wrksheet!D309</f>
        <v>426</v>
      </c>
      <c r="E312" s="3"/>
      <c r="F312" s="12">
        <f>FY25_AllocationWrksht!G310</f>
        <v>11419.91</v>
      </c>
      <c r="G312" s="29"/>
      <c r="H312" s="30">
        <f>FY25_AllocationWrksht!$J$5</f>
        <v>403.97995813861803</v>
      </c>
      <c r="I312" s="30"/>
      <c r="J312" s="13">
        <f>FY25_AllocationWrksht!J310</f>
        <v>28.197308641975308</v>
      </c>
      <c r="L312" s="47">
        <f>FY25_AllocationWrksht!P310</f>
        <v>0</v>
      </c>
      <c r="M312" s="48"/>
      <c r="N312" s="49">
        <f>FY25_AllocationWrksht!Q310</f>
        <v>28.197308641975308</v>
      </c>
      <c r="O312" s="48"/>
      <c r="P312" s="47">
        <v>0</v>
      </c>
      <c r="Q312" s="54"/>
      <c r="R312" s="48"/>
      <c r="S312" s="47">
        <f t="shared" si="4"/>
        <v>0</v>
      </c>
      <c r="T312" s="48"/>
      <c r="U312" s="49">
        <f>FY24_Wrksht_Wrksheet!Y309</f>
        <v>20.914178403755869</v>
      </c>
    </row>
    <row r="313" spans="1:21" x14ac:dyDescent="0.3">
      <c r="A313" s="89">
        <f>FY25_AllocationWrksht!B311</f>
        <v>6943</v>
      </c>
      <c r="C313" s="4" t="str">
        <f>FY25_AllocationWrksht!D311</f>
        <v>West Central</v>
      </c>
      <c r="D313" s="4">
        <f>FY24_Wrksht_Wrksheet!D310</f>
        <v>255.2</v>
      </c>
      <c r="E313" s="3"/>
      <c r="F313" s="12">
        <f>FY25_AllocationWrksht!G311</f>
        <v>155694.35999999999</v>
      </c>
      <c r="G313" s="29"/>
      <c r="H313" s="30">
        <f>FY25_AllocationWrksht!$J$5</f>
        <v>403.97995813861803</v>
      </c>
      <c r="I313" s="30"/>
      <c r="J313" s="13">
        <f>FY25_AllocationWrksht!J311</f>
        <v>580.51588366890383</v>
      </c>
      <c r="L313" s="47">
        <f>FY25_AllocationWrksht!P311</f>
        <v>42548.672146430217</v>
      </c>
      <c r="M313" s="48"/>
      <c r="N313" s="49">
        <f>FY25_AllocationWrksht!Q311</f>
        <v>421.87057365238547</v>
      </c>
      <c r="O313" s="48"/>
      <c r="P313" s="47">
        <v>0</v>
      </c>
      <c r="Q313" s="54"/>
      <c r="R313" s="48"/>
      <c r="S313" s="47">
        <f t="shared" si="4"/>
        <v>42548.672146430217</v>
      </c>
      <c r="T313" s="48"/>
      <c r="U313" s="49">
        <f>FY24_Wrksht_Wrksheet!Y310</f>
        <v>404.50324269421219</v>
      </c>
    </row>
    <row r="314" spans="1:21" x14ac:dyDescent="0.3">
      <c r="A314" s="152">
        <f>FY25_AllocationWrksht!B312</f>
        <v>6264</v>
      </c>
      <c r="B314" s="21"/>
      <c r="C314" s="24" t="str">
        <f>FY25_AllocationWrksht!D312</f>
        <v>West Central Valley</v>
      </c>
      <c r="D314" s="24">
        <f>FY24_Wrksht_Wrksheet!D311</f>
        <v>934.7</v>
      </c>
      <c r="E314" s="25"/>
      <c r="F314" s="26">
        <f>FY25_AllocationWrksht!G312</f>
        <v>568503.5</v>
      </c>
      <c r="G314" s="98"/>
      <c r="H314" s="99">
        <f>FY25_AllocationWrksht!$J$5</f>
        <v>403.97995813861803</v>
      </c>
      <c r="I314" s="99"/>
      <c r="J314" s="100">
        <f>FY25_AllocationWrksht!J312</f>
        <v>600.1937288851351</v>
      </c>
      <c r="K314" s="21"/>
      <c r="L314" s="51">
        <f>FY25_AllocationWrksht!P312</f>
        <v>168907.69263646044</v>
      </c>
      <c r="M314" s="50"/>
      <c r="N314" s="52">
        <f>FY25_AllocationWrksht!Q312</f>
        <v>421.87057365238553</v>
      </c>
      <c r="O314" s="50"/>
      <c r="P314" s="51">
        <v>0</v>
      </c>
      <c r="Q314" s="54"/>
      <c r="R314" s="48"/>
      <c r="S314" s="51">
        <f t="shared" si="4"/>
        <v>168907.69263646044</v>
      </c>
      <c r="T314" s="50"/>
      <c r="U314" s="52">
        <f>FY24_Wrksht_Wrksheet!Y311</f>
        <v>404.49825483161192</v>
      </c>
    </row>
    <row r="315" spans="1:21" x14ac:dyDescent="0.3">
      <c r="A315" s="89">
        <f>FY25_AllocationWrksht!B313</f>
        <v>6950</v>
      </c>
      <c r="C315" s="4" t="str">
        <f>FY25_AllocationWrksht!D313</f>
        <v>West Delaware Co</v>
      </c>
      <c r="D315" s="4">
        <f>FY24_Wrksht_Wrksheet!D312</f>
        <v>1393.2</v>
      </c>
      <c r="E315" s="3"/>
      <c r="F315" s="12">
        <f>FY25_AllocationWrksht!G313</f>
        <v>566015.82999999996</v>
      </c>
      <c r="G315" s="29"/>
      <c r="H315" s="30">
        <f>FY25_AllocationWrksht!$J$5</f>
        <v>403.97995813861803</v>
      </c>
      <c r="I315" s="30"/>
      <c r="J315" s="13">
        <f>FY25_AllocationWrksht!J313</f>
        <v>415.33301291458758</v>
      </c>
      <c r="L315" s="47">
        <f>FY25_AllocationWrksht!P313</f>
        <v>0</v>
      </c>
      <c r="M315" s="48"/>
      <c r="N315" s="49">
        <f>FY25_AllocationWrksht!Q313</f>
        <v>415.33301291458758</v>
      </c>
      <c r="O315" s="48"/>
      <c r="P315" s="47">
        <v>0</v>
      </c>
      <c r="Q315" s="54"/>
      <c r="R315" s="48"/>
      <c r="S315" s="47">
        <f t="shared" si="4"/>
        <v>0</v>
      </c>
      <c r="T315" s="48"/>
      <c r="U315" s="49">
        <f>FY24_Wrksht_Wrksheet!Y312</f>
        <v>404.49952305101908</v>
      </c>
    </row>
    <row r="316" spans="1:21" x14ac:dyDescent="0.3">
      <c r="A316" s="89">
        <f>FY25_AllocationWrksht!B314</f>
        <v>6957</v>
      </c>
      <c r="C316" s="4" t="str">
        <f>FY25_AllocationWrksht!D314</f>
        <v>West Des Moines</v>
      </c>
      <c r="D316" s="4">
        <f>FY24_Wrksht_Wrksheet!D313</f>
        <v>8769.1</v>
      </c>
      <c r="E316" s="3"/>
      <c r="F316" s="12">
        <f>FY25_AllocationWrksht!G314</f>
        <v>1855954.17</v>
      </c>
      <c r="G316" s="29"/>
      <c r="H316" s="30">
        <f>FY25_AllocationWrksht!$J$5</f>
        <v>403.97995813861803</v>
      </c>
      <c r="I316" s="30"/>
      <c r="J316" s="13">
        <f>FY25_AllocationWrksht!J314</f>
        <v>213.90832257618368</v>
      </c>
      <c r="L316" s="47">
        <f>FY25_AllocationWrksht!P314</f>
        <v>0</v>
      </c>
      <c r="M316" s="48"/>
      <c r="N316" s="49">
        <f>FY25_AllocationWrksht!Q314</f>
        <v>213.90832257618368</v>
      </c>
      <c r="O316" s="48"/>
      <c r="P316" s="47">
        <v>0</v>
      </c>
      <c r="Q316" s="54"/>
      <c r="R316" s="48"/>
      <c r="S316" s="47">
        <f t="shared" si="4"/>
        <v>0</v>
      </c>
      <c r="T316" s="48"/>
      <c r="U316" s="49">
        <f>FY24_Wrksht_Wrksheet!Y313</f>
        <v>211.74375819639414</v>
      </c>
    </row>
    <row r="317" spans="1:21" x14ac:dyDescent="0.3">
      <c r="A317" s="89">
        <f>FY25_AllocationWrksht!B315</f>
        <v>5922</v>
      </c>
      <c r="C317" s="4" t="str">
        <f>FY25_AllocationWrksht!D315</f>
        <v>West Fork</v>
      </c>
      <c r="D317" s="4">
        <f>FY24_Wrksht_Wrksheet!D314</f>
        <v>749.9</v>
      </c>
      <c r="E317" s="3"/>
      <c r="F317" s="12">
        <f>FY25_AllocationWrksht!G315</f>
        <v>516234.17</v>
      </c>
      <c r="G317" s="29"/>
      <c r="H317" s="30">
        <f>FY25_AllocationWrksht!$J$5</f>
        <v>403.97995813861803</v>
      </c>
      <c r="I317" s="30"/>
      <c r="J317" s="13">
        <f>FY25_AllocationWrksht!J315</f>
        <v>675.87610631055247</v>
      </c>
      <c r="L317" s="47">
        <f>FY25_AllocationWrksht!P315</f>
        <v>194009.42584430793</v>
      </c>
      <c r="M317" s="48"/>
      <c r="N317" s="49">
        <f>FY25_AllocationWrksht!Q315</f>
        <v>421.87057365238553</v>
      </c>
      <c r="O317" s="48"/>
      <c r="P317" s="47">
        <v>0</v>
      </c>
      <c r="Q317" s="54"/>
      <c r="R317" s="48"/>
      <c r="S317" s="47">
        <f t="shared" si="4"/>
        <v>194009.42584430793</v>
      </c>
      <c r="T317" s="48"/>
      <c r="U317" s="49">
        <f>FY24_Wrksht_Wrksheet!Y314</f>
        <v>404.5063000443875</v>
      </c>
    </row>
    <row r="318" spans="1:21" x14ac:dyDescent="0.3">
      <c r="A318" s="89">
        <f>FY25_AllocationWrksht!B316</f>
        <v>819</v>
      </c>
      <c r="C318" s="4" t="str">
        <f>FY25_AllocationWrksht!D316</f>
        <v>West Hancock</v>
      </c>
      <c r="D318" s="4">
        <f>FY24_Wrksht_Wrksheet!D315</f>
        <v>563.6</v>
      </c>
      <c r="E318" s="3"/>
      <c r="F318" s="12">
        <f>FY25_AllocationWrksht!G316</f>
        <v>290995.12</v>
      </c>
      <c r="G318" s="29"/>
      <c r="H318" s="30">
        <f>FY25_AllocationWrksht!$J$5</f>
        <v>403.97995813861803</v>
      </c>
      <c r="I318" s="30"/>
      <c r="J318" s="13">
        <f>FY25_AllocationWrksht!J316</f>
        <v>520.2844984802432</v>
      </c>
      <c r="L318" s="47">
        <f>FY25_AllocationWrksht!P316</f>
        <v>55042.908156220823</v>
      </c>
      <c r="M318" s="48"/>
      <c r="N318" s="49">
        <f>FY25_AllocationWrksht!Q316</f>
        <v>421.87057365238547</v>
      </c>
      <c r="O318" s="48"/>
      <c r="P318" s="47">
        <v>0</v>
      </c>
      <c r="Q318" s="54"/>
      <c r="R318" s="48"/>
      <c r="S318" s="47">
        <f t="shared" si="4"/>
        <v>55042.908156220823</v>
      </c>
      <c r="T318" s="48"/>
      <c r="U318" s="49">
        <f>FY24_Wrksht_Wrksheet!Y315</f>
        <v>404.49842159340693</v>
      </c>
    </row>
    <row r="319" spans="1:21" x14ac:dyDescent="0.3">
      <c r="A319" s="152">
        <f>FY25_AllocationWrksht!B317</f>
        <v>6969</v>
      </c>
      <c r="B319" s="21"/>
      <c r="C319" s="24" t="str">
        <f>FY25_AllocationWrksht!D317</f>
        <v>West Harrison</v>
      </c>
      <c r="D319" s="24">
        <f>FY24_Wrksht_Wrksheet!D316</f>
        <v>350.6</v>
      </c>
      <c r="E319" s="25"/>
      <c r="F319" s="26">
        <f>FY25_AllocationWrksht!G317</f>
        <v>303881.2</v>
      </c>
      <c r="G319" s="98"/>
      <c r="H319" s="99">
        <f>FY25_AllocationWrksht!$J$5</f>
        <v>403.97995813861803</v>
      </c>
      <c r="I319" s="99"/>
      <c r="J319" s="100">
        <f>FY25_AllocationWrksht!J317</f>
        <v>852.88015717092344</v>
      </c>
      <c r="K319" s="21"/>
      <c r="L319" s="51">
        <f>FY25_AllocationWrksht!P317</f>
        <v>153568.71460765507</v>
      </c>
      <c r="M319" s="50"/>
      <c r="N319" s="52">
        <f>FY25_AllocationWrksht!Q317</f>
        <v>421.87057365238547</v>
      </c>
      <c r="O319" s="50"/>
      <c r="P319" s="51">
        <v>0</v>
      </c>
      <c r="Q319" s="54"/>
      <c r="R319" s="48"/>
      <c r="S319" s="51">
        <f t="shared" si="4"/>
        <v>153568.71460765507</v>
      </c>
      <c r="T319" s="50"/>
      <c r="U319" s="52">
        <f>FY24_Wrksht_Wrksheet!Y316</f>
        <v>404.5035494589701</v>
      </c>
    </row>
    <row r="320" spans="1:21" x14ac:dyDescent="0.3">
      <c r="A320" s="89">
        <f>FY25_AllocationWrksht!B318</f>
        <v>6975</v>
      </c>
      <c r="C320" s="4" t="str">
        <f>FY25_AllocationWrksht!D318</f>
        <v>West Liberty</v>
      </c>
      <c r="D320" s="4">
        <f>FY24_Wrksht_Wrksheet!D317</f>
        <v>1235.0999999999999</v>
      </c>
      <c r="E320" s="3"/>
      <c r="F320" s="12">
        <f>FY25_AllocationWrksht!G318</f>
        <v>326647.53999999998</v>
      </c>
      <c r="G320" s="29"/>
      <c r="H320" s="30">
        <f>FY25_AllocationWrksht!$J$5</f>
        <v>403.97995813861803</v>
      </c>
      <c r="I320" s="30"/>
      <c r="J320" s="13">
        <f>FY25_AllocationWrksht!J318</f>
        <v>264.47052060561896</v>
      </c>
      <c r="L320" s="47">
        <f>FY25_AllocationWrksht!P318</f>
        <v>0</v>
      </c>
      <c r="M320" s="48"/>
      <c r="N320" s="49">
        <f>FY25_AllocationWrksht!Q318</f>
        <v>264.47052060561896</v>
      </c>
      <c r="O320" s="48"/>
      <c r="P320" s="47">
        <v>0</v>
      </c>
      <c r="Q320" s="54"/>
      <c r="R320" s="48"/>
      <c r="S320" s="47">
        <f t="shared" si="4"/>
        <v>0</v>
      </c>
      <c r="T320" s="48"/>
      <c r="U320" s="49">
        <f>FY24_Wrksht_Wrksheet!Y317</f>
        <v>231.17828515909645</v>
      </c>
    </row>
    <row r="321" spans="1:21" x14ac:dyDescent="0.3">
      <c r="A321" s="89">
        <f>FY25_AllocationWrksht!B319</f>
        <v>6983</v>
      </c>
      <c r="C321" s="4" t="str">
        <f>FY25_AllocationWrksht!D319</f>
        <v>West Lyon</v>
      </c>
      <c r="D321" s="4">
        <f>FY24_Wrksht_Wrksheet!D318</f>
        <v>934.4</v>
      </c>
      <c r="E321" s="3"/>
      <c r="F321" s="12">
        <f>FY25_AllocationWrksht!G319</f>
        <v>631433.17000000004</v>
      </c>
      <c r="G321" s="29"/>
      <c r="H321" s="30">
        <f>FY25_AllocationWrksht!$J$5</f>
        <v>403.97995813861803</v>
      </c>
      <c r="I321" s="30"/>
      <c r="J321" s="13">
        <f>FY25_AllocationWrksht!J319</f>
        <v>672.88274722932658</v>
      </c>
      <c r="L321" s="47">
        <f>FY25_AllocationWrksht!P319</f>
        <v>235549.82368460152</v>
      </c>
      <c r="M321" s="48"/>
      <c r="N321" s="49">
        <f>FY25_AllocationWrksht!Q319</f>
        <v>421.87057365238547</v>
      </c>
      <c r="O321" s="48"/>
      <c r="P321" s="47">
        <v>0</v>
      </c>
      <c r="Q321" s="54"/>
      <c r="R321" s="48"/>
      <c r="S321" s="47">
        <f t="shared" si="4"/>
        <v>235549.82368460152</v>
      </c>
      <c r="T321" s="48"/>
      <c r="U321" s="49">
        <f>FY24_Wrksht_Wrksheet!Y318</f>
        <v>404.4995578660355</v>
      </c>
    </row>
    <row r="322" spans="1:21" x14ac:dyDescent="0.3">
      <c r="A322" s="89">
        <f>FY25_AllocationWrksht!B320</f>
        <v>6985</v>
      </c>
      <c r="C322" s="4" t="str">
        <f>FY25_AllocationWrksht!D320</f>
        <v>West Marshall</v>
      </c>
      <c r="D322" s="4">
        <f>FY24_Wrksht_Wrksheet!D319</f>
        <v>813.6</v>
      </c>
      <c r="E322" s="3"/>
      <c r="F322" s="12">
        <f>FY25_AllocationWrksht!G320</f>
        <v>511957.15</v>
      </c>
      <c r="G322" s="29"/>
      <c r="H322" s="30">
        <f>FY25_AllocationWrksht!$J$5</f>
        <v>403.97995813861803</v>
      </c>
      <c r="I322" s="30"/>
      <c r="J322" s="13">
        <f>FY25_AllocationWrksht!J320</f>
        <v>650.76541248252192</v>
      </c>
      <c r="L322" s="47">
        <f>FY25_AllocationWrksht!P320</f>
        <v>180071.56970766836</v>
      </c>
      <c r="M322" s="48"/>
      <c r="N322" s="49">
        <f>FY25_AllocationWrksht!Q320</f>
        <v>421.87057365238542</v>
      </c>
      <c r="O322" s="48"/>
      <c r="P322" s="47">
        <v>0</v>
      </c>
      <c r="Q322" s="54"/>
      <c r="R322" s="48"/>
      <c r="S322" s="47">
        <f t="shared" si="4"/>
        <v>180071.56970766836</v>
      </c>
      <c r="T322" s="48"/>
      <c r="U322" s="49">
        <f>FY24_Wrksht_Wrksheet!Y319</f>
        <v>404.50439771404734</v>
      </c>
    </row>
    <row r="323" spans="1:21" x14ac:dyDescent="0.3">
      <c r="A323" s="89">
        <f>FY25_AllocationWrksht!B321</f>
        <v>6987</v>
      </c>
      <c r="C323" s="4" t="str">
        <f>FY25_AllocationWrksht!D321</f>
        <v>West Monona</v>
      </c>
      <c r="D323" s="4">
        <f>FY24_Wrksht_Wrksheet!D320</f>
        <v>614.79999999999995</v>
      </c>
      <c r="E323" s="3"/>
      <c r="F323" s="12">
        <f>FY25_AllocationWrksht!G321</f>
        <v>318537.15000000002</v>
      </c>
      <c r="G323" s="29"/>
      <c r="H323" s="30">
        <f>FY25_AllocationWrksht!$J$5</f>
        <v>403.97995813861803</v>
      </c>
      <c r="I323" s="30"/>
      <c r="J323" s="13">
        <f>FY25_AllocationWrksht!J321</f>
        <v>529.30732801595218</v>
      </c>
      <c r="L323" s="47">
        <f>FY25_AllocationWrksht!P321</f>
        <v>64655.438775994437</v>
      </c>
      <c r="M323" s="48"/>
      <c r="N323" s="49">
        <f>FY25_AllocationWrksht!Q321</f>
        <v>421.87057365238553</v>
      </c>
      <c r="O323" s="48"/>
      <c r="P323" s="47">
        <v>0</v>
      </c>
      <c r="Q323" s="54"/>
      <c r="R323" s="48"/>
      <c r="S323" s="47">
        <f t="shared" si="4"/>
        <v>64655.438775994437</v>
      </c>
      <c r="T323" s="48"/>
      <c r="U323" s="49">
        <f>FY24_Wrksht_Wrksheet!Y320</f>
        <v>404.50160313663247</v>
      </c>
    </row>
    <row r="324" spans="1:21" x14ac:dyDescent="0.3">
      <c r="A324" s="152">
        <f>FY25_AllocationWrksht!B322</f>
        <v>6990</v>
      </c>
      <c r="B324" s="21"/>
      <c r="C324" s="24" t="str">
        <f>FY25_AllocationWrksht!D322</f>
        <v>West Sioux</v>
      </c>
      <c r="D324" s="24">
        <f>FY24_Wrksht_Wrksheet!D321</f>
        <v>809.69999999999993</v>
      </c>
      <c r="E324" s="25"/>
      <c r="F324" s="26">
        <f>FY25_AllocationWrksht!G322</f>
        <v>331089.39</v>
      </c>
      <c r="G324" s="98"/>
      <c r="H324" s="99">
        <f>FY25_AllocationWrksht!$J$5</f>
        <v>403.97995813861803</v>
      </c>
      <c r="I324" s="99"/>
      <c r="J324" s="100">
        <f>FY25_AllocationWrksht!J322</f>
        <v>416.41226260847691</v>
      </c>
      <c r="K324" s="21"/>
      <c r="L324" s="51">
        <f>FY25_AllocationWrksht!P322</f>
        <v>0</v>
      </c>
      <c r="M324" s="50"/>
      <c r="N324" s="52">
        <f>FY25_AllocationWrksht!Q322</f>
        <v>416.41226260847691</v>
      </c>
      <c r="O324" s="50"/>
      <c r="P324" s="51">
        <v>0</v>
      </c>
      <c r="Q324" s="54"/>
      <c r="R324" s="48"/>
      <c r="S324" s="51">
        <f t="shared" si="4"/>
        <v>0</v>
      </c>
      <c r="T324" s="50"/>
      <c r="U324" s="52">
        <f>FY24_Wrksht_Wrksheet!Y321</f>
        <v>397.98674817833768</v>
      </c>
    </row>
    <row r="325" spans="1:21" x14ac:dyDescent="0.3">
      <c r="A325" s="89">
        <f>FY25_AllocationWrksht!B323</f>
        <v>6961</v>
      </c>
      <c r="C325" s="4" t="str">
        <f>FY25_AllocationWrksht!D323</f>
        <v>Western Dubuque Co</v>
      </c>
      <c r="D325" s="4">
        <f>FY24_Wrksht_Wrksheet!D322</f>
        <v>3193.8</v>
      </c>
      <c r="E325" s="3"/>
      <c r="F325" s="12">
        <f>FY25_AllocationWrksht!G323</f>
        <v>1810819.62</v>
      </c>
      <c r="G325" s="29"/>
      <c r="H325" s="30">
        <f>FY25_AllocationWrksht!$J$5</f>
        <v>403.97995813861803</v>
      </c>
      <c r="I325" s="30"/>
      <c r="J325" s="13">
        <f>FY25_AllocationWrksht!J323</f>
        <v>566.39442619874262</v>
      </c>
      <c r="L325" s="47">
        <f>FY25_AllocationWrksht!P323</f>
        <v>462057.20897595841</v>
      </c>
      <c r="M325" s="48"/>
      <c r="N325" s="49">
        <f>FY25_AllocationWrksht!Q323</f>
        <v>421.87057365238553</v>
      </c>
      <c r="O325" s="48"/>
      <c r="P325" s="47">
        <v>0</v>
      </c>
      <c r="Q325" s="54"/>
      <c r="R325" s="48"/>
      <c r="S325" s="47">
        <f t="shared" si="4"/>
        <v>462057.20897595841</v>
      </c>
      <c r="T325" s="48"/>
      <c r="U325" s="49">
        <f>FY24_Wrksht_Wrksheet!Y322</f>
        <v>404.50308906681761</v>
      </c>
    </row>
    <row r="326" spans="1:21" x14ac:dyDescent="0.3">
      <c r="A326" s="89">
        <f>FY25_AllocationWrksht!B324</f>
        <v>6992</v>
      </c>
      <c r="C326" s="4" t="str">
        <f>FY25_AllocationWrksht!D324</f>
        <v>Westwood</v>
      </c>
      <c r="D326" s="4">
        <f>FY24_Wrksht_Wrksheet!D323</f>
        <v>521.5</v>
      </c>
      <c r="E326" s="3"/>
      <c r="F326" s="12">
        <f>FY25_AllocationWrksht!G324</f>
        <v>427831.54</v>
      </c>
      <c r="G326" s="29"/>
      <c r="H326" s="30">
        <f>FY25_AllocationWrksht!$J$5</f>
        <v>403.97995813861803</v>
      </c>
      <c r="I326" s="30"/>
      <c r="J326" s="13">
        <f>FY25_AllocationWrksht!J324</f>
        <v>804.64837314274951</v>
      </c>
      <c r="L326" s="47">
        <f>FY25_AllocationWrksht!P324</f>
        <v>203522.95598902658</v>
      </c>
      <c r="M326" s="48"/>
      <c r="N326" s="49">
        <f>FY25_AllocationWrksht!Q324</f>
        <v>421.87057365238553</v>
      </c>
      <c r="O326" s="48"/>
      <c r="P326" s="47">
        <v>0</v>
      </c>
      <c r="Q326" s="54"/>
      <c r="R326" s="48"/>
      <c r="S326" s="47">
        <f t="shared" si="4"/>
        <v>203522.95598902658</v>
      </c>
      <c r="T326" s="48"/>
      <c r="U326" s="49">
        <f>FY24_Wrksht_Wrksheet!Y323</f>
        <v>404.49992550573057</v>
      </c>
    </row>
    <row r="327" spans="1:21" x14ac:dyDescent="0.3">
      <c r="A327" s="89">
        <f>FY25_AllocationWrksht!B325</f>
        <v>7002</v>
      </c>
      <c r="C327" s="4" t="str">
        <f>FY25_AllocationWrksht!D325</f>
        <v>Whiting</v>
      </c>
      <c r="D327" s="4">
        <f>FY24_Wrksht_Wrksheet!D324</f>
        <v>193</v>
      </c>
      <c r="E327" s="3"/>
      <c r="F327" s="12">
        <f>FY25_AllocationWrksht!G325</f>
        <v>56617.32</v>
      </c>
      <c r="G327" s="29"/>
      <c r="H327" s="30">
        <f>FY25_AllocationWrksht!$J$5</f>
        <v>403.97995813861803</v>
      </c>
      <c r="I327" s="30"/>
      <c r="J327" s="13">
        <f>FY25_AllocationWrksht!J325</f>
        <v>307.03535791757048</v>
      </c>
      <c r="L327" s="47">
        <f>FY25_AllocationWrksht!P325</f>
        <v>0</v>
      </c>
      <c r="M327" s="48"/>
      <c r="N327" s="49">
        <f>FY25_AllocationWrksht!Q325</f>
        <v>307.03535791757048</v>
      </c>
      <c r="O327" s="48"/>
      <c r="P327" s="47">
        <v>0</v>
      </c>
      <c r="Q327" s="54"/>
      <c r="R327" s="48"/>
      <c r="S327" s="47">
        <f t="shared" si="4"/>
        <v>0</v>
      </c>
      <c r="T327" s="48"/>
      <c r="U327" s="49">
        <f>FY24_Wrksht_Wrksheet!Y324</f>
        <v>380.37108808290151</v>
      </c>
    </row>
    <row r="328" spans="1:21" x14ac:dyDescent="0.3">
      <c r="A328" s="89">
        <f>FY25_AllocationWrksht!B326</f>
        <v>7029</v>
      </c>
      <c r="C328" s="4" t="str">
        <f>FY25_AllocationWrksht!D326</f>
        <v>Williamsburg</v>
      </c>
      <c r="D328" s="4">
        <f>FY24_Wrksht_Wrksheet!D325</f>
        <v>1132.2</v>
      </c>
      <c r="E328" s="3"/>
      <c r="F328" s="12">
        <f>FY25_AllocationWrksht!G326</f>
        <v>581096.06000000006</v>
      </c>
      <c r="G328" s="29"/>
      <c r="H328" s="30">
        <f>FY25_AllocationWrksht!$J$5</f>
        <v>403.97995813861803</v>
      </c>
      <c r="I328" s="30"/>
      <c r="J328" s="13">
        <f>FY25_AllocationWrksht!J326</f>
        <v>501.42036413840714</v>
      </c>
      <c r="L328" s="47">
        <f>FY25_AllocationWrksht!P326</f>
        <v>92190.252194250512</v>
      </c>
      <c r="M328" s="48"/>
      <c r="N328" s="49">
        <f>FY25_AllocationWrksht!Q326</f>
        <v>421.87057365238542</v>
      </c>
      <c r="O328" s="48"/>
      <c r="P328" s="47">
        <v>0</v>
      </c>
      <c r="Q328" s="54"/>
      <c r="R328" s="48"/>
      <c r="S328" s="47">
        <f t="shared" si="4"/>
        <v>92190.252194250512</v>
      </c>
      <c r="T328" s="48"/>
      <c r="U328" s="49">
        <f>FY24_Wrksht_Wrksheet!Y325</f>
        <v>404.50496217231091</v>
      </c>
    </row>
    <row r="329" spans="1:21" x14ac:dyDescent="0.3">
      <c r="A329" s="152">
        <f>FY25_AllocationWrksht!B327</f>
        <v>7038</v>
      </c>
      <c r="B329" s="21"/>
      <c r="C329" s="24" t="str">
        <f>FY25_AllocationWrksht!D327</f>
        <v>Wilton</v>
      </c>
      <c r="D329" s="24">
        <f>FY24_Wrksht_Wrksheet!D326</f>
        <v>843.3</v>
      </c>
      <c r="E329" s="25"/>
      <c r="F329" s="26">
        <f>FY25_AllocationWrksht!G327</f>
        <v>283052.79999999999</v>
      </c>
      <c r="G329" s="98"/>
      <c r="H329" s="99">
        <f>FY25_AllocationWrksht!$J$5</f>
        <v>403.97995813861803</v>
      </c>
      <c r="I329" s="99"/>
      <c r="J329" s="100">
        <f>FY25_AllocationWrksht!J327</f>
        <v>332.26059396642796</v>
      </c>
      <c r="K329" s="21"/>
      <c r="L329" s="51">
        <f>FY25_AllocationWrksht!P327</f>
        <v>0</v>
      </c>
      <c r="M329" s="50"/>
      <c r="N329" s="52">
        <f>FY25_AllocationWrksht!Q327</f>
        <v>332.26059396642796</v>
      </c>
      <c r="O329" s="50"/>
      <c r="P329" s="51">
        <v>0</v>
      </c>
      <c r="Q329" s="54"/>
      <c r="R329" s="48"/>
      <c r="S329" s="51">
        <f t="shared" si="4"/>
        <v>0</v>
      </c>
      <c r="T329" s="50"/>
      <c r="U329" s="52">
        <f>FY24_Wrksht_Wrksheet!Y326</f>
        <v>240.46322779556507</v>
      </c>
    </row>
    <row r="330" spans="1:21" x14ac:dyDescent="0.3">
      <c r="A330" s="89">
        <f>FY25_AllocationWrksht!B328</f>
        <v>7047</v>
      </c>
      <c r="C330" s="4" t="str">
        <f>FY25_AllocationWrksht!D328</f>
        <v>Winfield-Mt Union</v>
      </c>
      <c r="D330" s="4">
        <f>FY24_Wrksht_Wrksheet!D327</f>
        <v>315.10000000000002</v>
      </c>
      <c r="E330" s="3"/>
      <c r="F330" s="12">
        <f>FY25_AllocationWrksht!G328</f>
        <v>133868.12</v>
      </c>
      <c r="G330" s="29"/>
      <c r="H330" s="30">
        <f>FY25_AllocationWrksht!$J$5</f>
        <v>403.97995813861803</v>
      </c>
      <c r="I330" s="30"/>
      <c r="J330" s="13">
        <f>FY25_AllocationWrksht!J328</f>
        <v>437.19177008491181</v>
      </c>
      <c r="L330" s="47">
        <f>FY25_AllocationWrksht!P328</f>
        <v>4691.3503476395636</v>
      </c>
      <c r="M330" s="48"/>
      <c r="N330" s="49">
        <f>FY25_AllocationWrksht!Q328</f>
        <v>421.87057365238553</v>
      </c>
      <c r="O330" s="48"/>
      <c r="P330" s="47">
        <v>0</v>
      </c>
      <c r="Q330" s="54"/>
      <c r="R330" s="48"/>
      <c r="S330" s="47">
        <f t="shared" si="4"/>
        <v>4691.3503476395636</v>
      </c>
      <c r="T330" s="48"/>
      <c r="U330" s="49">
        <f>FY24_Wrksht_Wrksheet!Y327</f>
        <v>404.50584717664242</v>
      </c>
    </row>
    <row r="331" spans="1:21" x14ac:dyDescent="0.3">
      <c r="A331" s="89">
        <f>FY25_AllocationWrksht!B329</f>
        <v>7056</v>
      </c>
      <c r="C331" s="4" t="str">
        <f>FY25_AllocationWrksht!D329</f>
        <v>Winterset</v>
      </c>
      <c r="D331" s="4">
        <f>FY24_Wrksht_Wrksheet!D328</f>
        <v>1702.4</v>
      </c>
      <c r="E331" s="3"/>
      <c r="F331" s="12">
        <f>FY25_AllocationWrksht!G329</f>
        <v>807715.01</v>
      </c>
      <c r="G331" s="29"/>
      <c r="H331" s="30">
        <f>FY25_AllocationWrksht!$J$5</f>
        <v>403.97995813861803</v>
      </c>
      <c r="I331" s="30"/>
      <c r="J331" s="13">
        <f>FY25_AllocationWrksht!J329</f>
        <v>484.44491693156601</v>
      </c>
      <c r="L331" s="47">
        <f>FY25_AllocationWrksht!P329</f>
        <v>104330.2025493777</v>
      </c>
      <c r="M331" s="48"/>
      <c r="N331" s="49">
        <f>FY25_AllocationWrksht!Q329</f>
        <v>421.87057365238547</v>
      </c>
      <c r="O331" s="48"/>
      <c r="P331" s="47">
        <v>0</v>
      </c>
      <c r="Q331" s="54"/>
      <c r="R331" s="48"/>
      <c r="S331" s="47">
        <f t="shared" ref="S331:S334" si="5">L331+P331</f>
        <v>104330.2025493777</v>
      </c>
      <c r="T331" s="48"/>
      <c r="U331" s="49">
        <f>FY24_Wrksht_Wrksheet!Y328</f>
        <v>404.50121172778739</v>
      </c>
    </row>
    <row r="332" spans="1:21" x14ac:dyDescent="0.3">
      <c r="A332" s="89">
        <f>FY25_AllocationWrksht!B330</f>
        <v>7092</v>
      </c>
      <c r="C332" s="4" t="str">
        <f>FY25_AllocationWrksht!D330</f>
        <v>Woodbine</v>
      </c>
      <c r="D332" s="4">
        <f>FY24_Wrksht_Wrksheet!D329</f>
        <v>478.4</v>
      </c>
      <c r="E332" s="3"/>
      <c r="F332" s="12">
        <f>FY25_AllocationWrksht!G330</f>
        <v>131286.96</v>
      </c>
      <c r="G332" s="29"/>
      <c r="H332" s="30">
        <f>FY25_AllocationWrksht!$J$5</f>
        <v>403.97995813861803</v>
      </c>
      <c r="I332" s="30"/>
      <c r="J332" s="13">
        <f>FY25_AllocationWrksht!J330</f>
        <v>281.73167381974247</v>
      </c>
      <c r="L332" s="47">
        <f>FY25_AllocationWrksht!P330</f>
        <v>0</v>
      </c>
      <c r="M332" s="48"/>
      <c r="N332" s="49">
        <f>FY25_AllocationWrksht!Q330</f>
        <v>281.73167381974247</v>
      </c>
      <c r="O332" s="48"/>
      <c r="P332" s="47">
        <v>0</v>
      </c>
      <c r="Q332" s="54"/>
      <c r="R332" s="48"/>
      <c r="S332" s="47">
        <f t="shared" si="5"/>
        <v>0</v>
      </c>
      <c r="T332" s="48"/>
      <c r="U332" s="49">
        <f>FY24_Wrksht_Wrksheet!Y329</f>
        <v>262.82970317725756</v>
      </c>
    </row>
    <row r="333" spans="1:21" x14ac:dyDescent="0.3">
      <c r="A333" s="89">
        <f>FY25_AllocationWrksht!B331</f>
        <v>7098</v>
      </c>
      <c r="C333" s="4" t="str">
        <f>FY25_AllocationWrksht!D331</f>
        <v>Woodbury Central</v>
      </c>
      <c r="D333" s="4">
        <f>FY24_Wrksht_Wrksheet!D330</f>
        <v>525.6</v>
      </c>
      <c r="E333" s="3"/>
      <c r="F333" s="12">
        <f>FY25_AllocationWrksht!G331</f>
        <v>328326.40000000002</v>
      </c>
      <c r="G333" s="29"/>
      <c r="H333" s="30">
        <f>FY25_AllocationWrksht!$J$5</f>
        <v>403.97995813861803</v>
      </c>
      <c r="I333" s="30"/>
      <c r="J333" s="13">
        <f>FY25_AllocationWrksht!J331</f>
        <v>635.67550822846079</v>
      </c>
      <c r="L333" s="47">
        <f>FY25_AllocationWrksht!P331</f>
        <v>110430.2487085429</v>
      </c>
      <c r="M333" s="48"/>
      <c r="N333" s="49">
        <f>FY25_AllocationWrksht!Q331</f>
        <v>421.87057365238553</v>
      </c>
      <c r="O333" s="48"/>
      <c r="P333" s="47">
        <v>0</v>
      </c>
      <c r="Q333" s="54"/>
      <c r="R333" s="48"/>
      <c r="S333" s="47">
        <f t="shared" si="5"/>
        <v>110430.2487085429</v>
      </c>
      <c r="T333" s="48"/>
      <c r="U333" s="49">
        <f>FY24_Wrksht_Wrksheet!Y330</f>
        <v>404.50249950416327</v>
      </c>
    </row>
    <row r="334" spans="1:21" x14ac:dyDescent="0.3">
      <c r="A334" s="152">
        <f>FY25_AllocationWrksht!B332</f>
        <v>7110</v>
      </c>
      <c r="B334" s="21"/>
      <c r="C334" s="24" t="str">
        <f>FY25_AllocationWrksht!D332</f>
        <v>Woodward-Granger</v>
      </c>
      <c r="D334" s="24">
        <f>FY24_Wrksht_Wrksheet!D331</f>
        <v>1037.2</v>
      </c>
      <c r="E334" s="25"/>
      <c r="F334" s="26">
        <f>FY25_AllocationWrksht!G332</f>
        <v>455953.85</v>
      </c>
      <c r="G334" s="98"/>
      <c r="H334" s="99">
        <f>FY25_AllocationWrksht!$J$5</f>
        <v>403.97995813861803</v>
      </c>
      <c r="I334" s="99"/>
      <c r="J334" s="100">
        <f>FY25_AllocationWrksht!J332</f>
        <v>428.97154012607012</v>
      </c>
      <c r="K334" s="21"/>
      <c r="L334" s="51">
        <f>FY25_AllocationWrksht!P332</f>
        <v>7547.6172648794154</v>
      </c>
      <c r="M334" s="50"/>
      <c r="N334" s="52">
        <f>FY25_AllocationWrksht!Q332</f>
        <v>421.87057365238547</v>
      </c>
      <c r="O334" s="50"/>
      <c r="P334" s="51">
        <v>0</v>
      </c>
      <c r="Q334" s="54"/>
      <c r="R334" s="48"/>
      <c r="S334" s="51">
        <f t="shared" si="5"/>
        <v>7547.6172648794154</v>
      </c>
      <c r="T334" s="50"/>
      <c r="U334" s="52">
        <f>FY24_Wrksht_Wrksheet!Y331</f>
        <v>404.5040498407738</v>
      </c>
    </row>
    <row r="335" spans="1:21" ht="6" customHeight="1" x14ac:dyDescent="0.3">
      <c r="F335" s="14"/>
      <c r="J335" s="15"/>
      <c r="L335" s="53"/>
      <c r="M335" s="48"/>
      <c r="N335" s="54"/>
      <c r="O335" s="48"/>
      <c r="P335" s="53"/>
      <c r="Q335" s="54"/>
      <c r="R335" s="48"/>
      <c r="S335" s="53"/>
      <c r="T335" s="48"/>
      <c r="U335" s="54"/>
    </row>
    <row r="336" spans="1:21" x14ac:dyDescent="0.3">
      <c r="C336" s="153" t="s">
        <v>303</v>
      </c>
      <c r="D336" s="153"/>
      <c r="E336" s="22"/>
      <c r="F336" s="154">
        <f>SUM(F10:F334)</f>
        <v>196424670.3699998</v>
      </c>
      <c r="G336" s="22"/>
      <c r="H336" s="155"/>
      <c r="I336" s="22"/>
      <c r="J336" s="156"/>
      <c r="K336" s="22"/>
      <c r="L336" s="157">
        <f>SUM(L10:L334)</f>
        <v>31098555.330156036</v>
      </c>
      <c r="M336" s="56"/>
      <c r="N336" s="158"/>
      <c r="O336" s="56"/>
      <c r="P336" s="157">
        <f>SUM(P10:P334)</f>
        <v>0</v>
      </c>
      <c r="Q336" s="159"/>
      <c r="R336" s="56"/>
      <c r="S336" s="157">
        <f>SUM(S10:S334)</f>
        <v>31098555.330156036</v>
      </c>
      <c r="T336" s="55"/>
      <c r="U336" s="54"/>
    </row>
    <row r="337" spans="3:21" ht="7.2" customHeight="1" x14ac:dyDescent="0.3">
      <c r="F337" s="14"/>
      <c r="J337" s="15"/>
      <c r="L337" s="14"/>
      <c r="N337" s="15"/>
      <c r="O337" s="48"/>
      <c r="P337" s="53"/>
      <c r="Q337" s="54"/>
      <c r="R337" s="48"/>
      <c r="S337" s="53"/>
      <c r="T337" s="48"/>
      <c r="U337" s="54"/>
    </row>
    <row r="338" spans="3:21" x14ac:dyDescent="0.3">
      <c r="E338" s="21"/>
      <c r="F338" s="101"/>
      <c r="G338" s="21"/>
      <c r="H338" s="22"/>
      <c r="I338" s="22"/>
      <c r="J338" s="102" t="s">
        <v>305</v>
      </c>
      <c r="K338" s="22"/>
      <c r="L338" s="23">
        <f>COUNTIF(L10:L334,"&gt;0")</f>
        <v>205</v>
      </c>
      <c r="N338" s="15"/>
      <c r="O338" s="56"/>
      <c r="P338" s="57">
        <f>COUNTIF(P10:P334,"&gt;0")</f>
        <v>0</v>
      </c>
      <c r="Q338" s="54"/>
      <c r="R338" s="56"/>
      <c r="S338" s="57">
        <f>COUNTIF(S10:S334,"&gt;0")</f>
        <v>205</v>
      </c>
      <c r="T338" s="48"/>
      <c r="U338" s="54"/>
    </row>
    <row r="339" spans="3:21" ht="10.95" customHeight="1" thickBot="1" x14ac:dyDescent="0.35">
      <c r="F339" s="14"/>
      <c r="J339" s="15"/>
      <c r="L339" s="14"/>
      <c r="N339" s="15"/>
      <c r="P339" s="58"/>
      <c r="Q339" s="59"/>
      <c r="S339" s="58"/>
      <c r="T339" s="19"/>
      <c r="U339" s="59"/>
    </row>
    <row r="340" spans="3:21" x14ac:dyDescent="0.3">
      <c r="F340" s="14"/>
      <c r="H340" s="103" t="s">
        <v>306</v>
      </c>
      <c r="I340" s="8"/>
      <c r="J340" s="17">
        <f>MAX(J10:J334)</f>
        <v>1279.4521945000909</v>
      </c>
      <c r="L340" s="16"/>
      <c r="N340" s="17"/>
    </row>
    <row r="341" spans="3:21" x14ac:dyDescent="0.3">
      <c r="F341" s="14"/>
      <c r="H341" s="103" t="s">
        <v>307</v>
      </c>
      <c r="I341" s="8"/>
      <c r="J341" s="17">
        <f>MIN(J10:J334)</f>
        <v>28.197308641975308</v>
      </c>
      <c r="L341" s="16"/>
      <c r="N341" s="17"/>
    </row>
    <row r="342" spans="3:21" ht="15" thickBot="1" x14ac:dyDescent="0.35">
      <c r="F342" s="58"/>
      <c r="G342" s="19"/>
      <c r="H342" s="104" t="s">
        <v>308</v>
      </c>
      <c r="I342" s="105"/>
      <c r="J342" s="20">
        <f>J340-J341</f>
        <v>1251.2548858581156</v>
      </c>
      <c r="L342" s="18"/>
      <c r="M342" s="19"/>
      <c r="N342" s="20"/>
    </row>
    <row r="343" spans="3:21" ht="7.2" customHeight="1" x14ac:dyDescent="0.3"/>
    <row r="344" spans="3:21" ht="10.95" customHeight="1" x14ac:dyDescent="0.3">
      <c r="C344" s="27"/>
      <c r="D344" s="27"/>
    </row>
    <row r="345" spans="3:21" ht="12" customHeight="1" x14ac:dyDescent="0.3">
      <c r="C345" s="184" t="str">
        <f>Driver_Sheet!A35</f>
        <v>Notes:</v>
      </c>
      <c r="D345" s="184"/>
      <c r="E345" s="183"/>
      <c r="F345" s="183"/>
      <c r="G345" s="183"/>
      <c r="H345" s="183"/>
      <c r="I345" s="183"/>
      <c r="J345" s="183"/>
      <c r="K345" s="183"/>
      <c r="L345" s="183"/>
      <c r="M345" s="183"/>
      <c r="N345" s="183"/>
    </row>
    <row r="346" spans="3:21" ht="27.6" customHeight="1" x14ac:dyDescent="0.3">
      <c r="C346" s="184" t="str">
        <f>Driver_Sheet!A36</f>
        <v>1. Several districts reported a larger number of students riding the buses than are enrolled in the school.  This is accounted for due to transportation of open-enrolled students,  additional students enrolling  after the official count date, and non-public students.</v>
      </c>
      <c r="D346" s="184"/>
      <c r="E346" s="183"/>
      <c r="F346" s="183"/>
      <c r="G346" s="183"/>
      <c r="H346" s="183"/>
      <c r="I346" s="183"/>
      <c r="J346" s="183"/>
      <c r="K346" s="183"/>
      <c r="L346" s="183"/>
      <c r="M346" s="183"/>
      <c r="N346" s="183"/>
      <c r="O346" s="183"/>
      <c r="P346" s="183"/>
      <c r="Q346" s="183"/>
    </row>
    <row r="347" spans="3:21" x14ac:dyDescent="0.3">
      <c r="C347" s="184" t="str">
        <f>Driver_Sheet!A37</f>
        <v>2. Enrollment for this report is the district certified enrollment minus shared time enrollment. This aligns to Iowa Code section 257.16C, subrule 2, paragraph "b."</v>
      </c>
      <c r="D347" s="184"/>
      <c r="E347" s="183"/>
      <c r="F347" s="183"/>
      <c r="G347" s="183"/>
      <c r="H347" s="183"/>
      <c r="I347" s="183"/>
      <c r="J347" s="183"/>
      <c r="K347" s="183"/>
      <c r="L347" s="183"/>
      <c r="M347" s="183"/>
      <c r="N347" s="183"/>
      <c r="O347" s="183"/>
      <c r="P347" s="183"/>
      <c r="Q347" s="183"/>
    </row>
    <row r="348" spans="3:21" ht="13.2" customHeight="1" x14ac:dyDescent="0.3">
      <c r="C348" s="184" t="str">
        <f>Driver_Sheet!A38</f>
        <v>3. Beginning with the 2017-2018 reporting period, nonpublic transportation reimbursement revenues are reflected in the calculation of Net Operating Costs. This aligns to Iowa Code section 257.16C, subrule 2, paragraph "d."</v>
      </c>
      <c r="D348" s="184"/>
      <c r="E348" s="183"/>
      <c r="F348" s="183"/>
      <c r="G348" s="183"/>
      <c r="H348" s="183"/>
      <c r="I348" s="183"/>
      <c r="J348" s="183"/>
      <c r="K348" s="183"/>
      <c r="L348" s="183"/>
      <c r="M348" s="183"/>
      <c r="N348" s="183"/>
      <c r="O348" s="183"/>
      <c r="P348" s="183"/>
      <c r="Q348" s="183"/>
    </row>
    <row r="349" spans="3:21" ht="24.6" customHeight="1" x14ac:dyDescent="0.3">
      <c r="C349" s="184" t="str">
        <f>Driver_Sheet!A39</f>
        <v>4. Some public school expenditures pertaining to transportation of nonpublic school students were not automatically pulled into the Annual Transportation Report. These expeditures were verified  through the districts' Certified Annual Report (CAR) submission and added to this report, and are reflected in the Adjusted Net Operating Cost column.</v>
      </c>
      <c r="D349" s="184"/>
      <c r="E349" s="183"/>
      <c r="F349" s="183"/>
      <c r="G349" s="183"/>
      <c r="H349" s="183"/>
      <c r="I349" s="183"/>
      <c r="J349" s="183"/>
      <c r="K349" s="183"/>
      <c r="L349" s="183"/>
      <c r="M349" s="183"/>
      <c r="N349" s="183"/>
      <c r="O349" s="183"/>
      <c r="P349" s="183"/>
      <c r="Q349" s="183"/>
    </row>
    <row r="350" spans="3:21" ht="16.2" customHeight="1" x14ac:dyDescent="0.3">
      <c r="C350" s="184" t="str">
        <f>Driver_Sheet!A40</f>
        <v>5.  Amounts have been adjusted to account for the two reorganizations beginning on July 1, 2023.</v>
      </c>
      <c r="D350" s="184"/>
      <c r="E350" s="183"/>
      <c r="F350" s="183"/>
      <c r="G350" s="183"/>
      <c r="H350" s="183"/>
      <c r="I350" s="183"/>
      <c r="J350" s="183"/>
      <c r="K350" s="183"/>
      <c r="L350" s="183"/>
      <c r="M350" s="183"/>
      <c r="N350" s="183"/>
      <c r="O350" s="183"/>
      <c r="P350" s="183"/>
      <c r="Q350" s="183"/>
    </row>
    <row r="351" spans="3:21" ht="14.4" customHeight="1" x14ac:dyDescent="0.3">
      <c r="C351" s="184" t="str">
        <f>Driver_Sheet!A41</f>
        <v xml:space="preserve">6. Amounts are estimated and subject to change.  The Department of Management will provide official amounts (if legislation is enacted). </v>
      </c>
      <c r="D351" s="184"/>
      <c r="E351" s="183"/>
      <c r="F351" s="183"/>
      <c r="G351" s="183"/>
      <c r="H351" s="183"/>
      <c r="I351" s="183"/>
      <c r="J351" s="183"/>
      <c r="K351" s="183"/>
      <c r="L351" s="183"/>
      <c r="M351" s="183"/>
      <c r="N351" s="183"/>
      <c r="O351" s="183"/>
      <c r="P351" s="183"/>
      <c r="Q351" s="183"/>
    </row>
    <row r="352" spans="3:21" ht="16.95" customHeight="1" x14ac:dyDescent="0.3">
      <c r="C352" s="184" t="str">
        <f>Driver_Sheet!A42</f>
        <v>Data run on 3/26/2024</v>
      </c>
      <c r="D352" s="184"/>
      <c r="E352" s="183"/>
      <c r="F352" s="183"/>
      <c r="G352" s="183"/>
      <c r="H352" s="183"/>
      <c r="I352" s="183"/>
      <c r="J352" s="183"/>
      <c r="K352" s="183"/>
      <c r="L352" s="183"/>
      <c r="M352" s="183"/>
      <c r="N352" s="183"/>
    </row>
    <row r="353" spans="3:4" ht="9.6" customHeight="1" x14ac:dyDescent="0.3">
      <c r="C353" s="27"/>
      <c r="D353" s="27"/>
    </row>
    <row r="354" spans="3:4" x14ac:dyDescent="0.3">
      <c r="C354" s="27" t="str">
        <f>Driver_Sheet!A44</f>
        <v>Sources:</v>
      </c>
      <c r="D354" s="27"/>
    </row>
    <row r="355" spans="3:4" x14ac:dyDescent="0.3">
      <c r="C355" s="27" t="str">
        <f>Driver_Sheet!A45</f>
        <v>Iowa Department of Education, Transportation File (2022)</v>
      </c>
      <c r="D355" s="27"/>
    </row>
    <row r="356" spans="3:4" x14ac:dyDescent="0.3">
      <c r="C356" s="27" t="str">
        <f>Driver_Sheet!A46</f>
        <v>IASB analysis and calculations</v>
      </c>
    </row>
  </sheetData>
  <mergeCells count="19">
    <mergeCell ref="C4:U4"/>
    <mergeCell ref="C3:U3"/>
    <mergeCell ref="C2:U2"/>
    <mergeCell ref="C1:U1"/>
    <mergeCell ref="C5:U5"/>
    <mergeCell ref="C352:N352"/>
    <mergeCell ref="C346:Q346"/>
    <mergeCell ref="C347:Q347"/>
    <mergeCell ref="C348:Q348"/>
    <mergeCell ref="C349:Q349"/>
    <mergeCell ref="C350:Q350"/>
    <mergeCell ref="C351:Q351"/>
    <mergeCell ref="S7:U8"/>
    <mergeCell ref="C345:N345"/>
    <mergeCell ref="C7:D7"/>
    <mergeCell ref="F8:J8"/>
    <mergeCell ref="C6:U6"/>
    <mergeCell ref="L7:N8"/>
    <mergeCell ref="P7:Q8"/>
  </mergeCells>
  <pageMargins left="0.26" right="0.2" top="0.51" bottom="0.55000000000000004" header="0.3" footer="0.18"/>
  <pageSetup scale="84" fitToHeight="0" orientation="landscape" r:id="rId1"/>
  <headerFooter>
    <oddFooter>&amp;LIASB:  &amp;F  &amp;A&amp;C&amp;P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J34"/>
  <sheetViews>
    <sheetView topLeftCell="A12" workbookViewId="0">
      <selection activeCell="J7" sqref="J7"/>
    </sheetView>
  </sheetViews>
  <sheetFormatPr defaultRowHeight="14.4" x14ac:dyDescent="0.3"/>
  <cols>
    <col min="4" max="4" width="12.5546875" customWidth="1"/>
    <col min="5" max="5" width="15.33203125" bestFit="1" customWidth="1"/>
    <col min="6" max="6" width="17" customWidth="1"/>
    <col min="7" max="7" width="19.33203125" customWidth="1"/>
    <col min="9" max="9" width="12.5546875" bestFit="1" customWidth="1"/>
    <col min="10" max="10" width="15.33203125" bestFit="1" customWidth="1"/>
  </cols>
  <sheetData>
    <row r="2" spans="4:7" ht="15" thickBot="1" x14ac:dyDescent="0.35"/>
    <row r="3" spans="4:7" ht="54.75" customHeight="1" x14ac:dyDescent="0.3">
      <c r="D3" s="84"/>
      <c r="E3" s="82"/>
      <c r="F3" s="82"/>
      <c r="G3" s="85"/>
    </row>
    <row r="4" spans="4:7" x14ac:dyDescent="0.3">
      <c r="D4" s="14"/>
      <c r="G4" s="15"/>
    </row>
    <row r="5" spans="4:7" x14ac:dyDescent="0.3">
      <c r="D5" s="14"/>
      <c r="G5" s="15"/>
    </row>
    <row r="6" spans="4:7" x14ac:dyDescent="0.3">
      <c r="D6" s="14"/>
      <c r="G6" s="15"/>
    </row>
    <row r="7" spans="4:7" x14ac:dyDescent="0.3">
      <c r="D7" s="14"/>
      <c r="G7" s="15"/>
    </row>
    <row r="8" spans="4:7" x14ac:dyDescent="0.3">
      <c r="D8" s="14"/>
      <c r="G8" s="15"/>
    </row>
    <row r="9" spans="4:7" x14ac:dyDescent="0.3">
      <c r="D9" s="14"/>
      <c r="G9" s="15"/>
    </row>
    <row r="10" spans="4:7" x14ac:dyDescent="0.3">
      <c r="D10" s="14"/>
      <c r="G10" s="15"/>
    </row>
    <row r="11" spans="4:7" x14ac:dyDescent="0.3">
      <c r="D11" s="14"/>
      <c r="G11" s="15"/>
    </row>
    <row r="12" spans="4:7" ht="57.6" x14ac:dyDescent="0.3">
      <c r="D12" s="130" t="s">
        <v>449</v>
      </c>
      <c r="E12" s="127" t="s">
        <v>442</v>
      </c>
      <c r="F12" s="127" t="s">
        <v>447</v>
      </c>
      <c r="G12" s="131" t="s">
        <v>448</v>
      </c>
    </row>
    <row r="13" spans="4:7" x14ac:dyDescent="0.3">
      <c r="D13" s="132" t="s">
        <v>445</v>
      </c>
      <c r="E13" s="129">
        <v>11200000</v>
      </c>
      <c r="F13" s="128">
        <v>136</v>
      </c>
      <c r="G13" s="133">
        <v>0.41599999999999998</v>
      </c>
    </row>
    <row r="14" spans="4:7" x14ac:dyDescent="0.3">
      <c r="D14" s="132" t="s">
        <v>446</v>
      </c>
      <c r="E14" s="129">
        <v>19000000</v>
      </c>
      <c r="F14" s="128">
        <v>185</v>
      </c>
      <c r="G14" s="133">
        <v>0.56599999999999995</v>
      </c>
    </row>
    <row r="15" spans="4:7" x14ac:dyDescent="0.3">
      <c r="D15" s="132" t="s">
        <v>444</v>
      </c>
      <c r="E15" s="129">
        <v>26690103</v>
      </c>
      <c r="F15" s="128">
        <v>327</v>
      </c>
      <c r="G15" s="133">
        <v>1</v>
      </c>
    </row>
    <row r="16" spans="4:7" x14ac:dyDescent="0.3">
      <c r="D16" s="132" t="s">
        <v>443</v>
      </c>
      <c r="E16" s="129">
        <v>27457960</v>
      </c>
      <c r="F16" s="128">
        <v>218</v>
      </c>
      <c r="G16" s="133">
        <v>0.66700000000000004</v>
      </c>
    </row>
    <row r="17" spans="4:10" x14ac:dyDescent="0.3">
      <c r="D17" s="132" t="s">
        <v>456</v>
      </c>
      <c r="E17" s="129">
        <v>29456363.088000003</v>
      </c>
      <c r="F17" s="137">
        <f>Driver_Sheet!I31</f>
        <v>213</v>
      </c>
      <c r="G17" s="133">
        <f>F17/327</f>
        <v>0.65137614678899081</v>
      </c>
      <c r="I17" s="112"/>
      <c r="J17" s="112"/>
    </row>
    <row r="18" spans="4:10" x14ac:dyDescent="0.3">
      <c r="D18" s="132" t="s">
        <v>487</v>
      </c>
      <c r="E18" s="138">
        <v>30340053.980640002</v>
      </c>
      <c r="F18" s="139">
        <v>204</v>
      </c>
      <c r="G18" s="140">
        <f>F18/325</f>
        <v>0.62769230769230766</v>
      </c>
    </row>
    <row r="19" spans="4:10" x14ac:dyDescent="0.3">
      <c r="D19" s="132" t="s">
        <v>489</v>
      </c>
      <c r="E19" s="138">
        <f>Driver_Sheet!O28</f>
        <v>31098555.330156002</v>
      </c>
      <c r="F19" s="139">
        <f>Driver_Sheet!O31</f>
        <v>205</v>
      </c>
      <c r="G19" s="140">
        <f>F19/325</f>
        <v>0.63076923076923075</v>
      </c>
    </row>
    <row r="20" spans="4:10" x14ac:dyDescent="0.3">
      <c r="D20" s="14"/>
      <c r="G20" s="15"/>
    </row>
    <row r="21" spans="4:10" x14ac:dyDescent="0.3">
      <c r="D21" s="14"/>
      <c r="G21" s="15"/>
    </row>
    <row r="22" spans="4:10" x14ac:dyDescent="0.3">
      <c r="D22" s="14"/>
      <c r="G22" s="15"/>
    </row>
    <row r="23" spans="4:10" x14ac:dyDescent="0.3">
      <c r="D23" s="14"/>
      <c r="G23" s="15"/>
    </row>
    <row r="24" spans="4:10" x14ac:dyDescent="0.3">
      <c r="D24" s="14"/>
      <c r="G24" s="15"/>
    </row>
    <row r="25" spans="4:10" x14ac:dyDescent="0.3">
      <c r="D25" s="14"/>
      <c r="G25" s="15"/>
    </row>
    <row r="26" spans="4:10" x14ac:dyDescent="0.3">
      <c r="D26" s="14"/>
      <c r="G26" s="15"/>
    </row>
    <row r="27" spans="4:10" x14ac:dyDescent="0.3">
      <c r="D27" s="14"/>
      <c r="G27" s="15"/>
    </row>
    <row r="28" spans="4:10" x14ac:dyDescent="0.3">
      <c r="D28" s="14"/>
      <c r="G28" s="15"/>
    </row>
    <row r="29" spans="4:10" x14ac:dyDescent="0.3">
      <c r="D29" s="14"/>
      <c r="G29" s="15"/>
    </row>
    <row r="30" spans="4:10" x14ac:dyDescent="0.3">
      <c r="D30" s="14"/>
      <c r="G30" s="15"/>
    </row>
    <row r="31" spans="4:10" ht="15" thickBot="1" x14ac:dyDescent="0.35">
      <c r="D31" s="58"/>
      <c r="E31" s="19"/>
      <c r="F31" s="19"/>
      <c r="G31" s="59"/>
    </row>
    <row r="32" spans="4:10" x14ac:dyDescent="0.3">
      <c r="D32" s="233" t="s">
        <v>309</v>
      </c>
      <c r="E32" s="234"/>
      <c r="F32" s="234"/>
      <c r="G32" s="235"/>
    </row>
    <row r="33" spans="4:7" ht="15.75" customHeight="1" x14ac:dyDescent="0.3">
      <c r="D33" s="236" t="s">
        <v>457</v>
      </c>
      <c r="E33" s="183"/>
      <c r="F33" s="183"/>
      <c r="G33" s="237"/>
    </row>
    <row r="34" spans="4:7" ht="15" customHeight="1" thickBot="1" x14ac:dyDescent="0.35">
      <c r="D34" s="238" t="s">
        <v>458</v>
      </c>
      <c r="E34" s="239"/>
      <c r="F34" s="239"/>
      <c r="G34" s="240"/>
    </row>
  </sheetData>
  <mergeCells count="3">
    <mergeCell ref="D32:G32"/>
    <mergeCell ref="D33:G33"/>
    <mergeCell ref="D34:G34"/>
  </mergeCells>
  <phoneticPr fontId="5" type="noConversion"/>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9BB2-8287-4F82-AA20-14D5ADD5F0C9}">
  <dimension ref="A1:R332"/>
  <sheetViews>
    <sheetView workbookViewId="0">
      <selection activeCell="M6" sqref="M6"/>
    </sheetView>
  </sheetViews>
  <sheetFormatPr defaultRowHeight="14.4" x14ac:dyDescent="0.3"/>
  <cols>
    <col min="1" max="6" width="8.88671875" style="39"/>
    <col min="7" max="7" width="12" style="39" bestFit="1" customWidth="1"/>
    <col min="8" max="8" width="8.88671875" style="39"/>
    <col min="12" max="12" width="11" bestFit="1" customWidth="1"/>
    <col min="13" max="13" width="14.6640625" bestFit="1" customWidth="1"/>
    <col min="16" max="16" width="14.6640625" bestFit="1" customWidth="1"/>
  </cols>
  <sheetData>
    <row r="1" spans="1:18" ht="15" thickBot="1" x14ac:dyDescent="0.35">
      <c r="L1" s="144" t="s">
        <v>464</v>
      </c>
      <c r="M1" s="145">
        <v>2.5000000000000001E-2</v>
      </c>
      <c r="P1" s="147">
        <f>M4</f>
        <v>31098555.330156002</v>
      </c>
    </row>
    <row r="2" spans="1:18" ht="15" thickBot="1" x14ac:dyDescent="0.35">
      <c r="L2" t="s">
        <v>465</v>
      </c>
      <c r="M2" s="146">
        <f>Charts_Graphs!E18</f>
        <v>30340053.980640002</v>
      </c>
      <c r="P2" s="148">
        <f>P3-P1</f>
        <v>3.3527612686157227E-8</v>
      </c>
    </row>
    <row r="3" spans="1:18" x14ac:dyDescent="0.3">
      <c r="L3" s="149" t="s">
        <v>490</v>
      </c>
      <c r="M3" s="146">
        <f>M2*M1</f>
        <v>758501.34951600013</v>
      </c>
      <c r="P3" s="146">
        <f>SUM(P8:P332)</f>
        <v>31098555.330156036</v>
      </c>
    </row>
    <row r="4" spans="1:18" x14ac:dyDescent="0.3">
      <c r="L4" s="149" t="s">
        <v>491</v>
      </c>
      <c r="M4" s="146">
        <f>M2+M3</f>
        <v>31098555.330156002</v>
      </c>
      <c r="O4" s="7">
        <v>421.87057365238547</v>
      </c>
      <c r="R4">
        <f>COUNTIF(P8:P332,"&gt;0")</f>
        <v>205</v>
      </c>
    </row>
    <row r="5" spans="1:18" x14ac:dyDescent="0.3">
      <c r="G5" s="39">
        <f>SUM(G8:G332)</f>
        <v>196424670.3699998</v>
      </c>
      <c r="H5" s="39">
        <f>SUM(H8:H332)</f>
        <v>486223.80000000005</v>
      </c>
      <c r="J5">
        <f>G5/H5</f>
        <v>403.97995813861803</v>
      </c>
    </row>
    <row r="6" spans="1:18" ht="15" thickBot="1" x14ac:dyDescent="0.35"/>
    <row r="7" spans="1:18" x14ac:dyDescent="0.3">
      <c r="A7" s="141" t="s">
        <v>0</v>
      </c>
      <c r="B7" s="142" t="s">
        <v>459</v>
      </c>
      <c r="C7" s="142" t="s">
        <v>1</v>
      </c>
      <c r="D7" s="142" t="s">
        <v>383</v>
      </c>
      <c r="E7" s="142" t="s">
        <v>460</v>
      </c>
      <c r="F7" s="142" t="s">
        <v>461</v>
      </c>
      <c r="G7" s="142" t="s">
        <v>349</v>
      </c>
      <c r="H7" s="142" t="s">
        <v>462</v>
      </c>
    </row>
    <row r="8" spans="1:18" x14ac:dyDescent="0.3">
      <c r="A8" s="143">
        <v>1</v>
      </c>
      <c r="B8" s="32">
        <v>9</v>
      </c>
      <c r="C8" s="32">
        <v>9</v>
      </c>
      <c r="D8" s="32" t="s">
        <v>10</v>
      </c>
      <c r="E8" s="32">
        <v>0</v>
      </c>
      <c r="F8" s="32">
        <v>1</v>
      </c>
      <c r="G8" s="32">
        <v>547145.64</v>
      </c>
      <c r="H8" s="32">
        <v>686.4</v>
      </c>
      <c r="J8">
        <f>G8/H8</f>
        <v>797.12360139860141</v>
      </c>
      <c r="O8">
        <f>IF(J8&gt;$O$4,J8-$O$4,0)</f>
        <v>375.25302774621593</v>
      </c>
      <c r="P8">
        <f>O8*H8</f>
        <v>257573.67824500261</v>
      </c>
      <c r="Q8">
        <f>(G8-P8)/H8</f>
        <v>421.87057365238547</v>
      </c>
    </row>
    <row r="9" spans="1:18" x14ac:dyDescent="0.3">
      <c r="A9" s="143">
        <v>2</v>
      </c>
      <c r="B9" s="32">
        <v>441</v>
      </c>
      <c r="C9" s="32">
        <v>441</v>
      </c>
      <c r="D9" s="32" t="s">
        <v>316</v>
      </c>
      <c r="E9" s="32">
        <v>0</v>
      </c>
      <c r="F9" s="32">
        <v>1</v>
      </c>
      <c r="G9" s="32">
        <v>371203.35</v>
      </c>
      <c r="H9" s="32">
        <v>792.6</v>
      </c>
      <c r="J9">
        <f t="shared" ref="J9:J72" si="0">G9/H9</f>
        <v>468.33629825889471</v>
      </c>
      <c r="O9">
        <f t="shared" ref="O9:O72" si="1">IF(J9&gt;$O$4,J9-$O$4,0)</f>
        <v>46.465724606509241</v>
      </c>
      <c r="P9">
        <f t="shared" ref="P9:P72" si="2">O9*H9</f>
        <v>36828.733323119224</v>
      </c>
      <c r="Q9">
        <f t="shared" ref="Q9:Q72" si="3">(G9-P9)/H9</f>
        <v>421.87057365238547</v>
      </c>
    </row>
    <row r="10" spans="1:18" x14ac:dyDescent="0.3">
      <c r="A10" s="143">
        <v>3</v>
      </c>
      <c r="B10" s="32">
        <v>18</v>
      </c>
      <c r="C10" s="32">
        <v>18</v>
      </c>
      <c r="D10" s="32" t="s">
        <v>11</v>
      </c>
      <c r="E10" s="32">
        <v>0</v>
      </c>
      <c r="F10" s="32">
        <v>1</v>
      </c>
      <c r="G10" s="32">
        <v>289299.56</v>
      </c>
      <c r="H10" s="32">
        <v>306.3</v>
      </c>
      <c r="J10">
        <f t="shared" si="0"/>
        <v>944.49742082925229</v>
      </c>
      <c r="O10">
        <f t="shared" si="1"/>
        <v>522.62684717686682</v>
      </c>
      <c r="P10">
        <f t="shared" si="2"/>
        <v>160080.6032902743</v>
      </c>
      <c r="Q10">
        <f t="shared" si="3"/>
        <v>421.87057365238553</v>
      </c>
    </row>
    <row r="11" spans="1:18" x14ac:dyDescent="0.3">
      <c r="A11" s="143">
        <v>4</v>
      </c>
      <c r="B11" s="32">
        <v>27</v>
      </c>
      <c r="C11" s="32">
        <v>27</v>
      </c>
      <c r="D11" s="32" t="s">
        <v>317</v>
      </c>
      <c r="E11" s="32">
        <v>0</v>
      </c>
      <c r="F11" s="32">
        <v>1</v>
      </c>
      <c r="G11" s="32">
        <v>906731.8</v>
      </c>
      <c r="H11" s="32">
        <v>2130.9</v>
      </c>
      <c r="J11">
        <f t="shared" si="0"/>
        <v>425.51588530667794</v>
      </c>
      <c r="O11">
        <f t="shared" si="1"/>
        <v>3.6453116542924704</v>
      </c>
      <c r="P11">
        <f t="shared" si="2"/>
        <v>7767.7946041318255</v>
      </c>
      <c r="Q11">
        <f t="shared" si="3"/>
        <v>421.87057365238547</v>
      </c>
    </row>
    <row r="12" spans="1:18" x14ac:dyDescent="0.3">
      <c r="A12" s="143">
        <v>5</v>
      </c>
      <c r="B12" s="32">
        <v>63</v>
      </c>
      <c r="C12" s="32">
        <v>63</v>
      </c>
      <c r="D12" s="32" t="s">
        <v>318</v>
      </c>
      <c r="E12" s="32">
        <v>0</v>
      </c>
      <c r="F12" s="32">
        <v>1</v>
      </c>
      <c r="G12" s="32">
        <v>345208.02</v>
      </c>
      <c r="H12" s="32">
        <v>555.20000000000005</v>
      </c>
      <c r="J12">
        <f t="shared" si="0"/>
        <v>621.77237031700281</v>
      </c>
      <c r="O12">
        <f t="shared" si="1"/>
        <v>199.90179666461734</v>
      </c>
      <c r="P12">
        <f t="shared" si="2"/>
        <v>110985.47750819556</v>
      </c>
      <c r="Q12">
        <f t="shared" si="3"/>
        <v>421.87057365238553</v>
      </c>
    </row>
    <row r="13" spans="1:18" x14ac:dyDescent="0.3">
      <c r="A13" s="143">
        <v>6</v>
      </c>
      <c r="B13" s="32">
        <v>72</v>
      </c>
      <c r="C13" s="32">
        <v>72</v>
      </c>
      <c r="D13" s="32" t="s">
        <v>12</v>
      </c>
      <c r="E13" s="32">
        <v>0</v>
      </c>
      <c r="F13" s="32">
        <v>1</v>
      </c>
      <c r="G13" s="32">
        <v>206993.86</v>
      </c>
      <c r="H13" s="32">
        <v>209.6</v>
      </c>
      <c r="J13">
        <f t="shared" si="0"/>
        <v>987.56612595419847</v>
      </c>
      <c r="O13">
        <f t="shared" si="1"/>
        <v>565.695552301813</v>
      </c>
      <c r="P13">
        <f t="shared" si="2"/>
        <v>118569.78776246001</v>
      </c>
      <c r="Q13">
        <f t="shared" si="3"/>
        <v>421.87057365238542</v>
      </c>
    </row>
    <row r="14" spans="1:18" x14ac:dyDescent="0.3">
      <c r="A14" s="143">
        <v>7</v>
      </c>
      <c r="B14" s="32">
        <v>81</v>
      </c>
      <c r="C14" s="32">
        <v>81</v>
      </c>
      <c r="D14" s="32" t="s">
        <v>13</v>
      </c>
      <c r="E14" s="32">
        <v>0</v>
      </c>
      <c r="F14" s="32">
        <v>1</v>
      </c>
      <c r="G14" s="32">
        <v>574602.71</v>
      </c>
      <c r="H14" s="32">
        <v>1099.4000000000001</v>
      </c>
      <c r="J14">
        <f t="shared" si="0"/>
        <v>522.6511824631616</v>
      </c>
      <c r="O14">
        <f t="shared" si="1"/>
        <v>100.78060881077613</v>
      </c>
      <c r="P14">
        <f t="shared" si="2"/>
        <v>110798.20132656729</v>
      </c>
      <c r="Q14">
        <f t="shared" si="3"/>
        <v>421.87057365238553</v>
      </c>
    </row>
    <row r="15" spans="1:18" x14ac:dyDescent="0.3">
      <c r="A15" s="143">
        <v>8</v>
      </c>
      <c r="B15" s="32">
        <v>99</v>
      </c>
      <c r="C15" s="32">
        <v>99</v>
      </c>
      <c r="D15" s="32" t="s">
        <v>14</v>
      </c>
      <c r="E15" s="32">
        <v>0</v>
      </c>
      <c r="F15" s="32">
        <v>1</v>
      </c>
      <c r="G15" s="32">
        <v>459098.03</v>
      </c>
      <c r="H15" s="32">
        <v>526.5</v>
      </c>
      <c r="J15">
        <f t="shared" si="0"/>
        <v>871.98106362773035</v>
      </c>
      <c r="O15">
        <f t="shared" si="1"/>
        <v>450.11048997534488</v>
      </c>
      <c r="P15">
        <f t="shared" si="2"/>
        <v>236983.17297201906</v>
      </c>
      <c r="Q15">
        <f t="shared" si="3"/>
        <v>421.87057365238547</v>
      </c>
    </row>
    <row r="16" spans="1:18" x14ac:dyDescent="0.3">
      <c r="A16" s="143">
        <v>9</v>
      </c>
      <c r="B16" s="32">
        <v>108</v>
      </c>
      <c r="C16" s="32">
        <v>108</v>
      </c>
      <c r="D16" s="32" t="s">
        <v>15</v>
      </c>
      <c r="E16" s="32">
        <v>0</v>
      </c>
      <c r="F16" s="32">
        <v>1</v>
      </c>
      <c r="G16" s="32">
        <v>189013.79</v>
      </c>
      <c r="H16" s="32">
        <v>273.7</v>
      </c>
      <c r="J16">
        <f t="shared" si="0"/>
        <v>690.58746803069062</v>
      </c>
      <c r="O16">
        <f t="shared" si="1"/>
        <v>268.71689437830514</v>
      </c>
      <c r="P16">
        <f t="shared" si="2"/>
        <v>73547.813991342118</v>
      </c>
      <c r="Q16">
        <f t="shared" si="3"/>
        <v>421.87057365238542</v>
      </c>
    </row>
    <row r="17" spans="1:17" x14ac:dyDescent="0.3">
      <c r="A17" s="143">
        <v>10</v>
      </c>
      <c r="B17" s="32">
        <v>126</v>
      </c>
      <c r="C17" s="32">
        <v>126</v>
      </c>
      <c r="D17" s="32" t="s">
        <v>16</v>
      </c>
      <c r="E17" s="32">
        <v>0</v>
      </c>
      <c r="F17" s="32">
        <v>2</v>
      </c>
      <c r="G17" s="32">
        <v>1039511.76</v>
      </c>
      <c r="H17" s="32">
        <v>1442.8</v>
      </c>
      <c r="J17">
        <f t="shared" si="0"/>
        <v>720.48222899916834</v>
      </c>
      <c r="O17">
        <f t="shared" si="1"/>
        <v>298.61165534678287</v>
      </c>
      <c r="P17">
        <f t="shared" si="2"/>
        <v>430836.89633433829</v>
      </c>
      <c r="Q17">
        <f t="shared" si="3"/>
        <v>421.87057365238547</v>
      </c>
    </row>
    <row r="18" spans="1:17" x14ac:dyDescent="0.3">
      <c r="A18" s="143">
        <v>11</v>
      </c>
      <c r="B18" s="32">
        <v>135</v>
      </c>
      <c r="C18" s="32">
        <v>135</v>
      </c>
      <c r="D18" s="32" t="s">
        <v>17</v>
      </c>
      <c r="E18" s="32">
        <v>0</v>
      </c>
      <c r="F18" s="32">
        <v>1</v>
      </c>
      <c r="G18" s="32">
        <v>757546.32</v>
      </c>
      <c r="H18" s="32">
        <v>1086.0999999999999</v>
      </c>
      <c r="J18">
        <f t="shared" si="0"/>
        <v>697.49223828376762</v>
      </c>
      <c r="O18">
        <f t="shared" si="1"/>
        <v>275.62166463138215</v>
      </c>
      <c r="P18">
        <f t="shared" si="2"/>
        <v>299352.68995614414</v>
      </c>
      <c r="Q18">
        <f t="shared" si="3"/>
        <v>421.87057365238547</v>
      </c>
    </row>
    <row r="19" spans="1:17" x14ac:dyDescent="0.3">
      <c r="A19" s="143">
        <v>12</v>
      </c>
      <c r="B19" s="32">
        <v>171</v>
      </c>
      <c r="C19" s="32">
        <v>171</v>
      </c>
      <c r="D19" s="32" t="s">
        <v>319</v>
      </c>
      <c r="E19" s="32">
        <v>0</v>
      </c>
      <c r="F19" s="32">
        <v>1</v>
      </c>
      <c r="G19" s="32">
        <v>421569.68</v>
      </c>
      <c r="H19" s="32">
        <v>872.8</v>
      </c>
      <c r="J19">
        <f t="shared" si="0"/>
        <v>483.00834097158571</v>
      </c>
      <c r="O19">
        <f t="shared" si="1"/>
        <v>61.137767319200236</v>
      </c>
      <c r="P19">
        <f t="shared" si="2"/>
        <v>53361.04331619796</v>
      </c>
      <c r="Q19">
        <f t="shared" si="3"/>
        <v>421.87057365238547</v>
      </c>
    </row>
    <row r="20" spans="1:17" x14ac:dyDescent="0.3">
      <c r="A20" s="143">
        <v>13</v>
      </c>
      <c r="B20" s="32">
        <v>225</v>
      </c>
      <c r="C20" s="32">
        <v>225</v>
      </c>
      <c r="D20" s="32" t="s">
        <v>19</v>
      </c>
      <c r="E20" s="32">
        <v>0</v>
      </c>
      <c r="F20" s="32">
        <v>1</v>
      </c>
      <c r="G20" s="32">
        <v>2619487.09</v>
      </c>
      <c r="H20" s="32">
        <v>4438.3999999999996</v>
      </c>
      <c r="J20">
        <f t="shared" si="0"/>
        <v>590.18724990987744</v>
      </c>
      <c r="O20">
        <f t="shared" si="1"/>
        <v>168.31667625749196</v>
      </c>
      <c r="P20">
        <f t="shared" si="2"/>
        <v>747056.73590125225</v>
      </c>
      <c r="Q20">
        <f t="shared" si="3"/>
        <v>421.87057365238547</v>
      </c>
    </row>
    <row r="21" spans="1:17" x14ac:dyDescent="0.3">
      <c r="A21" s="143">
        <v>14</v>
      </c>
      <c r="B21" s="32">
        <v>234</v>
      </c>
      <c r="C21" s="32">
        <v>234</v>
      </c>
      <c r="D21" s="32" t="s">
        <v>20</v>
      </c>
      <c r="E21" s="32">
        <v>0</v>
      </c>
      <c r="F21" s="32">
        <v>1</v>
      </c>
      <c r="G21" s="32">
        <v>444486.54</v>
      </c>
      <c r="H21" s="32">
        <v>1256.0999999999999</v>
      </c>
      <c r="J21">
        <f t="shared" si="0"/>
        <v>353.86238356818728</v>
      </c>
      <c r="O21">
        <f t="shared" si="1"/>
        <v>0</v>
      </c>
      <c r="P21">
        <f t="shared" si="2"/>
        <v>0</v>
      </c>
      <c r="Q21">
        <f t="shared" si="3"/>
        <v>353.86238356818728</v>
      </c>
    </row>
    <row r="22" spans="1:17" x14ac:dyDescent="0.3">
      <c r="A22" s="143">
        <v>15</v>
      </c>
      <c r="B22" s="32">
        <v>243</v>
      </c>
      <c r="C22" s="32">
        <v>243</v>
      </c>
      <c r="D22" s="32" t="s">
        <v>21</v>
      </c>
      <c r="E22" s="32">
        <v>0</v>
      </c>
      <c r="F22" s="32">
        <v>1</v>
      </c>
      <c r="G22" s="32">
        <v>205752.81</v>
      </c>
      <c r="H22" s="32">
        <v>233</v>
      </c>
      <c r="J22">
        <f t="shared" si="0"/>
        <v>883.05927038626612</v>
      </c>
      <c r="O22">
        <f t="shared" si="1"/>
        <v>461.18869673388065</v>
      </c>
      <c r="P22">
        <f t="shared" si="2"/>
        <v>107456.96633899419</v>
      </c>
      <c r="Q22">
        <f t="shared" si="3"/>
        <v>421.87057365238547</v>
      </c>
    </row>
    <row r="23" spans="1:17" x14ac:dyDescent="0.3">
      <c r="A23" s="143">
        <v>16</v>
      </c>
      <c r="B23" s="32">
        <v>261</v>
      </c>
      <c r="C23" s="32">
        <v>261</v>
      </c>
      <c r="D23" s="32" t="s">
        <v>22</v>
      </c>
      <c r="E23" s="32">
        <v>0</v>
      </c>
      <c r="F23" s="32">
        <v>1</v>
      </c>
      <c r="G23" s="32">
        <v>3841326.92</v>
      </c>
      <c r="H23" s="32">
        <v>12669.5</v>
      </c>
      <c r="J23">
        <f t="shared" si="0"/>
        <v>303.19483168238685</v>
      </c>
      <c r="O23">
        <f t="shared" si="1"/>
        <v>0</v>
      </c>
      <c r="P23">
        <f t="shared" si="2"/>
        <v>0</v>
      </c>
      <c r="Q23">
        <f t="shared" si="3"/>
        <v>303.19483168238685</v>
      </c>
    </row>
    <row r="24" spans="1:17" x14ac:dyDescent="0.3">
      <c r="A24" s="143">
        <v>17</v>
      </c>
      <c r="B24" s="32">
        <v>279</v>
      </c>
      <c r="C24" s="32">
        <v>279</v>
      </c>
      <c r="D24" s="32" t="s">
        <v>23</v>
      </c>
      <c r="E24" s="32">
        <v>0</v>
      </c>
      <c r="F24" s="32">
        <v>1</v>
      </c>
      <c r="G24" s="32">
        <v>326911.24</v>
      </c>
      <c r="H24" s="32">
        <v>813.2</v>
      </c>
      <c r="J24">
        <f t="shared" si="0"/>
        <v>402.00595179537623</v>
      </c>
      <c r="O24">
        <f t="shared" si="1"/>
        <v>0</v>
      </c>
      <c r="P24">
        <f t="shared" si="2"/>
        <v>0</v>
      </c>
      <c r="Q24">
        <f t="shared" si="3"/>
        <v>402.00595179537623</v>
      </c>
    </row>
    <row r="25" spans="1:17" x14ac:dyDescent="0.3">
      <c r="A25" s="143">
        <v>18</v>
      </c>
      <c r="B25" s="32">
        <v>355</v>
      </c>
      <c r="C25" s="32">
        <v>355</v>
      </c>
      <c r="D25" s="32" t="s">
        <v>25</v>
      </c>
      <c r="E25" s="32">
        <v>0</v>
      </c>
      <c r="F25" s="32">
        <v>1</v>
      </c>
      <c r="G25" s="32">
        <v>212107.85</v>
      </c>
      <c r="H25" s="32">
        <v>276.2</v>
      </c>
      <c r="J25">
        <f t="shared" si="0"/>
        <v>767.95021723388857</v>
      </c>
      <c r="O25">
        <f t="shared" si="1"/>
        <v>346.07964358150309</v>
      </c>
      <c r="P25">
        <f t="shared" si="2"/>
        <v>95587.197557211155</v>
      </c>
      <c r="Q25">
        <f t="shared" si="3"/>
        <v>421.87057365238542</v>
      </c>
    </row>
    <row r="26" spans="1:17" x14ac:dyDescent="0.3">
      <c r="A26" s="143">
        <v>19</v>
      </c>
      <c r="B26" s="32">
        <v>387</v>
      </c>
      <c r="C26" s="32">
        <v>387</v>
      </c>
      <c r="D26" s="32" t="s">
        <v>26</v>
      </c>
      <c r="E26" s="32">
        <v>0</v>
      </c>
      <c r="F26" s="32">
        <v>1</v>
      </c>
      <c r="G26" s="32">
        <v>324310.99</v>
      </c>
      <c r="H26" s="32">
        <v>1401.9</v>
      </c>
      <c r="J26">
        <f t="shared" si="0"/>
        <v>231.33675012483056</v>
      </c>
      <c r="O26">
        <f t="shared" si="1"/>
        <v>0</v>
      </c>
      <c r="P26">
        <f t="shared" si="2"/>
        <v>0</v>
      </c>
      <c r="Q26">
        <f t="shared" si="3"/>
        <v>231.33675012483056</v>
      </c>
    </row>
    <row r="27" spans="1:17" x14ac:dyDescent="0.3">
      <c r="A27" s="143">
        <v>20</v>
      </c>
      <c r="B27" s="32">
        <v>414</v>
      </c>
      <c r="C27" s="32">
        <v>414</v>
      </c>
      <c r="D27" s="32" t="s">
        <v>27</v>
      </c>
      <c r="E27" s="32">
        <v>0</v>
      </c>
      <c r="F27" s="32">
        <v>1</v>
      </c>
      <c r="G27" s="32">
        <v>233705.42</v>
      </c>
      <c r="H27" s="32">
        <v>510.6</v>
      </c>
      <c r="J27">
        <f t="shared" si="0"/>
        <v>457.70744222483353</v>
      </c>
      <c r="O27">
        <f t="shared" si="1"/>
        <v>35.836868572448054</v>
      </c>
      <c r="P27">
        <f t="shared" si="2"/>
        <v>18298.305093091978</v>
      </c>
      <c r="Q27">
        <f t="shared" si="3"/>
        <v>421.87057365238547</v>
      </c>
    </row>
    <row r="28" spans="1:17" x14ac:dyDescent="0.3">
      <c r="A28" s="143">
        <v>21</v>
      </c>
      <c r="B28" s="32">
        <v>540</v>
      </c>
      <c r="C28" s="32">
        <v>540</v>
      </c>
      <c r="D28" s="32" t="s">
        <v>30</v>
      </c>
      <c r="E28" s="32">
        <v>0</v>
      </c>
      <c r="F28" s="32">
        <v>1</v>
      </c>
      <c r="G28" s="32">
        <v>463193.5</v>
      </c>
      <c r="H28" s="32">
        <v>461.6</v>
      </c>
      <c r="J28">
        <f t="shared" si="0"/>
        <v>1003.45212305026</v>
      </c>
      <c r="O28">
        <f t="shared" si="1"/>
        <v>581.58154939787448</v>
      </c>
      <c r="P28">
        <f t="shared" si="2"/>
        <v>268458.04320205888</v>
      </c>
      <c r="Q28">
        <f t="shared" si="3"/>
        <v>421.87057365238542</v>
      </c>
    </row>
    <row r="29" spans="1:17" x14ac:dyDescent="0.3">
      <c r="A29" s="143">
        <v>22</v>
      </c>
      <c r="B29" s="32">
        <v>472</v>
      </c>
      <c r="C29" s="32">
        <v>472</v>
      </c>
      <c r="D29" s="32" t="s">
        <v>28</v>
      </c>
      <c r="E29" s="32">
        <v>0</v>
      </c>
      <c r="F29" s="32">
        <v>1</v>
      </c>
      <c r="G29" s="32">
        <v>790466.17</v>
      </c>
      <c r="H29" s="32">
        <v>1759.2</v>
      </c>
      <c r="J29">
        <f t="shared" si="0"/>
        <v>449.33274783992726</v>
      </c>
      <c r="O29">
        <f t="shared" si="1"/>
        <v>27.462174187541791</v>
      </c>
      <c r="P29">
        <f t="shared" si="2"/>
        <v>48311.456830723517</v>
      </c>
      <c r="Q29">
        <f t="shared" si="3"/>
        <v>421.87057365238542</v>
      </c>
    </row>
    <row r="30" spans="1:17" x14ac:dyDescent="0.3">
      <c r="A30" s="143">
        <v>23</v>
      </c>
      <c r="B30" s="32">
        <v>513</v>
      </c>
      <c r="C30" s="32">
        <v>513</v>
      </c>
      <c r="D30" s="32" t="s">
        <v>29</v>
      </c>
      <c r="E30" s="32">
        <v>0</v>
      </c>
      <c r="F30" s="32">
        <v>1</v>
      </c>
      <c r="G30" s="32">
        <v>162057.53</v>
      </c>
      <c r="H30" s="32">
        <v>360.7</v>
      </c>
      <c r="J30">
        <f t="shared" si="0"/>
        <v>449.28619351261437</v>
      </c>
      <c r="O30">
        <f t="shared" si="1"/>
        <v>27.415619860228901</v>
      </c>
      <c r="P30">
        <f t="shared" si="2"/>
        <v>9888.8140835845643</v>
      </c>
      <c r="Q30">
        <f t="shared" si="3"/>
        <v>421.87057365238547</v>
      </c>
    </row>
    <row r="31" spans="1:17" x14ac:dyDescent="0.3">
      <c r="A31" s="143">
        <v>24</v>
      </c>
      <c r="B31" s="32">
        <v>549</v>
      </c>
      <c r="C31" s="32">
        <v>549</v>
      </c>
      <c r="D31" s="32" t="s">
        <v>31</v>
      </c>
      <c r="E31" s="32">
        <v>0</v>
      </c>
      <c r="F31" s="32">
        <v>1</v>
      </c>
      <c r="G31" s="32">
        <v>289175.74</v>
      </c>
      <c r="H31" s="32">
        <v>501.8</v>
      </c>
      <c r="J31">
        <f t="shared" si="0"/>
        <v>576.27688322040649</v>
      </c>
      <c r="O31">
        <f t="shared" si="1"/>
        <v>154.40630956802102</v>
      </c>
      <c r="P31">
        <f t="shared" si="2"/>
        <v>77481.086141232954</v>
      </c>
      <c r="Q31">
        <f t="shared" si="3"/>
        <v>421.87057365238547</v>
      </c>
    </row>
    <row r="32" spans="1:17" x14ac:dyDescent="0.3">
      <c r="A32" s="143">
        <v>25</v>
      </c>
      <c r="B32" s="32">
        <v>576</v>
      </c>
      <c r="C32" s="32">
        <v>576</v>
      </c>
      <c r="D32" s="32" t="s">
        <v>32</v>
      </c>
      <c r="E32" s="32">
        <v>0</v>
      </c>
      <c r="F32" s="32">
        <v>1</v>
      </c>
      <c r="G32" s="32">
        <v>140883.22</v>
      </c>
      <c r="H32" s="32">
        <v>472.7</v>
      </c>
      <c r="J32">
        <f t="shared" si="0"/>
        <v>298.03939073408083</v>
      </c>
      <c r="O32">
        <f t="shared" si="1"/>
        <v>0</v>
      </c>
      <c r="P32">
        <f t="shared" si="2"/>
        <v>0</v>
      </c>
      <c r="Q32">
        <f t="shared" si="3"/>
        <v>298.03939073408083</v>
      </c>
    </row>
    <row r="33" spans="1:17" x14ac:dyDescent="0.3">
      <c r="A33" s="143">
        <v>26</v>
      </c>
      <c r="B33" s="32">
        <v>585</v>
      </c>
      <c r="C33" s="32">
        <v>585</v>
      </c>
      <c r="D33" s="32" t="s">
        <v>33</v>
      </c>
      <c r="E33" s="32">
        <v>0</v>
      </c>
      <c r="F33" s="32">
        <v>1</v>
      </c>
      <c r="G33" s="32">
        <v>294312.23</v>
      </c>
      <c r="H33" s="32">
        <v>631.70000000000005</v>
      </c>
      <c r="J33">
        <f t="shared" si="0"/>
        <v>465.9050656957416</v>
      </c>
      <c r="O33">
        <f t="shared" si="1"/>
        <v>44.034492043356124</v>
      </c>
      <c r="P33">
        <f t="shared" si="2"/>
        <v>27816.588623788066</v>
      </c>
      <c r="Q33">
        <f t="shared" si="3"/>
        <v>421.87057365238542</v>
      </c>
    </row>
    <row r="34" spans="1:17" x14ac:dyDescent="0.3">
      <c r="A34" s="143">
        <v>27</v>
      </c>
      <c r="B34" s="32">
        <v>594</v>
      </c>
      <c r="C34" s="32">
        <v>594</v>
      </c>
      <c r="D34" s="32" t="s">
        <v>34</v>
      </c>
      <c r="E34" s="32">
        <v>0</v>
      </c>
      <c r="F34" s="32">
        <v>1</v>
      </c>
      <c r="G34" s="32">
        <v>253938.46</v>
      </c>
      <c r="H34" s="32">
        <v>740.1</v>
      </c>
      <c r="J34">
        <f t="shared" si="0"/>
        <v>343.11371436292393</v>
      </c>
      <c r="O34">
        <f t="shared" si="1"/>
        <v>0</v>
      </c>
      <c r="P34">
        <f t="shared" si="2"/>
        <v>0</v>
      </c>
      <c r="Q34">
        <f t="shared" si="3"/>
        <v>343.11371436292393</v>
      </c>
    </row>
    <row r="35" spans="1:17" x14ac:dyDescent="0.3">
      <c r="A35" s="143">
        <v>28</v>
      </c>
      <c r="B35" s="32">
        <v>603</v>
      </c>
      <c r="C35" s="32">
        <v>603</v>
      </c>
      <c r="D35" s="32" t="s">
        <v>35</v>
      </c>
      <c r="E35" s="32">
        <v>0</v>
      </c>
      <c r="F35" s="32">
        <v>1</v>
      </c>
      <c r="G35" s="32">
        <v>105376.98</v>
      </c>
      <c r="H35" s="32">
        <v>175.2</v>
      </c>
      <c r="J35">
        <f t="shared" si="0"/>
        <v>601.46678082191784</v>
      </c>
      <c r="O35">
        <f t="shared" si="1"/>
        <v>179.59620716953236</v>
      </c>
      <c r="P35">
        <f t="shared" si="2"/>
        <v>31465.255496102069</v>
      </c>
      <c r="Q35">
        <f t="shared" si="3"/>
        <v>421.87057365238547</v>
      </c>
    </row>
    <row r="36" spans="1:17" x14ac:dyDescent="0.3">
      <c r="A36" s="143">
        <v>29</v>
      </c>
      <c r="B36" s="32">
        <v>609</v>
      </c>
      <c r="C36" s="32">
        <v>609</v>
      </c>
      <c r="D36" s="32" t="s">
        <v>36</v>
      </c>
      <c r="E36" s="32">
        <v>0</v>
      </c>
      <c r="F36" s="32">
        <v>1</v>
      </c>
      <c r="G36" s="32">
        <v>1126032.6599999999</v>
      </c>
      <c r="H36" s="32">
        <v>1537.4</v>
      </c>
      <c r="J36">
        <f t="shared" si="0"/>
        <v>732.42660335631581</v>
      </c>
      <c r="O36">
        <f t="shared" si="1"/>
        <v>310.55602970393034</v>
      </c>
      <c r="P36">
        <f t="shared" si="2"/>
        <v>477448.84006682254</v>
      </c>
      <c r="Q36">
        <f t="shared" si="3"/>
        <v>421.87057365238547</v>
      </c>
    </row>
    <row r="37" spans="1:17" x14ac:dyDescent="0.3">
      <c r="A37" s="143">
        <v>30</v>
      </c>
      <c r="B37" s="32">
        <v>621</v>
      </c>
      <c r="C37" s="32">
        <v>621</v>
      </c>
      <c r="D37" s="32" t="s">
        <v>37</v>
      </c>
      <c r="E37" s="32">
        <v>0</v>
      </c>
      <c r="F37" s="32">
        <v>1</v>
      </c>
      <c r="G37" s="32">
        <v>513400.3</v>
      </c>
      <c r="H37" s="32">
        <v>4017.2</v>
      </c>
      <c r="J37">
        <f t="shared" si="0"/>
        <v>127.8005327093498</v>
      </c>
      <c r="O37">
        <f t="shared" si="1"/>
        <v>0</v>
      </c>
      <c r="P37">
        <f t="shared" si="2"/>
        <v>0</v>
      </c>
      <c r="Q37">
        <f t="shared" si="3"/>
        <v>127.8005327093498</v>
      </c>
    </row>
    <row r="38" spans="1:17" x14ac:dyDescent="0.3">
      <c r="A38" s="143">
        <v>31</v>
      </c>
      <c r="B38" s="32">
        <v>720</v>
      </c>
      <c r="C38" s="32">
        <v>720</v>
      </c>
      <c r="D38" s="32" t="s">
        <v>38</v>
      </c>
      <c r="E38" s="32">
        <v>0</v>
      </c>
      <c r="F38" s="32">
        <v>1</v>
      </c>
      <c r="G38" s="32">
        <v>685338.59</v>
      </c>
      <c r="H38" s="32">
        <v>2514.9</v>
      </c>
      <c r="J38">
        <f t="shared" si="0"/>
        <v>272.51126883772713</v>
      </c>
      <c r="O38">
        <f t="shared" si="1"/>
        <v>0</v>
      </c>
      <c r="P38">
        <f t="shared" si="2"/>
        <v>0</v>
      </c>
      <c r="Q38">
        <f t="shared" si="3"/>
        <v>272.51126883772713</v>
      </c>
    </row>
    <row r="39" spans="1:17" x14ac:dyDescent="0.3">
      <c r="A39" s="143">
        <v>32</v>
      </c>
      <c r="B39" s="32">
        <v>729</v>
      </c>
      <c r="C39" s="32">
        <v>729</v>
      </c>
      <c r="D39" s="32" t="s">
        <v>39</v>
      </c>
      <c r="E39" s="32">
        <v>0</v>
      </c>
      <c r="F39" s="32">
        <v>1</v>
      </c>
      <c r="G39" s="32">
        <v>357226.13</v>
      </c>
      <c r="H39" s="32">
        <v>2034.3</v>
      </c>
      <c r="J39">
        <f t="shared" si="0"/>
        <v>175.6014992872241</v>
      </c>
      <c r="O39">
        <f t="shared" si="1"/>
        <v>0</v>
      </c>
      <c r="P39">
        <f t="shared" si="2"/>
        <v>0</v>
      </c>
      <c r="Q39">
        <f t="shared" si="3"/>
        <v>175.6014992872241</v>
      </c>
    </row>
    <row r="40" spans="1:17" x14ac:dyDescent="0.3">
      <c r="A40" s="143">
        <v>33</v>
      </c>
      <c r="B40" s="32">
        <v>747</v>
      </c>
      <c r="C40" s="32">
        <v>747</v>
      </c>
      <c r="D40" s="32" t="s">
        <v>40</v>
      </c>
      <c r="E40" s="32">
        <v>0</v>
      </c>
      <c r="F40" s="32">
        <v>1</v>
      </c>
      <c r="G40" s="32">
        <v>317497.84000000003</v>
      </c>
      <c r="H40" s="32">
        <v>563.29999999999995</v>
      </c>
      <c r="J40">
        <f t="shared" si="0"/>
        <v>563.6389845552992</v>
      </c>
      <c r="O40">
        <f t="shared" si="1"/>
        <v>141.76841090291373</v>
      </c>
      <c r="P40">
        <f t="shared" si="2"/>
        <v>79858.145861611294</v>
      </c>
      <c r="Q40">
        <f t="shared" si="3"/>
        <v>421.87057365238547</v>
      </c>
    </row>
    <row r="41" spans="1:17" x14ac:dyDescent="0.3">
      <c r="A41" s="143">
        <v>34</v>
      </c>
      <c r="B41" s="32">
        <v>1917</v>
      </c>
      <c r="C41" s="32">
        <v>1917</v>
      </c>
      <c r="D41" s="32" t="s">
        <v>89</v>
      </c>
      <c r="E41" s="32">
        <v>0</v>
      </c>
      <c r="F41" s="32">
        <v>1</v>
      </c>
      <c r="G41" s="32">
        <v>208341.78</v>
      </c>
      <c r="H41" s="32">
        <v>379.2</v>
      </c>
      <c r="J41">
        <f t="shared" si="0"/>
        <v>549.42452531645574</v>
      </c>
      <c r="O41">
        <f t="shared" si="1"/>
        <v>127.55395166407027</v>
      </c>
      <c r="P41">
        <f t="shared" si="2"/>
        <v>48368.458471015445</v>
      </c>
      <c r="Q41">
        <f t="shared" si="3"/>
        <v>421.87057365238542</v>
      </c>
    </row>
    <row r="42" spans="1:17" x14ac:dyDescent="0.3">
      <c r="A42" s="143">
        <v>35</v>
      </c>
      <c r="B42" s="32">
        <v>846</v>
      </c>
      <c r="C42" s="32">
        <v>846</v>
      </c>
      <c r="D42" s="32" t="s">
        <v>385</v>
      </c>
      <c r="E42" s="32">
        <v>0</v>
      </c>
      <c r="F42" s="32">
        <v>1</v>
      </c>
      <c r="G42" s="32">
        <v>319379.38</v>
      </c>
      <c r="H42" s="32">
        <v>514.70000000000005</v>
      </c>
      <c r="J42">
        <f t="shared" si="0"/>
        <v>620.51560132115787</v>
      </c>
      <c r="O42">
        <f t="shared" si="1"/>
        <v>198.6450276687724</v>
      </c>
      <c r="P42">
        <f t="shared" si="2"/>
        <v>102242.59574111717</v>
      </c>
      <c r="Q42">
        <f t="shared" si="3"/>
        <v>421.87057365238547</v>
      </c>
    </row>
    <row r="43" spans="1:17" x14ac:dyDescent="0.3">
      <c r="A43" s="143">
        <v>36</v>
      </c>
      <c r="B43" s="32">
        <v>882</v>
      </c>
      <c r="C43" s="32">
        <v>882</v>
      </c>
      <c r="D43" s="32" t="s">
        <v>43</v>
      </c>
      <c r="E43" s="32">
        <v>0</v>
      </c>
      <c r="F43" s="32">
        <v>1</v>
      </c>
      <c r="G43" s="32">
        <v>1059348.93</v>
      </c>
      <c r="H43" s="32">
        <v>3857.5</v>
      </c>
      <c r="J43">
        <f t="shared" si="0"/>
        <v>274.62059105638366</v>
      </c>
      <c r="O43">
        <f t="shared" si="1"/>
        <v>0</v>
      </c>
      <c r="P43">
        <f t="shared" si="2"/>
        <v>0</v>
      </c>
      <c r="Q43">
        <f t="shared" si="3"/>
        <v>274.62059105638366</v>
      </c>
    </row>
    <row r="44" spans="1:17" x14ac:dyDescent="0.3">
      <c r="A44" s="143">
        <v>37</v>
      </c>
      <c r="B44" s="32">
        <v>916</v>
      </c>
      <c r="C44" s="32">
        <v>916</v>
      </c>
      <c r="D44" s="32" t="s">
        <v>45</v>
      </c>
      <c r="E44" s="32">
        <v>0</v>
      </c>
      <c r="F44" s="32">
        <v>1</v>
      </c>
      <c r="G44" s="32">
        <v>178924.56</v>
      </c>
      <c r="H44" s="32">
        <v>280.5</v>
      </c>
      <c r="J44">
        <f t="shared" si="0"/>
        <v>637.8772192513369</v>
      </c>
      <c r="O44">
        <f t="shared" si="1"/>
        <v>216.00664559895142</v>
      </c>
      <c r="P44">
        <f t="shared" si="2"/>
        <v>60589.864090505871</v>
      </c>
      <c r="Q44">
        <f t="shared" si="3"/>
        <v>421.87057365238547</v>
      </c>
    </row>
    <row r="45" spans="1:17" x14ac:dyDescent="0.3">
      <c r="A45" s="143">
        <v>38</v>
      </c>
      <c r="B45" s="32">
        <v>914</v>
      </c>
      <c r="C45" s="32">
        <v>914</v>
      </c>
      <c r="D45" s="32" t="s">
        <v>44</v>
      </c>
      <c r="E45" s="32">
        <v>0</v>
      </c>
      <c r="F45" s="32">
        <v>1</v>
      </c>
      <c r="G45" s="32">
        <v>284095.7</v>
      </c>
      <c r="H45" s="32">
        <v>463.9</v>
      </c>
      <c r="J45">
        <f t="shared" si="0"/>
        <v>612.40719982754911</v>
      </c>
      <c r="O45">
        <f t="shared" si="1"/>
        <v>190.53662617516363</v>
      </c>
      <c r="P45">
        <f t="shared" si="2"/>
        <v>88389.940882658411</v>
      </c>
      <c r="Q45">
        <f t="shared" si="3"/>
        <v>421.87057365238547</v>
      </c>
    </row>
    <row r="46" spans="1:17" x14ac:dyDescent="0.3">
      <c r="A46" s="143">
        <v>39</v>
      </c>
      <c r="B46" s="32">
        <v>918</v>
      </c>
      <c r="C46" s="32">
        <v>918</v>
      </c>
      <c r="D46" s="32" t="s">
        <v>46</v>
      </c>
      <c r="E46" s="32">
        <v>0</v>
      </c>
      <c r="F46" s="32">
        <v>1</v>
      </c>
      <c r="G46" s="32">
        <v>258927.28</v>
      </c>
      <c r="H46" s="32">
        <v>381.3</v>
      </c>
      <c r="J46">
        <f t="shared" si="0"/>
        <v>679.06446367689477</v>
      </c>
      <c r="O46">
        <f t="shared" si="1"/>
        <v>257.1938900245093</v>
      </c>
      <c r="P46">
        <f t="shared" si="2"/>
        <v>98068.030266345406</v>
      </c>
      <c r="Q46">
        <f t="shared" si="3"/>
        <v>421.87057365238553</v>
      </c>
    </row>
    <row r="47" spans="1:17" x14ac:dyDescent="0.3">
      <c r="A47" s="143">
        <v>40</v>
      </c>
      <c r="B47" s="32">
        <v>936</v>
      </c>
      <c r="C47" s="32">
        <v>936</v>
      </c>
      <c r="D47" s="32" t="s">
        <v>47</v>
      </c>
      <c r="E47" s="32">
        <v>0</v>
      </c>
      <c r="F47" s="32">
        <v>1</v>
      </c>
      <c r="G47" s="32">
        <v>210820.01</v>
      </c>
      <c r="H47" s="32">
        <v>854.3</v>
      </c>
      <c r="J47">
        <f t="shared" si="0"/>
        <v>246.77514924499593</v>
      </c>
      <c r="O47">
        <f t="shared" si="1"/>
        <v>0</v>
      </c>
      <c r="P47">
        <f t="shared" si="2"/>
        <v>0</v>
      </c>
      <c r="Q47">
        <f t="shared" si="3"/>
        <v>246.77514924499593</v>
      </c>
    </row>
    <row r="48" spans="1:17" x14ac:dyDescent="0.3">
      <c r="A48" s="143">
        <v>41</v>
      </c>
      <c r="B48" s="32">
        <v>977</v>
      </c>
      <c r="C48" s="32">
        <v>977</v>
      </c>
      <c r="D48" s="32" t="s">
        <v>48</v>
      </c>
      <c r="E48" s="32">
        <v>0</v>
      </c>
      <c r="F48" s="32">
        <v>1</v>
      </c>
      <c r="G48" s="32">
        <v>573676.02</v>
      </c>
      <c r="H48" s="32">
        <v>573.5</v>
      </c>
      <c r="J48">
        <f t="shared" si="0"/>
        <v>1000.3069224062773</v>
      </c>
      <c r="O48">
        <f t="shared" si="1"/>
        <v>578.43634875389182</v>
      </c>
      <c r="P48">
        <f t="shared" si="2"/>
        <v>331733.24601035693</v>
      </c>
      <c r="Q48">
        <f t="shared" si="3"/>
        <v>421.87057365238553</v>
      </c>
    </row>
    <row r="49" spans="1:17" x14ac:dyDescent="0.3">
      <c r="A49" s="143">
        <v>42</v>
      </c>
      <c r="B49" s="32">
        <v>981</v>
      </c>
      <c r="C49" s="32">
        <v>981</v>
      </c>
      <c r="D49" s="32" t="s">
        <v>49</v>
      </c>
      <c r="E49" s="32">
        <v>0</v>
      </c>
      <c r="F49" s="32">
        <v>1</v>
      </c>
      <c r="G49" s="32">
        <v>864631</v>
      </c>
      <c r="H49" s="32">
        <v>2011</v>
      </c>
      <c r="J49">
        <f t="shared" si="0"/>
        <v>429.95077076081549</v>
      </c>
      <c r="O49">
        <f t="shared" si="1"/>
        <v>8.0801971084300135</v>
      </c>
      <c r="P49">
        <f t="shared" si="2"/>
        <v>16249.276385052757</v>
      </c>
      <c r="Q49">
        <f t="shared" si="3"/>
        <v>421.87057365238553</v>
      </c>
    </row>
    <row r="50" spans="1:17" x14ac:dyDescent="0.3">
      <c r="A50" s="143">
        <v>43</v>
      </c>
      <c r="B50" s="32">
        <v>999</v>
      </c>
      <c r="C50" s="32">
        <v>999</v>
      </c>
      <c r="D50" s="32" t="s">
        <v>50</v>
      </c>
      <c r="E50" s="32">
        <v>0</v>
      </c>
      <c r="F50" s="32">
        <v>1</v>
      </c>
      <c r="G50" s="32">
        <v>797157.06</v>
      </c>
      <c r="H50" s="32">
        <v>1629.3</v>
      </c>
      <c r="J50">
        <f t="shared" si="0"/>
        <v>489.26352421285219</v>
      </c>
      <c r="O50">
        <f t="shared" si="1"/>
        <v>67.392950560466716</v>
      </c>
      <c r="P50">
        <f t="shared" si="2"/>
        <v>109803.33434816841</v>
      </c>
      <c r="Q50">
        <f t="shared" si="3"/>
        <v>421.87057365238547</v>
      </c>
    </row>
    <row r="51" spans="1:17" x14ac:dyDescent="0.3">
      <c r="A51" s="143">
        <v>44</v>
      </c>
      <c r="B51" s="32">
        <v>1044</v>
      </c>
      <c r="C51" s="32">
        <v>1044</v>
      </c>
      <c r="D51" s="32" t="s">
        <v>51</v>
      </c>
      <c r="E51" s="32">
        <v>0</v>
      </c>
      <c r="F51" s="32">
        <v>1</v>
      </c>
      <c r="G51" s="32">
        <v>1642159.11</v>
      </c>
      <c r="H51" s="32">
        <v>5517.8</v>
      </c>
      <c r="J51">
        <f t="shared" si="0"/>
        <v>297.61120555293775</v>
      </c>
      <c r="O51">
        <f t="shared" si="1"/>
        <v>0</v>
      </c>
      <c r="P51">
        <f t="shared" si="2"/>
        <v>0</v>
      </c>
      <c r="Q51">
        <f t="shared" si="3"/>
        <v>297.61120555293775</v>
      </c>
    </row>
    <row r="52" spans="1:17" x14ac:dyDescent="0.3">
      <c r="A52" s="143">
        <v>45</v>
      </c>
      <c r="B52" s="32">
        <v>1053</v>
      </c>
      <c r="C52" s="32">
        <v>1053</v>
      </c>
      <c r="D52" s="32" t="s">
        <v>52</v>
      </c>
      <c r="E52" s="32">
        <v>0</v>
      </c>
      <c r="F52" s="32">
        <v>1</v>
      </c>
      <c r="G52" s="32">
        <v>5295358.84</v>
      </c>
      <c r="H52" s="32">
        <v>15948.6</v>
      </c>
      <c r="J52">
        <f t="shared" si="0"/>
        <v>332.02656283310131</v>
      </c>
      <c r="O52">
        <f t="shared" si="1"/>
        <v>0</v>
      </c>
      <c r="P52">
        <f t="shared" si="2"/>
        <v>0</v>
      </c>
      <c r="Q52">
        <f t="shared" si="3"/>
        <v>332.02656283310131</v>
      </c>
    </row>
    <row r="53" spans="1:17" x14ac:dyDescent="0.3">
      <c r="A53" s="143">
        <v>46</v>
      </c>
      <c r="B53" s="32">
        <v>1062</v>
      </c>
      <c r="C53" s="32">
        <v>1062</v>
      </c>
      <c r="D53" s="32" t="s">
        <v>53</v>
      </c>
      <c r="E53" s="32">
        <v>0</v>
      </c>
      <c r="F53" s="32">
        <v>1</v>
      </c>
      <c r="G53" s="32">
        <v>392216.94</v>
      </c>
      <c r="H53" s="32">
        <v>1201.9000000000001</v>
      </c>
      <c r="J53">
        <f t="shared" si="0"/>
        <v>326.33075963058491</v>
      </c>
      <c r="O53">
        <f t="shared" si="1"/>
        <v>0</v>
      </c>
      <c r="P53">
        <f t="shared" si="2"/>
        <v>0</v>
      </c>
      <c r="Q53">
        <f t="shared" si="3"/>
        <v>326.33075963058491</v>
      </c>
    </row>
    <row r="54" spans="1:17" x14ac:dyDescent="0.3">
      <c r="A54" s="143">
        <v>47</v>
      </c>
      <c r="B54" s="32">
        <v>1071</v>
      </c>
      <c r="C54" s="32">
        <v>1071</v>
      </c>
      <c r="D54" s="32" t="s">
        <v>54</v>
      </c>
      <c r="E54" s="32">
        <v>0</v>
      </c>
      <c r="F54" s="32">
        <v>1</v>
      </c>
      <c r="G54" s="32">
        <v>418445.23</v>
      </c>
      <c r="H54" s="32">
        <v>1331.8</v>
      </c>
      <c r="J54">
        <f t="shared" si="0"/>
        <v>314.19524703408922</v>
      </c>
      <c r="O54">
        <f t="shared" si="1"/>
        <v>0</v>
      </c>
      <c r="P54">
        <f t="shared" si="2"/>
        <v>0</v>
      </c>
      <c r="Q54">
        <f t="shared" si="3"/>
        <v>314.19524703408922</v>
      </c>
    </row>
    <row r="55" spans="1:17" x14ac:dyDescent="0.3">
      <c r="A55" s="143">
        <v>48</v>
      </c>
      <c r="B55" s="32">
        <v>1089</v>
      </c>
      <c r="C55" s="32">
        <v>1089</v>
      </c>
      <c r="D55" s="32" t="s">
        <v>56</v>
      </c>
      <c r="E55" s="32">
        <v>0</v>
      </c>
      <c r="F55" s="32">
        <v>1</v>
      </c>
      <c r="G55" s="32">
        <v>203944.91</v>
      </c>
      <c r="H55" s="32">
        <v>434.4</v>
      </c>
      <c r="J55">
        <f t="shared" si="0"/>
        <v>469.48644106813998</v>
      </c>
      <c r="O55">
        <f t="shared" si="1"/>
        <v>47.615867415754508</v>
      </c>
      <c r="P55">
        <f t="shared" si="2"/>
        <v>20684.332805403756</v>
      </c>
      <c r="Q55">
        <f t="shared" si="3"/>
        <v>421.87057365238547</v>
      </c>
    </row>
    <row r="56" spans="1:17" x14ac:dyDescent="0.3">
      <c r="A56" s="143">
        <v>49</v>
      </c>
      <c r="B56" s="32">
        <v>1080</v>
      </c>
      <c r="C56" s="32">
        <v>1080</v>
      </c>
      <c r="D56" s="32" t="s">
        <v>320</v>
      </c>
      <c r="E56" s="32">
        <v>0</v>
      </c>
      <c r="F56" s="32">
        <v>1</v>
      </c>
      <c r="G56" s="32">
        <v>388519.9</v>
      </c>
      <c r="H56" s="32">
        <v>451.7</v>
      </c>
      <c r="J56">
        <f t="shared" si="0"/>
        <v>860.12818242196158</v>
      </c>
      <c r="O56">
        <f t="shared" si="1"/>
        <v>438.25760876957611</v>
      </c>
      <c r="P56">
        <f t="shared" si="2"/>
        <v>197960.96188121752</v>
      </c>
      <c r="Q56">
        <f t="shared" si="3"/>
        <v>421.87057365238547</v>
      </c>
    </row>
    <row r="57" spans="1:17" x14ac:dyDescent="0.3">
      <c r="A57" s="143">
        <v>50</v>
      </c>
      <c r="B57" s="32">
        <v>1082</v>
      </c>
      <c r="C57" s="32">
        <v>1082</v>
      </c>
      <c r="D57" s="32" t="s">
        <v>321</v>
      </c>
      <c r="E57" s="32">
        <v>0</v>
      </c>
      <c r="F57" s="32">
        <v>1</v>
      </c>
      <c r="G57" s="32">
        <v>558812.84</v>
      </c>
      <c r="H57" s="32">
        <v>1452.8</v>
      </c>
      <c r="J57">
        <f t="shared" si="0"/>
        <v>384.64540198237887</v>
      </c>
      <c r="O57">
        <f t="shared" si="1"/>
        <v>0</v>
      </c>
      <c r="P57">
        <f t="shared" si="2"/>
        <v>0</v>
      </c>
      <c r="Q57">
        <f t="shared" si="3"/>
        <v>384.64540198237887</v>
      </c>
    </row>
    <row r="58" spans="1:17" x14ac:dyDescent="0.3">
      <c r="A58" s="143">
        <v>51</v>
      </c>
      <c r="B58" s="32">
        <v>1093</v>
      </c>
      <c r="C58" s="32">
        <v>1093</v>
      </c>
      <c r="D58" s="32" t="s">
        <v>57</v>
      </c>
      <c r="E58" s="32">
        <v>0</v>
      </c>
      <c r="F58" s="32">
        <v>1</v>
      </c>
      <c r="G58" s="32">
        <v>521821.96</v>
      </c>
      <c r="H58" s="32">
        <v>642.70000000000005</v>
      </c>
      <c r="J58">
        <f t="shared" si="0"/>
        <v>811.92151859343392</v>
      </c>
      <c r="O58">
        <f t="shared" si="1"/>
        <v>390.05094494104844</v>
      </c>
      <c r="P58">
        <f t="shared" si="2"/>
        <v>250685.74231361185</v>
      </c>
      <c r="Q58">
        <f t="shared" si="3"/>
        <v>421.87057365238547</v>
      </c>
    </row>
    <row r="59" spans="1:17" x14ac:dyDescent="0.3">
      <c r="A59" s="143">
        <v>52</v>
      </c>
      <c r="B59" s="32">
        <v>1079</v>
      </c>
      <c r="C59" s="32">
        <v>1079</v>
      </c>
      <c r="D59" s="32" t="s">
        <v>55</v>
      </c>
      <c r="E59" s="32">
        <v>0</v>
      </c>
      <c r="F59" s="32">
        <v>1</v>
      </c>
      <c r="G59" s="32">
        <v>616587.06000000006</v>
      </c>
      <c r="H59" s="32">
        <v>803.1</v>
      </c>
      <c r="J59">
        <f t="shared" si="0"/>
        <v>767.75875980575279</v>
      </c>
      <c r="O59">
        <f t="shared" si="1"/>
        <v>345.88818615336731</v>
      </c>
      <c r="P59">
        <f t="shared" si="2"/>
        <v>277782.8022997693</v>
      </c>
      <c r="Q59">
        <f t="shared" si="3"/>
        <v>421.87057365238542</v>
      </c>
    </row>
    <row r="60" spans="1:17" x14ac:dyDescent="0.3">
      <c r="A60" s="143">
        <v>53</v>
      </c>
      <c r="B60" s="32">
        <v>1095</v>
      </c>
      <c r="C60" s="32">
        <v>1095</v>
      </c>
      <c r="D60" s="32" t="s">
        <v>58</v>
      </c>
      <c r="E60" s="32">
        <v>0</v>
      </c>
      <c r="F60" s="32">
        <v>1</v>
      </c>
      <c r="G60" s="32">
        <v>210813.12</v>
      </c>
      <c r="H60" s="32">
        <v>765.1</v>
      </c>
      <c r="J60">
        <f t="shared" si="0"/>
        <v>275.53668801463857</v>
      </c>
      <c r="O60">
        <f t="shared" si="1"/>
        <v>0</v>
      </c>
      <c r="P60">
        <f t="shared" si="2"/>
        <v>0</v>
      </c>
      <c r="Q60">
        <f t="shared" si="3"/>
        <v>275.53668801463857</v>
      </c>
    </row>
    <row r="61" spans="1:17" x14ac:dyDescent="0.3">
      <c r="A61" s="143">
        <v>54</v>
      </c>
      <c r="B61" s="32">
        <v>4772</v>
      </c>
      <c r="C61" s="32">
        <v>4772</v>
      </c>
      <c r="D61" s="32" t="s">
        <v>192</v>
      </c>
      <c r="E61" s="32">
        <v>0</v>
      </c>
      <c r="F61" s="32">
        <v>1</v>
      </c>
      <c r="G61" s="32">
        <v>539194.97</v>
      </c>
      <c r="H61" s="32">
        <v>805.3</v>
      </c>
      <c r="J61">
        <f t="shared" si="0"/>
        <v>669.5578914690177</v>
      </c>
      <c r="O61">
        <f t="shared" si="1"/>
        <v>247.68731781663223</v>
      </c>
      <c r="P61">
        <f t="shared" si="2"/>
        <v>199462.59703773391</v>
      </c>
      <c r="Q61">
        <f t="shared" si="3"/>
        <v>421.87057365238559</v>
      </c>
    </row>
    <row r="62" spans="1:17" x14ac:dyDescent="0.3">
      <c r="A62" s="143">
        <v>55</v>
      </c>
      <c r="B62" s="32">
        <v>1107</v>
      </c>
      <c r="C62" s="32">
        <v>1107</v>
      </c>
      <c r="D62" s="32" t="s">
        <v>59</v>
      </c>
      <c r="E62" s="32">
        <v>0</v>
      </c>
      <c r="F62" s="32">
        <v>1</v>
      </c>
      <c r="G62" s="32">
        <v>527035.66</v>
      </c>
      <c r="H62" s="32">
        <v>1271.3</v>
      </c>
      <c r="J62">
        <f t="shared" si="0"/>
        <v>414.5643514512704</v>
      </c>
      <c r="O62">
        <f t="shared" si="1"/>
        <v>0</v>
      </c>
      <c r="P62">
        <f t="shared" si="2"/>
        <v>0</v>
      </c>
      <c r="Q62">
        <f t="shared" si="3"/>
        <v>414.5643514512704</v>
      </c>
    </row>
    <row r="63" spans="1:17" x14ac:dyDescent="0.3">
      <c r="A63" s="143">
        <v>56</v>
      </c>
      <c r="B63" s="32">
        <v>1116</v>
      </c>
      <c r="C63" s="32">
        <v>1116</v>
      </c>
      <c r="D63" s="32" t="s">
        <v>60</v>
      </c>
      <c r="E63" s="32">
        <v>0</v>
      </c>
      <c r="F63" s="32">
        <v>1</v>
      </c>
      <c r="G63" s="32">
        <v>319306.75</v>
      </c>
      <c r="H63" s="32">
        <v>1483.3</v>
      </c>
      <c r="J63">
        <f t="shared" si="0"/>
        <v>215.26781500707881</v>
      </c>
      <c r="O63">
        <f t="shared" si="1"/>
        <v>0</v>
      </c>
      <c r="P63">
        <f t="shared" si="2"/>
        <v>0</v>
      </c>
      <c r="Q63">
        <f t="shared" si="3"/>
        <v>215.26781500707881</v>
      </c>
    </row>
    <row r="64" spans="1:17" x14ac:dyDescent="0.3">
      <c r="A64" s="143">
        <v>57</v>
      </c>
      <c r="B64" s="32">
        <v>1134</v>
      </c>
      <c r="C64" s="32">
        <v>1134</v>
      </c>
      <c r="D64" s="32" t="s">
        <v>61</v>
      </c>
      <c r="E64" s="32">
        <v>0</v>
      </c>
      <c r="F64" s="32">
        <v>1</v>
      </c>
      <c r="G64" s="32">
        <v>274779.15999999997</v>
      </c>
      <c r="H64" s="32">
        <v>287.2</v>
      </c>
      <c r="J64">
        <f t="shared" si="0"/>
        <v>956.75194986072415</v>
      </c>
      <c r="O64">
        <f t="shared" si="1"/>
        <v>534.88137620833868</v>
      </c>
      <c r="P64">
        <f t="shared" si="2"/>
        <v>153617.93124703487</v>
      </c>
      <c r="Q64">
        <f t="shared" si="3"/>
        <v>421.87057365238547</v>
      </c>
    </row>
    <row r="65" spans="1:17" x14ac:dyDescent="0.3">
      <c r="A65" s="143">
        <v>58</v>
      </c>
      <c r="B65" s="32">
        <v>1152</v>
      </c>
      <c r="C65" s="32">
        <v>1152</v>
      </c>
      <c r="D65" s="32" t="s">
        <v>62</v>
      </c>
      <c r="E65" s="32">
        <v>0</v>
      </c>
      <c r="F65" s="32">
        <v>1</v>
      </c>
      <c r="G65" s="32">
        <v>285534.57</v>
      </c>
      <c r="H65" s="32">
        <v>1035.3</v>
      </c>
      <c r="J65">
        <f t="shared" si="0"/>
        <v>275.79886989278469</v>
      </c>
      <c r="O65">
        <f t="shared" si="1"/>
        <v>0</v>
      </c>
      <c r="P65">
        <f t="shared" si="2"/>
        <v>0</v>
      </c>
      <c r="Q65">
        <f t="shared" si="3"/>
        <v>275.79886989278469</v>
      </c>
    </row>
    <row r="66" spans="1:17" x14ac:dyDescent="0.3">
      <c r="A66" s="143">
        <v>59</v>
      </c>
      <c r="B66" s="32">
        <v>1197</v>
      </c>
      <c r="C66" s="32">
        <v>1197</v>
      </c>
      <c r="D66" s="32" t="s">
        <v>63</v>
      </c>
      <c r="E66" s="32">
        <v>0</v>
      </c>
      <c r="F66" s="32">
        <v>1</v>
      </c>
      <c r="G66" s="32">
        <v>305233.26</v>
      </c>
      <c r="H66" s="32">
        <v>987.7</v>
      </c>
      <c r="J66">
        <f t="shared" si="0"/>
        <v>309.03438290979039</v>
      </c>
      <c r="O66">
        <f t="shared" si="1"/>
        <v>0</v>
      </c>
      <c r="P66">
        <f t="shared" si="2"/>
        <v>0</v>
      </c>
      <c r="Q66">
        <f t="shared" si="3"/>
        <v>309.03438290979039</v>
      </c>
    </row>
    <row r="67" spans="1:17" x14ac:dyDescent="0.3">
      <c r="A67" s="143">
        <v>60</v>
      </c>
      <c r="B67" s="32">
        <v>1206</v>
      </c>
      <c r="C67" s="32">
        <v>1206</v>
      </c>
      <c r="D67" s="32" t="s">
        <v>64</v>
      </c>
      <c r="E67" s="32">
        <v>0</v>
      </c>
      <c r="F67" s="32">
        <v>1</v>
      </c>
      <c r="G67" s="32">
        <v>630131.03</v>
      </c>
      <c r="H67" s="32">
        <v>1011.1</v>
      </c>
      <c r="J67">
        <f t="shared" si="0"/>
        <v>623.21336168529331</v>
      </c>
      <c r="O67">
        <f t="shared" si="1"/>
        <v>201.34278803290783</v>
      </c>
      <c r="P67">
        <f t="shared" si="2"/>
        <v>203577.6929800731</v>
      </c>
      <c r="Q67">
        <f t="shared" si="3"/>
        <v>421.87057365238542</v>
      </c>
    </row>
    <row r="68" spans="1:17" x14ac:dyDescent="0.3">
      <c r="A68" s="143">
        <v>61</v>
      </c>
      <c r="B68" s="32">
        <v>1211</v>
      </c>
      <c r="C68" s="32">
        <v>1211</v>
      </c>
      <c r="D68" s="32" t="s">
        <v>65</v>
      </c>
      <c r="E68" s="32">
        <v>0</v>
      </c>
      <c r="F68" s="32">
        <v>1</v>
      </c>
      <c r="G68" s="32">
        <v>657570.16</v>
      </c>
      <c r="H68" s="32">
        <v>1442.5</v>
      </c>
      <c r="J68">
        <f t="shared" si="0"/>
        <v>455.85453032928945</v>
      </c>
      <c r="O68">
        <f t="shared" si="1"/>
        <v>33.983956676903972</v>
      </c>
      <c r="P68">
        <f t="shared" si="2"/>
        <v>49021.857506433982</v>
      </c>
      <c r="Q68">
        <f t="shared" si="3"/>
        <v>421.87057365238547</v>
      </c>
    </row>
    <row r="69" spans="1:17" x14ac:dyDescent="0.3">
      <c r="A69" s="143">
        <v>62</v>
      </c>
      <c r="B69" s="32">
        <v>1215</v>
      </c>
      <c r="C69" s="32">
        <v>1215</v>
      </c>
      <c r="D69" s="32" t="s">
        <v>66</v>
      </c>
      <c r="E69" s="32">
        <v>0</v>
      </c>
      <c r="F69" s="32">
        <v>1</v>
      </c>
      <c r="G69" s="32">
        <v>93157.52</v>
      </c>
      <c r="H69" s="32">
        <v>289.39999999999998</v>
      </c>
      <c r="J69">
        <f t="shared" si="0"/>
        <v>321.89882515549414</v>
      </c>
      <c r="O69">
        <f t="shared" si="1"/>
        <v>0</v>
      </c>
      <c r="P69">
        <f t="shared" si="2"/>
        <v>0</v>
      </c>
      <c r="Q69">
        <f t="shared" si="3"/>
        <v>321.89882515549414</v>
      </c>
    </row>
    <row r="70" spans="1:17" x14ac:dyDescent="0.3">
      <c r="A70" s="143">
        <v>63</v>
      </c>
      <c r="B70" s="32">
        <v>1218</v>
      </c>
      <c r="C70" s="32">
        <v>1218</v>
      </c>
      <c r="D70" s="32" t="s">
        <v>67</v>
      </c>
      <c r="E70" s="32">
        <v>0</v>
      </c>
      <c r="F70" s="32">
        <v>1</v>
      </c>
      <c r="G70" s="32">
        <v>163267.67000000001</v>
      </c>
      <c r="H70" s="32">
        <v>290.10000000000002</v>
      </c>
      <c r="J70">
        <f t="shared" si="0"/>
        <v>562.79789727680111</v>
      </c>
      <c r="O70">
        <f t="shared" si="1"/>
        <v>140.92732362441564</v>
      </c>
      <c r="P70">
        <f t="shared" si="2"/>
        <v>40883.016583442979</v>
      </c>
      <c r="Q70">
        <f t="shared" si="3"/>
        <v>421.87057365238547</v>
      </c>
    </row>
    <row r="71" spans="1:17" x14ac:dyDescent="0.3">
      <c r="A71" s="143">
        <v>64</v>
      </c>
      <c r="B71" s="32">
        <v>2763</v>
      </c>
      <c r="C71" s="32">
        <v>2763</v>
      </c>
      <c r="D71" s="32" t="s">
        <v>123</v>
      </c>
      <c r="E71" s="32">
        <v>0</v>
      </c>
      <c r="F71" s="32">
        <v>1</v>
      </c>
      <c r="G71" s="32">
        <v>453132.46</v>
      </c>
      <c r="H71" s="32">
        <v>641.9</v>
      </c>
      <c r="J71">
        <f t="shared" si="0"/>
        <v>705.92375759464096</v>
      </c>
      <c r="O71">
        <f t="shared" si="1"/>
        <v>284.05318394225549</v>
      </c>
      <c r="P71">
        <f t="shared" si="2"/>
        <v>182333.7387725338</v>
      </c>
      <c r="Q71">
        <f t="shared" si="3"/>
        <v>421.87057365238553</v>
      </c>
    </row>
    <row r="72" spans="1:17" x14ac:dyDescent="0.3">
      <c r="A72" s="143">
        <v>65</v>
      </c>
      <c r="B72" s="32">
        <v>1221</v>
      </c>
      <c r="C72" s="32">
        <v>1221</v>
      </c>
      <c r="D72" s="32" t="s">
        <v>322</v>
      </c>
      <c r="E72" s="32">
        <v>0</v>
      </c>
      <c r="F72" s="32">
        <v>1</v>
      </c>
      <c r="G72" s="32">
        <v>1656019.12</v>
      </c>
      <c r="H72" s="32">
        <v>2937.9</v>
      </c>
      <c r="J72">
        <f t="shared" si="0"/>
        <v>563.67443411960926</v>
      </c>
      <c r="O72">
        <f t="shared" si="1"/>
        <v>141.80386046722379</v>
      </c>
      <c r="P72">
        <f t="shared" si="2"/>
        <v>416605.56166665675</v>
      </c>
      <c r="Q72">
        <f t="shared" si="3"/>
        <v>421.87057365238547</v>
      </c>
    </row>
    <row r="73" spans="1:17" x14ac:dyDescent="0.3">
      <c r="A73" s="143">
        <v>66</v>
      </c>
      <c r="B73" s="32">
        <v>1233</v>
      </c>
      <c r="C73" s="32">
        <v>1233</v>
      </c>
      <c r="D73" s="32" t="s">
        <v>68</v>
      </c>
      <c r="E73" s="32">
        <v>0</v>
      </c>
      <c r="F73" s="32">
        <v>1</v>
      </c>
      <c r="G73" s="32">
        <v>352374.97</v>
      </c>
      <c r="H73" s="32">
        <v>1173.0999999999999</v>
      </c>
      <c r="J73">
        <f t="shared" ref="J73:J136" si="4">G73/H73</f>
        <v>300.37931122666441</v>
      </c>
      <c r="O73">
        <f t="shared" ref="O73:O136" si="5">IF(J73&gt;$O$4,J73-$O$4,0)</f>
        <v>0</v>
      </c>
      <c r="P73">
        <f t="shared" ref="P73:P136" si="6">O73*H73</f>
        <v>0</v>
      </c>
      <c r="Q73">
        <f t="shared" ref="Q73:Q136" si="7">(G73-P73)/H73</f>
        <v>300.37931122666441</v>
      </c>
    </row>
    <row r="74" spans="1:17" x14ac:dyDescent="0.3">
      <c r="A74" s="143">
        <v>67</v>
      </c>
      <c r="B74" s="32">
        <v>1278</v>
      </c>
      <c r="C74" s="32">
        <v>1278</v>
      </c>
      <c r="D74" s="32" t="s">
        <v>69</v>
      </c>
      <c r="E74" s="32">
        <v>0</v>
      </c>
      <c r="F74" s="32">
        <v>1</v>
      </c>
      <c r="G74" s="32">
        <v>864537.69</v>
      </c>
      <c r="H74" s="32">
        <v>3604.2</v>
      </c>
      <c r="J74">
        <f t="shared" si="4"/>
        <v>239.86951057100049</v>
      </c>
      <c r="O74">
        <f t="shared" si="5"/>
        <v>0</v>
      </c>
      <c r="P74">
        <f t="shared" si="6"/>
        <v>0</v>
      </c>
      <c r="Q74">
        <f t="shared" si="7"/>
        <v>239.86951057100049</v>
      </c>
    </row>
    <row r="75" spans="1:17" x14ac:dyDescent="0.3">
      <c r="A75" s="143">
        <v>68</v>
      </c>
      <c r="B75" s="32">
        <v>1332</v>
      </c>
      <c r="C75" s="32">
        <v>1332</v>
      </c>
      <c r="D75" s="32" t="s">
        <v>70</v>
      </c>
      <c r="E75" s="32">
        <v>0</v>
      </c>
      <c r="F75" s="32">
        <v>1</v>
      </c>
      <c r="G75" s="32">
        <v>437168.9</v>
      </c>
      <c r="H75" s="32">
        <v>707.2</v>
      </c>
      <c r="J75">
        <f t="shared" si="4"/>
        <v>618.16869343891403</v>
      </c>
      <c r="O75">
        <f t="shared" si="5"/>
        <v>196.29811978652856</v>
      </c>
      <c r="P75">
        <f t="shared" si="6"/>
        <v>138822.030313033</v>
      </c>
      <c r="Q75">
        <f t="shared" si="7"/>
        <v>421.87057365238542</v>
      </c>
    </row>
    <row r="76" spans="1:17" x14ac:dyDescent="0.3">
      <c r="A76" s="143">
        <v>69</v>
      </c>
      <c r="B76" s="32">
        <v>1337</v>
      </c>
      <c r="C76" s="32">
        <v>1337</v>
      </c>
      <c r="D76" s="32" t="s">
        <v>323</v>
      </c>
      <c r="E76" s="32">
        <v>0</v>
      </c>
      <c r="F76" s="32">
        <v>1</v>
      </c>
      <c r="G76" s="32">
        <v>2677878.46</v>
      </c>
      <c r="H76" s="32">
        <v>5147.8999999999996</v>
      </c>
      <c r="J76">
        <f t="shared" si="4"/>
        <v>520.18851570543336</v>
      </c>
      <c r="O76">
        <f t="shared" si="5"/>
        <v>98.317942053047886</v>
      </c>
      <c r="P76">
        <f t="shared" si="6"/>
        <v>506130.93389488518</v>
      </c>
      <c r="Q76">
        <f t="shared" si="7"/>
        <v>421.87057365238542</v>
      </c>
    </row>
    <row r="77" spans="1:17" x14ac:dyDescent="0.3">
      <c r="A77" s="143">
        <v>70</v>
      </c>
      <c r="B77" s="32">
        <v>1350</v>
      </c>
      <c r="C77" s="32">
        <v>1350</v>
      </c>
      <c r="D77" s="32" t="s">
        <v>71</v>
      </c>
      <c r="E77" s="32">
        <v>0</v>
      </c>
      <c r="F77" s="32">
        <v>1</v>
      </c>
      <c r="G77" s="32">
        <v>177841.16</v>
      </c>
      <c r="H77" s="32">
        <v>463.9</v>
      </c>
      <c r="J77">
        <f t="shared" si="4"/>
        <v>383.36098297046777</v>
      </c>
      <c r="O77">
        <f t="shared" si="5"/>
        <v>0</v>
      </c>
      <c r="P77">
        <f t="shared" si="6"/>
        <v>0</v>
      </c>
      <c r="Q77">
        <f t="shared" si="7"/>
        <v>383.36098297046777</v>
      </c>
    </row>
    <row r="78" spans="1:17" x14ac:dyDescent="0.3">
      <c r="A78" s="143">
        <v>71</v>
      </c>
      <c r="B78" s="32">
        <v>1359</v>
      </c>
      <c r="C78" s="32">
        <v>1359</v>
      </c>
      <c r="D78" s="32" t="s">
        <v>72</v>
      </c>
      <c r="E78" s="32">
        <v>0</v>
      </c>
      <c r="F78" s="32">
        <v>1</v>
      </c>
      <c r="G78" s="32">
        <v>379561.51</v>
      </c>
      <c r="H78" s="32">
        <v>452.9</v>
      </c>
      <c r="J78">
        <f t="shared" si="4"/>
        <v>838.06913225877679</v>
      </c>
      <c r="O78">
        <f t="shared" si="5"/>
        <v>416.19855860639132</v>
      </c>
      <c r="P78">
        <f t="shared" si="6"/>
        <v>188496.32719283461</v>
      </c>
      <c r="Q78">
        <f t="shared" si="7"/>
        <v>421.87057365238553</v>
      </c>
    </row>
    <row r="79" spans="1:17" x14ac:dyDescent="0.3">
      <c r="A79" s="143">
        <v>72</v>
      </c>
      <c r="B79" s="32">
        <v>1368</v>
      </c>
      <c r="C79" s="32">
        <v>1368</v>
      </c>
      <c r="D79" s="32" t="s">
        <v>73</v>
      </c>
      <c r="E79" s="32">
        <v>0</v>
      </c>
      <c r="F79" s="32">
        <v>1</v>
      </c>
      <c r="G79" s="32">
        <v>244599.99</v>
      </c>
      <c r="H79" s="32">
        <v>741.9</v>
      </c>
      <c r="J79">
        <f t="shared" si="4"/>
        <v>329.69401536595228</v>
      </c>
      <c r="O79">
        <f t="shared" si="5"/>
        <v>0</v>
      </c>
      <c r="P79">
        <f t="shared" si="6"/>
        <v>0</v>
      </c>
      <c r="Q79">
        <f t="shared" si="7"/>
        <v>329.69401536595228</v>
      </c>
    </row>
    <row r="80" spans="1:17" x14ac:dyDescent="0.3">
      <c r="A80" s="143">
        <v>73</v>
      </c>
      <c r="B80" s="32">
        <v>1413</v>
      </c>
      <c r="C80" s="32">
        <v>1413</v>
      </c>
      <c r="D80" s="32" t="s">
        <v>74</v>
      </c>
      <c r="E80" s="32">
        <v>0</v>
      </c>
      <c r="F80" s="32">
        <v>1</v>
      </c>
      <c r="G80" s="32">
        <v>248643.29</v>
      </c>
      <c r="H80" s="32">
        <v>425</v>
      </c>
      <c r="J80">
        <f t="shared" si="4"/>
        <v>585.04303529411766</v>
      </c>
      <c r="O80">
        <f t="shared" si="5"/>
        <v>163.17246164173218</v>
      </c>
      <c r="P80">
        <f t="shared" si="6"/>
        <v>69348.296197736185</v>
      </c>
      <c r="Q80">
        <f t="shared" si="7"/>
        <v>421.87057365238542</v>
      </c>
    </row>
    <row r="81" spans="1:17" x14ac:dyDescent="0.3">
      <c r="A81" s="143">
        <v>74</v>
      </c>
      <c r="B81" s="32">
        <v>1431</v>
      </c>
      <c r="C81" s="32">
        <v>1431</v>
      </c>
      <c r="D81" s="32" t="s">
        <v>75</v>
      </c>
      <c r="E81" s="32">
        <v>0</v>
      </c>
      <c r="F81" s="32">
        <v>1</v>
      </c>
      <c r="G81" s="32">
        <v>228362.83</v>
      </c>
      <c r="H81" s="32">
        <v>382.1</v>
      </c>
      <c r="J81">
        <f t="shared" si="4"/>
        <v>597.65200209369266</v>
      </c>
      <c r="O81">
        <f t="shared" si="5"/>
        <v>175.78142844130718</v>
      </c>
      <c r="P81">
        <f t="shared" si="6"/>
        <v>67166.083807423478</v>
      </c>
      <c r="Q81">
        <f t="shared" si="7"/>
        <v>421.87057365238547</v>
      </c>
    </row>
    <row r="82" spans="1:17" x14ac:dyDescent="0.3">
      <c r="A82" s="143">
        <v>75</v>
      </c>
      <c r="B82" s="32">
        <v>1476</v>
      </c>
      <c r="C82" s="32">
        <v>1476</v>
      </c>
      <c r="D82" s="32" t="s">
        <v>76</v>
      </c>
      <c r="E82" s="32">
        <v>0</v>
      </c>
      <c r="F82" s="32">
        <v>1</v>
      </c>
      <c r="G82" s="32">
        <v>5264404.17</v>
      </c>
      <c r="H82" s="32">
        <v>8705.5</v>
      </c>
      <c r="J82">
        <f t="shared" si="4"/>
        <v>604.72163230141859</v>
      </c>
      <c r="O82">
        <f t="shared" si="5"/>
        <v>182.85105864903312</v>
      </c>
      <c r="P82">
        <f t="shared" si="6"/>
        <v>1591809.8910691577</v>
      </c>
      <c r="Q82">
        <f t="shared" si="7"/>
        <v>421.87057365238547</v>
      </c>
    </row>
    <row r="83" spans="1:17" x14ac:dyDescent="0.3">
      <c r="A83" s="143">
        <v>76</v>
      </c>
      <c r="B83" s="32">
        <v>1503</v>
      </c>
      <c r="C83" s="32">
        <v>1503</v>
      </c>
      <c r="D83" s="32" t="s">
        <v>77</v>
      </c>
      <c r="E83" s="32">
        <v>0</v>
      </c>
      <c r="F83" s="32">
        <v>1</v>
      </c>
      <c r="G83" s="32">
        <v>381863.28</v>
      </c>
      <c r="H83" s="32">
        <v>1396.9</v>
      </c>
      <c r="J83">
        <f t="shared" si="4"/>
        <v>273.36479347125777</v>
      </c>
      <c r="O83">
        <f t="shared" si="5"/>
        <v>0</v>
      </c>
      <c r="P83">
        <f t="shared" si="6"/>
        <v>0</v>
      </c>
      <c r="Q83">
        <f t="shared" si="7"/>
        <v>273.36479347125777</v>
      </c>
    </row>
    <row r="84" spans="1:17" x14ac:dyDescent="0.3">
      <c r="A84" s="143">
        <v>77</v>
      </c>
      <c r="B84" s="32">
        <v>1576</v>
      </c>
      <c r="C84" s="32">
        <v>1576</v>
      </c>
      <c r="D84" s="32" t="s">
        <v>78</v>
      </c>
      <c r="E84" s="32">
        <v>0</v>
      </c>
      <c r="F84" s="32">
        <v>1</v>
      </c>
      <c r="G84" s="32">
        <v>1190978.5</v>
      </c>
      <c r="H84" s="32">
        <v>3478</v>
      </c>
      <c r="J84">
        <f t="shared" si="4"/>
        <v>342.43200115008625</v>
      </c>
      <c r="O84">
        <f t="shared" si="5"/>
        <v>0</v>
      </c>
      <c r="P84">
        <f t="shared" si="6"/>
        <v>0</v>
      </c>
      <c r="Q84">
        <f t="shared" si="7"/>
        <v>342.43200115008625</v>
      </c>
    </row>
    <row r="85" spans="1:17" x14ac:dyDescent="0.3">
      <c r="A85" s="143">
        <v>78</v>
      </c>
      <c r="B85" s="32">
        <v>1602</v>
      </c>
      <c r="C85" s="32">
        <v>1602</v>
      </c>
      <c r="D85" s="32" t="s">
        <v>79</v>
      </c>
      <c r="E85" s="32">
        <v>0</v>
      </c>
      <c r="F85" s="32">
        <v>1</v>
      </c>
      <c r="G85" s="32">
        <v>267481.7</v>
      </c>
      <c r="H85" s="32">
        <v>432.4</v>
      </c>
      <c r="J85">
        <f t="shared" si="4"/>
        <v>618.59782608695662</v>
      </c>
      <c r="O85">
        <f t="shared" si="5"/>
        <v>196.72725243457114</v>
      </c>
      <c r="P85">
        <f t="shared" si="6"/>
        <v>85064.863952708562</v>
      </c>
      <c r="Q85">
        <f t="shared" si="7"/>
        <v>421.87057365238547</v>
      </c>
    </row>
    <row r="86" spans="1:17" x14ac:dyDescent="0.3">
      <c r="A86" s="143">
        <v>79</v>
      </c>
      <c r="B86" s="32">
        <v>1611</v>
      </c>
      <c r="C86" s="32">
        <v>1611</v>
      </c>
      <c r="D86" s="32" t="s">
        <v>80</v>
      </c>
      <c r="E86" s="32">
        <v>0</v>
      </c>
      <c r="F86" s="32">
        <v>1</v>
      </c>
      <c r="G86" s="32">
        <v>6326991.3600000003</v>
      </c>
      <c r="H86" s="32">
        <v>14162.3</v>
      </c>
      <c r="J86">
        <f t="shared" si="4"/>
        <v>446.74885858935346</v>
      </c>
      <c r="O86">
        <f t="shared" si="5"/>
        <v>24.878284936967987</v>
      </c>
      <c r="P86">
        <f t="shared" si="6"/>
        <v>352333.7347628217</v>
      </c>
      <c r="Q86">
        <f t="shared" si="7"/>
        <v>421.87057365238553</v>
      </c>
    </row>
    <row r="87" spans="1:17" x14ac:dyDescent="0.3">
      <c r="A87" s="143">
        <v>80</v>
      </c>
      <c r="B87" s="32">
        <v>1619</v>
      </c>
      <c r="C87" s="32">
        <v>1619</v>
      </c>
      <c r="D87" s="32" t="s">
        <v>81</v>
      </c>
      <c r="E87" s="32">
        <v>0</v>
      </c>
      <c r="F87" s="32">
        <v>1</v>
      </c>
      <c r="G87" s="32">
        <v>1428051.73</v>
      </c>
      <c r="H87" s="32">
        <v>1148.7</v>
      </c>
      <c r="J87">
        <f t="shared" si="4"/>
        <v>1243.1894576477757</v>
      </c>
      <c r="O87">
        <f t="shared" si="5"/>
        <v>821.31888399539025</v>
      </c>
      <c r="P87">
        <f t="shared" si="6"/>
        <v>943449.00204550487</v>
      </c>
      <c r="Q87">
        <f t="shared" si="7"/>
        <v>421.87057365238542</v>
      </c>
    </row>
    <row r="88" spans="1:17" x14ac:dyDescent="0.3">
      <c r="A88" s="143">
        <v>81</v>
      </c>
      <c r="B88" s="32">
        <v>1638</v>
      </c>
      <c r="C88" s="32">
        <v>1638</v>
      </c>
      <c r="D88" s="32" t="s">
        <v>324</v>
      </c>
      <c r="E88" s="32">
        <v>0</v>
      </c>
      <c r="F88" s="32">
        <v>1</v>
      </c>
      <c r="G88" s="32">
        <v>1168925.6299999999</v>
      </c>
      <c r="H88" s="32">
        <v>1522.4</v>
      </c>
      <c r="J88">
        <f t="shared" si="4"/>
        <v>767.81767603783487</v>
      </c>
      <c r="O88">
        <f t="shared" si="5"/>
        <v>345.9471023854494</v>
      </c>
      <c r="P88">
        <f t="shared" si="6"/>
        <v>526669.86867160816</v>
      </c>
      <c r="Q88">
        <f t="shared" si="7"/>
        <v>421.87057365238553</v>
      </c>
    </row>
    <row r="89" spans="1:17" x14ac:dyDescent="0.3">
      <c r="A89" s="143">
        <v>82</v>
      </c>
      <c r="B89" s="32">
        <v>1675</v>
      </c>
      <c r="C89" s="32">
        <v>1675</v>
      </c>
      <c r="D89" s="32" t="s">
        <v>82</v>
      </c>
      <c r="E89" s="32">
        <v>0</v>
      </c>
      <c r="F89" s="32">
        <v>1</v>
      </c>
      <c r="G89" s="32">
        <v>196708.59</v>
      </c>
      <c r="H89" s="32">
        <v>200</v>
      </c>
      <c r="J89">
        <f t="shared" si="4"/>
        <v>983.54295000000002</v>
      </c>
      <c r="O89">
        <f t="shared" si="5"/>
        <v>561.67237634761455</v>
      </c>
      <c r="P89">
        <f t="shared" si="6"/>
        <v>112334.47526952291</v>
      </c>
      <c r="Q89">
        <f t="shared" si="7"/>
        <v>421.87057365238542</v>
      </c>
    </row>
    <row r="90" spans="1:17" x14ac:dyDescent="0.3">
      <c r="A90" s="143">
        <v>83</v>
      </c>
      <c r="B90" s="32">
        <v>1701</v>
      </c>
      <c r="C90" s="32">
        <v>1701</v>
      </c>
      <c r="D90" s="32" t="s">
        <v>83</v>
      </c>
      <c r="E90" s="32">
        <v>0</v>
      </c>
      <c r="F90" s="32">
        <v>1</v>
      </c>
      <c r="G90" s="32">
        <v>930788.33</v>
      </c>
      <c r="H90" s="32">
        <v>2026.3</v>
      </c>
      <c r="J90">
        <f t="shared" si="4"/>
        <v>459.35366431426735</v>
      </c>
      <c r="O90">
        <f t="shared" si="5"/>
        <v>37.483090661881874</v>
      </c>
      <c r="P90">
        <f t="shared" si="6"/>
        <v>75951.986608171239</v>
      </c>
      <c r="Q90">
        <f t="shared" si="7"/>
        <v>421.87057365238547</v>
      </c>
    </row>
    <row r="91" spans="1:17" x14ac:dyDescent="0.3">
      <c r="A91" s="143">
        <v>84</v>
      </c>
      <c r="B91" s="32">
        <v>1719</v>
      </c>
      <c r="C91" s="32">
        <v>1719</v>
      </c>
      <c r="D91" s="32" t="s">
        <v>84</v>
      </c>
      <c r="E91" s="32">
        <v>0</v>
      </c>
      <c r="F91" s="32">
        <v>1</v>
      </c>
      <c r="G91" s="32">
        <v>189959.62</v>
      </c>
      <c r="H91" s="32">
        <v>862.9</v>
      </c>
      <c r="J91">
        <f t="shared" si="4"/>
        <v>220.14094333062928</v>
      </c>
      <c r="O91">
        <f t="shared" si="5"/>
        <v>0</v>
      </c>
      <c r="P91">
        <f t="shared" si="6"/>
        <v>0</v>
      </c>
      <c r="Q91">
        <f t="shared" si="7"/>
        <v>220.14094333062928</v>
      </c>
    </row>
    <row r="92" spans="1:17" x14ac:dyDescent="0.3">
      <c r="A92" s="143">
        <v>85</v>
      </c>
      <c r="B92" s="32">
        <v>1737</v>
      </c>
      <c r="C92" s="32">
        <v>1737</v>
      </c>
      <c r="D92" s="32" t="s">
        <v>325</v>
      </c>
      <c r="E92" s="32">
        <v>0</v>
      </c>
      <c r="F92" s="32">
        <v>1</v>
      </c>
      <c r="G92" s="32">
        <v>6532289.1900000004</v>
      </c>
      <c r="H92" s="32">
        <v>30727.9</v>
      </c>
      <c r="J92">
        <f t="shared" si="4"/>
        <v>212.58495341367291</v>
      </c>
      <c r="O92">
        <f t="shared" si="5"/>
        <v>0</v>
      </c>
      <c r="P92">
        <f t="shared" si="6"/>
        <v>0</v>
      </c>
      <c r="Q92">
        <f t="shared" si="7"/>
        <v>212.58495341367291</v>
      </c>
    </row>
    <row r="93" spans="1:17" x14ac:dyDescent="0.3">
      <c r="A93" s="143">
        <v>86</v>
      </c>
      <c r="B93" s="32">
        <v>1782</v>
      </c>
      <c r="C93" s="32">
        <v>1782</v>
      </c>
      <c r="D93" s="32" t="s">
        <v>85</v>
      </c>
      <c r="E93" s="32">
        <v>0</v>
      </c>
      <c r="F93" s="32">
        <v>1</v>
      </c>
      <c r="G93" s="32">
        <v>130763.41</v>
      </c>
      <c r="H93" s="32">
        <v>112</v>
      </c>
      <c r="J93">
        <f t="shared" si="4"/>
        <v>1167.5304464285714</v>
      </c>
      <c r="O93">
        <f t="shared" si="5"/>
        <v>745.65987277618592</v>
      </c>
      <c r="P93">
        <f t="shared" si="6"/>
        <v>83513.905750932827</v>
      </c>
      <c r="Q93">
        <f t="shared" si="7"/>
        <v>421.87057365238553</v>
      </c>
    </row>
    <row r="94" spans="1:17" x14ac:dyDescent="0.3">
      <c r="A94" s="143">
        <v>87</v>
      </c>
      <c r="B94" s="32">
        <v>1791</v>
      </c>
      <c r="C94" s="32">
        <v>1791</v>
      </c>
      <c r="D94" s="32" t="s">
        <v>86</v>
      </c>
      <c r="E94" s="32">
        <v>0</v>
      </c>
      <c r="F94" s="32">
        <v>1</v>
      </c>
      <c r="G94" s="32">
        <v>439780.54</v>
      </c>
      <c r="H94" s="32">
        <v>876.2</v>
      </c>
      <c r="J94">
        <f t="shared" si="4"/>
        <v>501.91798676101342</v>
      </c>
      <c r="O94">
        <f t="shared" si="5"/>
        <v>80.04741310862795</v>
      </c>
      <c r="P94">
        <f t="shared" si="6"/>
        <v>70137.543365779813</v>
      </c>
      <c r="Q94">
        <f t="shared" si="7"/>
        <v>421.87057365238547</v>
      </c>
    </row>
    <row r="95" spans="1:17" x14ac:dyDescent="0.3">
      <c r="A95" s="143">
        <v>88</v>
      </c>
      <c r="B95" s="32">
        <v>1863</v>
      </c>
      <c r="C95" s="32">
        <v>1863</v>
      </c>
      <c r="D95" s="32" t="s">
        <v>87</v>
      </c>
      <c r="E95" s="32">
        <v>0</v>
      </c>
      <c r="F95" s="32">
        <v>1</v>
      </c>
      <c r="G95" s="32">
        <v>3236854.97</v>
      </c>
      <c r="H95" s="32">
        <v>10059.9</v>
      </c>
      <c r="J95">
        <f t="shared" si="4"/>
        <v>321.75816558812716</v>
      </c>
      <c r="O95">
        <f t="shared" si="5"/>
        <v>0</v>
      </c>
      <c r="P95">
        <f t="shared" si="6"/>
        <v>0</v>
      </c>
      <c r="Q95">
        <f t="shared" si="7"/>
        <v>321.75816558812716</v>
      </c>
    </row>
    <row r="96" spans="1:17" x14ac:dyDescent="0.3">
      <c r="A96" s="143">
        <v>89</v>
      </c>
      <c r="B96" s="32">
        <v>1908</v>
      </c>
      <c r="C96" s="32">
        <v>1908</v>
      </c>
      <c r="D96" s="32" t="s">
        <v>88</v>
      </c>
      <c r="E96" s="32">
        <v>0</v>
      </c>
      <c r="F96" s="32">
        <v>1</v>
      </c>
      <c r="G96" s="32">
        <v>158528.76999999999</v>
      </c>
      <c r="H96" s="32">
        <v>366.1</v>
      </c>
      <c r="J96">
        <f t="shared" si="4"/>
        <v>433.02040426113081</v>
      </c>
      <c r="O96">
        <f t="shared" si="5"/>
        <v>11.149830608745333</v>
      </c>
      <c r="P96">
        <f t="shared" si="6"/>
        <v>4081.9529858616665</v>
      </c>
      <c r="Q96">
        <f t="shared" si="7"/>
        <v>421.87057365238547</v>
      </c>
    </row>
    <row r="97" spans="1:17" x14ac:dyDescent="0.3">
      <c r="A97" s="143">
        <v>90</v>
      </c>
      <c r="B97" s="32">
        <v>1926</v>
      </c>
      <c r="C97" s="32">
        <v>1926</v>
      </c>
      <c r="D97" s="32" t="s">
        <v>90</v>
      </c>
      <c r="E97" s="32">
        <v>0</v>
      </c>
      <c r="F97" s="32">
        <v>1</v>
      </c>
      <c r="G97" s="32">
        <v>291577.64</v>
      </c>
      <c r="H97" s="32">
        <v>503.5</v>
      </c>
      <c r="J97">
        <f t="shared" si="4"/>
        <v>579.10156901688185</v>
      </c>
      <c r="O97">
        <f t="shared" si="5"/>
        <v>157.23099536449638</v>
      </c>
      <c r="P97">
        <f t="shared" si="6"/>
        <v>79165.806166023933</v>
      </c>
      <c r="Q97">
        <f t="shared" si="7"/>
        <v>421.87057365238542</v>
      </c>
    </row>
    <row r="98" spans="1:17" x14ac:dyDescent="0.3">
      <c r="A98" s="143">
        <v>91</v>
      </c>
      <c r="B98" s="32">
        <v>1944</v>
      </c>
      <c r="C98" s="32">
        <v>1944</v>
      </c>
      <c r="D98" s="32" t="s">
        <v>91</v>
      </c>
      <c r="E98" s="32">
        <v>0</v>
      </c>
      <c r="F98" s="32">
        <v>1</v>
      </c>
      <c r="G98" s="32">
        <v>320214.5</v>
      </c>
      <c r="H98" s="32">
        <v>952</v>
      </c>
      <c r="J98">
        <f t="shared" si="4"/>
        <v>336.35976890756302</v>
      </c>
      <c r="O98">
        <f t="shared" si="5"/>
        <v>0</v>
      </c>
      <c r="P98">
        <f t="shared" si="6"/>
        <v>0</v>
      </c>
      <c r="Q98">
        <f t="shared" si="7"/>
        <v>336.35976890756302</v>
      </c>
    </row>
    <row r="99" spans="1:17" x14ac:dyDescent="0.3">
      <c r="A99" s="143">
        <v>92</v>
      </c>
      <c r="B99" s="32">
        <v>1953</v>
      </c>
      <c r="C99" s="32">
        <v>1953</v>
      </c>
      <c r="D99" s="32" t="s">
        <v>92</v>
      </c>
      <c r="E99" s="32">
        <v>0</v>
      </c>
      <c r="F99" s="32">
        <v>1</v>
      </c>
      <c r="G99" s="32">
        <v>187038.6</v>
      </c>
      <c r="H99" s="32">
        <v>562.29999999999995</v>
      </c>
      <c r="J99">
        <f t="shared" si="4"/>
        <v>332.63133558598616</v>
      </c>
      <c r="O99">
        <f t="shared" si="5"/>
        <v>0</v>
      </c>
      <c r="P99">
        <f t="shared" si="6"/>
        <v>0</v>
      </c>
      <c r="Q99">
        <f t="shared" si="7"/>
        <v>332.63133558598616</v>
      </c>
    </row>
    <row r="100" spans="1:17" x14ac:dyDescent="0.3">
      <c r="A100" s="143">
        <v>93</v>
      </c>
      <c r="B100" s="32">
        <v>1963</v>
      </c>
      <c r="C100" s="32">
        <v>1963</v>
      </c>
      <c r="D100" s="32" t="s">
        <v>93</v>
      </c>
      <c r="E100" s="32">
        <v>0</v>
      </c>
      <c r="F100" s="32">
        <v>1</v>
      </c>
      <c r="G100" s="32">
        <v>309656.27</v>
      </c>
      <c r="H100" s="32">
        <v>541.9</v>
      </c>
      <c r="J100">
        <f t="shared" si="4"/>
        <v>571.42696069385499</v>
      </c>
      <c r="O100">
        <f t="shared" si="5"/>
        <v>149.55638704146952</v>
      </c>
      <c r="P100">
        <f t="shared" si="6"/>
        <v>81044.606137772324</v>
      </c>
      <c r="Q100">
        <f t="shared" si="7"/>
        <v>421.87057365238553</v>
      </c>
    </row>
    <row r="101" spans="1:17" x14ac:dyDescent="0.3">
      <c r="A101" s="143">
        <v>94</v>
      </c>
      <c r="B101" s="32">
        <v>3582</v>
      </c>
      <c r="C101" s="32">
        <v>1968</v>
      </c>
      <c r="D101" s="32" t="s">
        <v>95</v>
      </c>
      <c r="E101" s="32">
        <v>0</v>
      </c>
      <c r="F101" s="32">
        <v>1</v>
      </c>
      <c r="G101" s="32">
        <v>501238.62</v>
      </c>
      <c r="H101" s="32">
        <v>525.20000000000005</v>
      </c>
      <c r="J101">
        <f t="shared" si="4"/>
        <v>954.37665651180498</v>
      </c>
      <c r="O101">
        <f t="shared" si="5"/>
        <v>532.50608285941951</v>
      </c>
      <c r="P101">
        <f t="shared" si="6"/>
        <v>279672.19471776712</v>
      </c>
      <c r="Q101">
        <f t="shared" si="7"/>
        <v>421.87057365238547</v>
      </c>
    </row>
    <row r="102" spans="1:17" x14ac:dyDescent="0.3">
      <c r="A102" s="143">
        <v>95</v>
      </c>
      <c r="B102" s="32">
        <v>3978</v>
      </c>
      <c r="C102" s="32">
        <v>3978</v>
      </c>
      <c r="D102" s="32" t="s">
        <v>164</v>
      </c>
      <c r="E102" s="32">
        <v>0</v>
      </c>
      <c r="F102" s="32">
        <v>1</v>
      </c>
      <c r="G102" s="32">
        <v>515474.99</v>
      </c>
      <c r="H102" s="32">
        <v>528.5</v>
      </c>
      <c r="J102">
        <f t="shared" si="4"/>
        <v>975.35475875118254</v>
      </c>
      <c r="O102">
        <f t="shared" si="5"/>
        <v>553.48418509879707</v>
      </c>
      <c r="P102">
        <f t="shared" si="6"/>
        <v>292516.39182471426</v>
      </c>
      <c r="Q102">
        <f t="shared" si="7"/>
        <v>421.87057365238547</v>
      </c>
    </row>
    <row r="103" spans="1:17" x14ac:dyDescent="0.3">
      <c r="A103" s="143">
        <v>96</v>
      </c>
      <c r="B103" s="32">
        <v>6741</v>
      </c>
      <c r="C103" s="32">
        <v>6741</v>
      </c>
      <c r="D103" s="32" t="s">
        <v>272</v>
      </c>
      <c r="E103" s="32">
        <v>0</v>
      </c>
      <c r="F103" s="32">
        <v>1</v>
      </c>
      <c r="G103" s="32">
        <v>506733.03</v>
      </c>
      <c r="H103" s="32">
        <v>835.5</v>
      </c>
      <c r="J103">
        <f t="shared" si="4"/>
        <v>606.50272890484746</v>
      </c>
      <c r="O103">
        <f t="shared" si="5"/>
        <v>184.63215525246198</v>
      </c>
      <c r="P103">
        <f t="shared" si="6"/>
        <v>154260.16571343198</v>
      </c>
      <c r="Q103">
        <f t="shared" si="7"/>
        <v>421.87057365238542</v>
      </c>
    </row>
    <row r="104" spans="1:17" x14ac:dyDescent="0.3">
      <c r="A104" s="143">
        <v>97</v>
      </c>
      <c r="B104" s="32">
        <v>1970</v>
      </c>
      <c r="C104" s="32">
        <v>1970</v>
      </c>
      <c r="D104" s="32" t="s">
        <v>96</v>
      </c>
      <c r="E104" s="32">
        <v>0</v>
      </c>
      <c r="F104" s="32">
        <v>1</v>
      </c>
      <c r="G104" s="32">
        <v>379173.39</v>
      </c>
      <c r="H104" s="32">
        <v>472.5</v>
      </c>
      <c r="J104">
        <f t="shared" si="4"/>
        <v>802.48336507936506</v>
      </c>
      <c r="O104">
        <f t="shared" si="5"/>
        <v>380.61279142697958</v>
      </c>
      <c r="P104">
        <f t="shared" si="6"/>
        <v>179839.54394924786</v>
      </c>
      <c r="Q104">
        <f t="shared" si="7"/>
        <v>421.87057365238553</v>
      </c>
    </row>
    <row r="105" spans="1:17" x14ac:dyDescent="0.3">
      <c r="A105" s="143">
        <v>98</v>
      </c>
      <c r="B105" s="32">
        <v>1972</v>
      </c>
      <c r="C105" s="32">
        <v>1972</v>
      </c>
      <c r="D105" s="32" t="s">
        <v>97</v>
      </c>
      <c r="E105" s="32">
        <v>0</v>
      </c>
      <c r="F105" s="32">
        <v>1</v>
      </c>
      <c r="G105" s="32">
        <v>266265.43</v>
      </c>
      <c r="H105" s="32">
        <v>331.3</v>
      </c>
      <c r="J105">
        <f t="shared" si="4"/>
        <v>803.69885300332021</v>
      </c>
      <c r="O105">
        <f t="shared" si="5"/>
        <v>381.82827935093474</v>
      </c>
      <c r="P105">
        <f t="shared" si="6"/>
        <v>126499.70894896468</v>
      </c>
      <c r="Q105">
        <f t="shared" si="7"/>
        <v>421.87057365238553</v>
      </c>
    </row>
    <row r="106" spans="1:17" x14ac:dyDescent="0.3">
      <c r="A106" s="143">
        <v>99</v>
      </c>
      <c r="B106" s="32">
        <v>1965</v>
      </c>
      <c r="C106" s="32">
        <v>1965</v>
      </c>
      <c r="D106" s="32" t="s">
        <v>94</v>
      </c>
      <c r="E106" s="32">
        <v>0</v>
      </c>
      <c r="F106" s="32">
        <v>1</v>
      </c>
      <c r="G106" s="32">
        <v>314441.44</v>
      </c>
      <c r="H106" s="32">
        <v>547</v>
      </c>
      <c r="J106">
        <f t="shared" si="4"/>
        <v>574.847239488117</v>
      </c>
      <c r="O106">
        <f t="shared" si="5"/>
        <v>152.97666583573152</v>
      </c>
      <c r="P106">
        <f t="shared" si="6"/>
        <v>83678.236212145144</v>
      </c>
      <c r="Q106">
        <f t="shared" si="7"/>
        <v>421.87057365238553</v>
      </c>
    </row>
    <row r="107" spans="1:17" x14ac:dyDescent="0.3">
      <c r="A107" s="143">
        <v>100</v>
      </c>
      <c r="B107" s="32">
        <v>657</v>
      </c>
      <c r="C107" s="32">
        <v>657</v>
      </c>
      <c r="D107" s="32" t="s">
        <v>342</v>
      </c>
      <c r="E107" s="32">
        <v>0</v>
      </c>
      <c r="F107" s="32">
        <v>1</v>
      </c>
      <c r="G107" s="32">
        <v>778328.49</v>
      </c>
      <c r="H107" s="32">
        <v>835.6</v>
      </c>
      <c r="J107">
        <f t="shared" si="4"/>
        <v>931.46061512685492</v>
      </c>
      <c r="O107">
        <f t="shared" si="5"/>
        <v>509.59004147446944</v>
      </c>
      <c r="P107">
        <f t="shared" si="6"/>
        <v>425813.43865606666</v>
      </c>
      <c r="Q107">
        <f t="shared" si="7"/>
        <v>421.87057365238547</v>
      </c>
    </row>
    <row r="108" spans="1:17" x14ac:dyDescent="0.3">
      <c r="A108" s="143">
        <v>101</v>
      </c>
      <c r="B108" s="32">
        <v>1989</v>
      </c>
      <c r="C108" s="32">
        <v>1989</v>
      </c>
      <c r="D108" s="32" t="s">
        <v>99</v>
      </c>
      <c r="E108" s="32">
        <v>0</v>
      </c>
      <c r="F108" s="32">
        <v>1</v>
      </c>
      <c r="G108" s="32">
        <v>448683.22</v>
      </c>
      <c r="H108" s="32">
        <v>401</v>
      </c>
      <c r="J108">
        <f t="shared" si="4"/>
        <v>1118.9107730673315</v>
      </c>
      <c r="O108">
        <f t="shared" si="5"/>
        <v>697.04019941494607</v>
      </c>
      <c r="P108">
        <f t="shared" si="6"/>
        <v>279513.11996539339</v>
      </c>
      <c r="Q108">
        <f t="shared" si="7"/>
        <v>421.87057365238547</v>
      </c>
    </row>
    <row r="109" spans="1:17" x14ac:dyDescent="0.3">
      <c r="A109" s="143">
        <v>102</v>
      </c>
      <c r="B109" s="32">
        <v>2007</v>
      </c>
      <c r="C109" s="32">
        <v>2007</v>
      </c>
      <c r="D109" s="32" t="s">
        <v>100</v>
      </c>
      <c r="E109" s="32">
        <v>0</v>
      </c>
      <c r="F109" s="32">
        <v>1</v>
      </c>
      <c r="G109" s="32">
        <v>276790.11</v>
      </c>
      <c r="H109" s="32">
        <v>560.70000000000005</v>
      </c>
      <c r="J109">
        <f t="shared" si="4"/>
        <v>493.65098983413583</v>
      </c>
      <c r="O109">
        <f t="shared" si="5"/>
        <v>71.780416181750354</v>
      </c>
      <c r="P109">
        <f t="shared" si="6"/>
        <v>40247.279353107428</v>
      </c>
      <c r="Q109">
        <f t="shared" si="7"/>
        <v>421.87057365238547</v>
      </c>
    </row>
    <row r="110" spans="1:17" x14ac:dyDescent="0.3">
      <c r="A110" s="143">
        <v>103</v>
      </c>
      <c r="B110" s="32">
        <v>2088</v>
      </c>
      <c r="C110" s="32">
        <v>2088</v>
      </c>
      <c r="D110" s="32" t="s">
        <v>101</v>
      </c>
      <c r="E110" s="32">
        <v>0</v>
      </c>
      <c r="F110" s="32">
        <v>1</v>
      </c>
      <c r="G110" s="32">
        <v>329067.37</v>
      </c>
      <c r="H110" s="32">
        <v>663.2</v>
      </c>
      <c r="J110">
        <f t="shared" si="4"/>
        <v>496.18119722557293</v>
      </c>
      <c r="O110">
        <f t="shared" si="5"/>
        <v>74.310623573187456</v>
      </c>
      <c r="P110">
        <f t="shared" si="6"/>
        <v>49282.805553737926</v>
      </c>
      <c r="Q110">
        <f t="shared" si="7"/>
        <v>421.87057365238547</v>
      </c>
    </row>
    <row r="111" spans="1:17" x14ac:dyDescent="0.3">
      <c r="A111" s="143">
        <v>104</v>
      </c>
      <c r="B111" s="32">
        <v>2097</v>
      </c>
      <c r="C111" s="32">
        <v>2097</v>
      </c>
      <c r="D111" s="32" t="s">
        <v>102</v>
      </c>
      <c r="E111" s="32">
        <v>0</v>
      </c>
      <c r="F111" s="32">
        <v>1</v>
      </c>
      <c r="G111" s="32">
        <v>307452.55</v>
      </c>
      <c r="H111" s="32">
        <v>462</v>
      </c>
      <c r="J111">
        <f t="shared" si="4"/>
        <v>665.48170995670989</v>
      </c>
      <c r="O111">
        <f t="shared" si="5"/>
        <v>243.61113630432442</v>
      </c>
      <c r="P111">
        <f t="shared" si="6"/>
        <v>112548.34497259789</v>
      </c>
      <c r="Q111">
        <f t="shared" si="7"/>
        <v>421.87057365238547</v>
      </c>
    </row>
    <row r="112" spans="1:17" x14ac:dyDescent="0.3">
      <c r="A112" s="143">
        <v>105</v>
      </c>
      <c r="B112" s="32">
        <v>2113</v>
      </c>
      <c r="C112" s="32">
        <v>2113</v>
      </c>
      <c r="D112" s="32" t="s">
        <v>103</v>
      </c>
      <c r="E112" s="32">
        <v>0</v>
      </c>
      <c r="F112" s="32">
        <v>1</v>
      </c>
      <c r="G112" s="32">
        <v>82126.2</v>
      </c>
      <c r="H112" s="32">
        <v>185.5</v>
      </c>
      <c r="J112">
        <f t="shared" si="4"/>
        <v>442.7288409703504</v>
      </c>
      <c r="O112">
        <f t="shared" si="5"/>
        <v>20.85826731796493</v>
      </c>
      <c r="P112">
        <f t="shared" si="6"/>
        <v>3869.2085874824947</v>
      </c>
      <c r="Q112">
        <f t="shared" si="7"/>
        <v>421.87057365238542</v>
      </c>
    </row>
    <row r="113" spans="1:17" x14ac:dyDescent="0.3">
      <c r="A113" s="143">
        <v>106</v>
      </c>
      <c r="B113" s="32">
        <v>2124</v>
      </c>
      <c r="C113" s="32">
        <v>2124</v>
      </c>
      <c r="D113" s="32" t="s">
        <v>386</v>
      </c>
      <c r="E113" s="32">
        <v>0</v>
      </c>
      <c r="F113" s="32">
        <v>1</v>
      </c>
      <c r="G113" s="32">
        <v>247582.33</v>
      </c>
      <c r="H113" s="32">
        <v>1202</v>
      </c>
      <c r="J113">
        <f t="shared" si="4"/>
        <v>205.97531613976705</v>
      </c>
      <c r="O113">
        <f t="shared" si="5"/>
        <v>0</v>
      </c>
      <c r="P113">
        <f t="shared" si="6"/>
        <v>0</v>
      </c>
      <c r="Q113">
        <f t="shared" si="7"/>
        <v>205.97531613976705</v>
      </c>
    </row>
    <row r="114" spans="1:17" x14ac:dyDescent="0.3">
      <c r="A114" s="143">
        <v>107</v>
      </c>
      <c r="B114" s="32">
        <v>2151</v>
      </c>
      <c r="C114" s="32">
        <v>2151</v>
      </c>
      <c r="D114" s="32" t="s">
        <v>463</v>
      </c>
      <c r="E114" s="32">
        <v>0</v>
      </c>
      <c r="F114" s="32">
        <v>1</v>
      </c>
      <c r="G114" s="32">
        <v>312845.59999999998</v>
      </c>
      <c r="H114" s="32">
        <v>426.5</v>
      </c>
      <c r="J114">
        <f t="shared" si="4"/>
        <v>733.51840562719804</v>
      </c>
      <c r="O114">
        <f t="shared" si="5"/>
        <v>311.64783197481256</v>
      </c>
      <c r="P114">
        <f t="shared" si="6"/>
        <v>132917.80033725756</v>
      </c>
      <c r="Q114">
        <f t="shared" si="7"/>
        <v>421.87057365238547</v>
      </c>
    </row>
    <row r="115" spans="1:17" x14ac:dyDescent="0.3">
      <c r="A115" s="143">
        <v>108</v>
      </c>
      <c r="B115" s="32">
        <v>2169</v>
      </c>
      <c r="C115" s="32">
        <v>2169</v>
      </c>
      <c r="D115" s="32" t="s">
        <v>104</v>
      </c>
      <c r="E115" s="32">
        <v>0</v>
      </c>
      <c r="F115" s="32">
        <v>1</v>
      </c>
      <c r="G115" s="32">
        <v>575406.49</v>
      </c>
      <c r="H115" s="32">
        <v>1568.3</v>
      </c>
      <c r="J115">
        <f t="shared" si="4"/>
        <v>366.89822737996559</v>
      </c>
      <c r="O115">
        <f t="shared" si="5"/>
        <v>0</v>
      </c>
      <c r="P115">
        <f t="shared" si="6"/>
        <v>0</v>
      </c>
      <c r="Q115">
        <f t="shared" si="7"/>
        <v>366.89822737996559</v>
      </c>
    </row>
    <row r="116" spans="1:17" x14ac:dyDescent="0.3">
      <c r="A116" s="143">
        <v>109</v>
      </c>
      <c r="B116" s="32">
        <v>2295</v>
      </c>
      <c r="C116" s="32">
        <v>2295</v>
      </c>
      <c r="D116" s="32" t="s">
        <v>105</v>
      </c>
      <c r="E116" s="32">
        <v>0</v>
      </c>
      <c r="F116" s="32">
        <v>1</v>
      </c>
      <c r="G116" s="32">
        <v>481433.33</v>
      </c>
      <c r="H116" s="32">
        <v>1055.4000000000001</v>
      </c>
      <c r="J116">
        <f t="shared" si="4"/>
        <v>456.16195755163915</v>
      </c>
      <c r="O116">
        <f t="shared" si="5"/>
        <v>34.291383899253674</v>
      </c>
      <c r="P116">
        <f t="shared" si="6"/>
        <v>36191.126567272331</v>
      </c>
      <c r="Q116">
        <f t="shared" si="7"/>
        <v>421.87057365238547</v>
      </c>
    </row>
    <row r="117" spans="1:17" x14ac:dyDescent="0.3">
      <c r="A117" s="143">
        <v>110</v>
      </c>
      <c r="B117" s="32">
        <v>2313</v>
      </c>
      <c r="C117" s="32">
        <v>2313</v>
      </c>
      <c r="D117" s="32" t="s">
        <v>106</v>
      </c>
      <c r="E117" s="32">
        <v>0</v>
      </c>
      <c r="F117" s="32">
        <v>1</v>
      </c>
      <c r="G117" s="32">
        <v>931851.47</v>
      </c>
      <c r="H117" s="32">
        <v>3557.4</v>
      </c>
      <c r="J117">
        <f t="shared" si="4"/>
        <v>261.9473407544836</v>
      </c>
      <c r="O117">
        <f t="shared" si="5"/>
        <v>0</v>
      </c>
      <c r="P117">
        <f t="shared" si="6"/>
        <v>0</v>
      </c>
      <c r="Q117">
        <f t="shared" si="7"/>
        <v>261.9473407544836</v>
      </c>
    </row>
    <row r="118" spans="1:17" x14ac:dyDescent="0.3">
      <c r="A118" s="143">
        <v>111</v>
      </c>
      <c r="B118" s="32">
        <v>2322</v>
      </c>
      <c r="C118" s="32">
        <v>2322</v>
      </c>
      <c r="D118" s="32" t="s">
        <v>107</v>
      </c>
      <c r="E118" s="32">
        <v>0</v>
      </c>
      <c r="F118" s="32">
        <v>1</v>
      </c>
      <c r="G118" s="32">
        <v>761972</v>
      </c>
      <c r="H118" s="32">
        <v>2094.5</v>
      </c>
      <c r="J118">
        <f t="shared" si="4"/>
        <v>363.79661016949154</v>
      </c>
      <c r="O118">
        <f t="shared" si="5"/>
        <v>0</v>
      </c>
      <c r="P118">
        <f t="shared" si="6"/>
        <v>0</v>
      </c>
      <c r="Q118">
        <f t="shared" si="7"/>
        <v>363.79661016949154</v>
      </c>
    </row>
    <row r="119" spans="1:17" x14ac:dyDescent="0.3">
      <c r="A119" s="143">
        <v>112</v>
      </c>
      <c r="B119" s="32">
        <v>2369</v>
      </c>
      <c r="C119" s="32">
        <v>2369</v>
      </c>
      <c r="D119" s="32" t="s">
        <v>108</v>
      </c>
      <c r="E119" s="32">
        <v>0</v>
      </c>
      <c r="F119" s="32">
        <v>1</v>
      </c>
      <c r="G119" s="32">
        <v>202374.95</v>
      </c>
      <c r="H119" s="32">
        <v>434</v>
      </c>
      <c r="J119">
        <f t="shared" si="4"/>
        <v>466.30172811059913</v>
      </c>
      <c r="O119">
        <f t="shared" si="5"/>
        <v>44.431154458213655</v>
      </c>
      <c r="P119">
        <f t="shared" si="6"/>
        <v>19283.121034864726</v>
      </c>
      <c r="Q119">
        <f t="shared" si="7"/>
        <v>421.87057365238547</v>
      </c>
    </row>
    <row r="120" spans="1:17" x14ac:dyDescent="0.3">
      <c r="A120" s="143">
        <v>113</v>
      </c>
      <c r="B120" s="32">
        <v>2682</v>
      </c>
      <c r="C120" s="32">
        <v>2682</v>
      </c>
      <c r="D120" s="32" t="s">
        <v>118</v>
      </c>
      <c r="E120" s="32">
        <v>0</v>
      </c>
      <c r="F120" s="32">
        <v>1</v>
      </c>
      <c r="G120" s="32">
        <v>244125.34</v>
      </c>
      <c r="H120" s="32">
        <v>254.5</v>
      </c>
      <c r="J120">
        <f t="shared" si="4"/>
        <v>959.23512770137518</v>
      </c>
      <c r="O120">
        <f t="shared" si="5"/>
        <v>537.3645540489897</v>
      </c>
      <c r="P120">
        <f t="shared" si="6"/>
        <v>136759.27900546789</v>
      </c>
      <c r="Q120">
        <f t="shared" si="7"/>
        <v>421.87057365238547</v>
      </c>
    </row>
    <row r="121" spans="1:17" x14ac:dyDescent="0.3">
      <c r="A121" s="143">
        <v>114</v>
      </c>
      <c r="B121" s="32">
        <v>2376</v>
      </c>
      <c r="C121" s="32">
        <v>2376</v>
      </c>
      <c r="D121" s="32" t="s">
        <v>109</v>
      </c>
      <c r="E121" s="32">
        <v>0</v>
      </c>
      <c r="F121" s="32">
        <v>1</v>
      </c>
      <c r="G121" s="32">
        <v>302775.18</v>
      </c>
      <c r="H121" s="32">
        <v>464</v>
      </c>
      <c r="J121">
        <f t="shared" si="4"/>
        <v>652.5327155172414</v>
      </c>
      <c r="O121">
        <f t="shared" si="5"/>
        <v>230.66214186485593</v>
      </c>
      <c r="P121">
        <f t="shared" si="6"/>
        <v>107027.23382529315</v>
      </c>
      <c r="Q121">
        <f t="shared" si="7"/>
        <v>421.87057365238547</v>
      </c>
    </row>
    <row r="122" spans="1:17" x14ac:dyDescent="0.3">
      <c r="A122" s="143">
        <v>115</v>
      </c>
      <c r="B122" s="32">
        <v>2403</v>
      </c>
      <c r="C122" s="32">
        <v>2403</v>
      </c>
      <c r="D122" s="32" t="s">
        <v>388</v>
      </c>
      <c r="E122" s="32">
        <v>0</v>
      </c>
      <c r="F122" s="32">
        <v>1</v>
      </c>
      <c r="G122" s="32">
        <v>476347.88</v>
      </c>
      <c r="H122" s="32">
        <v>850</v>
      </c>
      <c r="J122">
        <f t="shared" si="4"/>
        <v>560.40927058823524</v>
      </c>
      <c r="O122">
        <f t="shared" si="5"/>
        <v>138.53869693584977</v>
      </c>
      <c r="P122">
        <f t="shared" si="6"/>
        <v>117757.8923954723</v>
      </c>
      <c r="Q122">
        <f t="shared" si="7"/>
        <v>421.87057365238559</v>
      </c>
    </row>
    <row r="123" spans="1:17" x14ac:dyDescent="0.3">
      <c r="A123" s="143">
        <v>116</v>
      </c>
      <c r="B123" s="32">
        <v>2457</v>
      </c>
      <c r="C123" s="32">
        <v>2457</v>
      </c>
      <c r="D123" s="32" t="s">
        <v>110</v>
      </c>
      <c r="E123" s="32">
        <v>0</v>
      </c>
      <c r="F123" s="32">
        <v>1</v>
      </c>
      <c r="G123" s="32">
        <v>277610.2</v>
      </c>
      <c r="H123" s="32">
        <v>454.7</v>
      </c>
      <c r="J123">
        <f t="shared" si="4"/>
        <v>610.53485814822966</v>
      </c>
      <c r="O123">
        <f t="shared" si="5"/>
        <v>188.66428449584419</v>
      </c>
      <c r="P123">
        <f t="shared" si="6"/>
        <v>85785.650160260353</v>
      </c>
      <c r="Q123">
        <f t="shared" si="7"/>
        <v>421.87057365238547</v>
      </c>
    </row>
    <row r="124" spans="1:17" x14ac:dyDescent="0.3">
      <c r="A124" s="143">
        <v>117</v>
      </c>
      <c r="B124" s="32">
        <v>2466</v>
      </c>
      <c r="C124" s="32">
        <v>2466</v>
      </c>
      <c r="D124" s="32" t="s">
        <v>111</v>
      </c>
      <c r="E124" s="32">
        <v>0</v>
      </c>
      <c r="F124" s="32">
        <v>1</v>
      </c>
      <c r="G124" s="32">
        <v>479128.41</v>
      </c>
      <c r="H124" s="32">
        <v>1586.7</v>
      </c>
      <c r="J124">
        <f t="shared" si="4"/>
        <v>301.96534316505955</v>
      </c>
      <c r="O124">
        <f t="shared" si="5"/>
        <v>0</v>
      </c>
      <c r="P124">
        <f t="shared" si="6"/>
        <v>0</v>
      </c>
      <c r="Q124">
        <f t="shared" si="7"/>
        <v>301.96534316505955</v>
      </c>
    </row>
    <row r="125" spans="1:17" x14ac:dyDescent="0.3">
      <c r="A125" s="143">
        <v>118</v>
      </c>
      <c r="B125" s="32">
        <v>2493</v>
      </c>
      <c r="C125" s="32">
        <v>2493</v>
      </c>
      <c r="D125" s="32" t="s">
        <v>112</v>
      </c>
      <c r="E125" s="32">
        <v>0</v>
      </c>
      <c r="F125" s="32">
        <v>1</v>
      </c>
      <c r="G125" s="32">
        <v>79938.37</v>
      </c>
      <c r="H125" s="32">
        <v>174</v>
      </c>
      <c r="J125">
        <f t="shared" si="4"/>
        <v>459.41591954022988</v>
      </c>
      <c r="O125">
        <f t="shared" si="5"/>
        <v>37.545345887844405</v>
      </c>
      <c r="P125">
        <f t="shared" si="6"/>
        <v>6532.8901844849261</v>
      </c>
      <c r="Q125">
        <f t="shared" si="7"/>
        <v>421.87057365238542</v>
      </c>
    </row>
    <row r="126" spans="1:17" x14ac:dyDescent="0.3">
      <c r="A126" s="143">
        <v>119</v>
      </c>
      <c r="B126" s="32">
        <v>2502</v>
      </c>
      <c r="C126" s="32">
        <v>2502</v>
      </c>
      <c r="D126" s="32" t="s">
        <v>113</v>
      </c>
      <c r="E126" s="32">
        <v>0</v>
      </c>
      <c r="F126" s="32">
        <v>1</v>
      </c>
      <c r="G126" s="32">
        <v>251012.07</v>
      </c>
      <c r="H126" s="32">
        <v>617.29999999999995</v>
      </c>
      <c r="J126">
        <f t="shared" si="4"/>
        <v>406.62898104649281</v>
      </c>
      <c r="O126">
        <f t="shared" si="5"/>
        <v>0</v>
      </c>
      <c r="P126">
        <f t="shared" si="6"/>
        <v>0</v>
      </c>
      <c r="Q126">
        <f t="shared" si="7"/>
        <v>406.62898104649281</v>
      </c>
    </row>
    <row r="127" spans="1:17" x14ac:dyDescent="0.3">
      <c r="A127" s="143">
        <v>120</v>
      </c>
      <c r="B127" s="32">
        <v>2511</v>
      </c>
      <c r="C127" s="32">
        <v>2511</v>
      </c>
      <c r="D127" s="32" t="s">
        <v>114</v>
      </c>
      <c r="E127" s="32">
        <v>0</v>
      </c>
      <c r="F127" s="32">
        <v>1</v>
      </c>
      <c r="G127" s="32">
        <v>987005.56</v>
      </c>
      <c r="H127" s="32">
        <v>1918.9</v>
      </c>
      <c r="J127">
        <f t="shared" si="4"/>
        <v>514.36008129657614</v>
      </c>
      <c r="O127">
        <f t="shared" si="5"/>
        <v>92.489507644190667</v>
      </c>
      <c r="P127">
        <f t="shared" si="6"/>
        <v>177478.11621843747</v>
      </c>
      <c r="Q127">
        <f t="shared" si="7"/>
        <v>421.87057365238553</v>
      </c>
    </row>
    <row r="128" spans="1:17" x14ac:dyDescent="0.3">
      <c r="A128" s="143">
        <v>121</v>
      </c>
      <c r="B128" s="32">
        <v>2520</v>
      </c>
      <c r="C128" s="32">
        <v>2520</v>
      </c>
      <c r="D128" s="32" t="s">
        <v>115</v>
      </c>
      <c r="E128" s="32">
        <v>0</v>
      </c>
      <c r="F128" s="32">
        <v>1</v>
      </c>
      <c r="G128" s="32">
        <v>158298.68</v>
      </c>
      <c r="H128" s="32">
        <v>296</v>
      </c>
      <c r="J128">
        <f t="shared" si="4"/>
        <v>534.79283783783785</v>
      </c>
      <c r="O128">
        <f t="shared" si="5"/>
        <v>112.92226418545238</v>
      </c>
      <c r="P128">
        <f t="shared" si="6"/>
        <v>33424.990198893902</v>
      </c>
      <c r="Q128">
        <f t="shared" si="7"/>
        <v>421.87057365238542</v>
      </c>
    </row>
    <row r="129" spans="1:17" x14ac:dyDescent="0.3">
      <c r="A129" s="143">
        <v>122</v>
      </c>
      <c r="B129" s="32">
        <v>2556</v>
      </c>
      <c r="C129" s="32">
        <v>2556</v>
      </c>
      <c r="D129" s="32" t="s">
        <v>116</v>
      </c>
      <c r="E129" s="32">
        <v>0</v>
      </c>
      <c r="F129" s="32">
        <v>1</v>
      </c>
      <c r="G129" s="32">
        <v>171338.12</v>
      </c>
      <c r="H129" s="32">
        <v>378</v>
      </c>
      <c r="J129">
        <f t="shared" si="4"/>
        <v>453.27544973544974</v>
      </c>
      <c r="O129">
        <f t="shared" si="5"/>
        <v>31.404876083064266</v>
      </c>
      <c r="P129">
        <f t="shared" si="6"/>
        <v>11871.043159398292</v>
      </c>
      <c r="Q129">
        <f t="shared" si="7"/>
        <v>421.87057365238547</v>
      </c>
    </row>
    <row r="130" spans="1:17" x14ac:dyDescent="0.3">
      <c r="A130" s="143">
        <v>123</v>
      </c>
      <c r="B130" s="32">
        <v>3195</v>
      </c>
      <c r="C130" s="32">
        <v>3195</v>
      </c>
      <c r="D130" s="32" t="s">
        <v>142</v>
      </c>
      <c r="E130" s="32">
        <v>0</v>
      </c>
      <c r="F130" s="32">
        <v>1</v>
      </c>
      <c r="G130" s="32">
        <v>779752.28</v>
      </c>
      <c r="H130" s="32">
        <v>1185</v>
      </c>
      <c r="J130">
        <f t="shared" si="4"/>
        <v>658.0188016877637</v>
      </c>
      <c r="O130">
        <f t="shared" si="5"/>
        <v>236.14822803537822</v>
      </c>
      <c r="P130">
        <f t="shared" si="6"/>
        <v>279835.65022192319</v>
      </c>
      <c r="Q130">
        <f t="shared" si="7"/>
        <v>421.87057365238553</v>
      </c>
    </row>
    <row r="131" spans="1:17" x14ac:dyDescent="0.3">
      <c r="A131" s="143">
        <v>124</v>
      </c>
      <c r="B131" s="32">
        <v>2709</v>
      </c>
      <c r="C131" s="32">
        <v>2709</v>
      </c>
      <c r="D131" s="32" t="s">
        <v>119</v>
      </c>
      <c r="E131" s="32">
        <v>0</v>
      </c>
      <c r="F131" s="32">
        <v>1</v>
      </c>
      <c r="G131" s="32">
        <v>643676.68000000005</v>
      </c>
      <c r="H131" s="32">
        <v>1498.2</v>
      </c>
      <c r="J131">
        <f t="shared" si="4"/>
        <v>429.6333466826859</v>
      </c>
      <c r="O131">
        <f t="shared" si="5"/>
        <v>7.7627730303004228</v>
      </c>
      <c r="P131">
        <f t="shared" si="6"/>
        <v>11630.186553996095</v>
      </c>
      <c r="Q131">
        <f t="shared" si="7"/>
        <v>421.87057365238553</v>
      </c>
    </row>
    <row r="132" spans="1:17" x14ac:dyDescent="0.3">
      <c r="A132" s="143">
        <v>125</v>
      </c>
      <c r="B132" s="32">
        <v>2718</v>
      </c>
      <c r="C132" s="32">
        <v>2718</v>
      </c>
      <c r="D132" s="32" t="s">
        <v>120</v>
      </c>
      <c r="E132" s="32">
        <v>0</v>
      </c>
      <c r="F132" s="32">
        <v>1</v>
      </c>
      <c r="G132" s="32">
        <v>448917.09</v>
      </c>
      <c r="H132" s="32">
        <v>447.8</v>
      </c>
      <c r="J132">
        <f t="shared" si="4"/>
        <v>1002.4946181330952</v>
      </c>
      <c r="O132">
        <f t="shared" si="5"/>
        <v>580.6240444807097</v>
      </c>
      <c r="P132">
        <f t="shared" si="6"/>
        <v>260003.4471184618</v>
      </c>
      <c r="Q132">
        <f t="shared" si="7"/>
        <v>421.87057365238547</v>
      </c>
    </row>
    <row r="133" spans="1:17" x14ac:dyDescent="0.3">
      <c r="A133" s="143">
        <v>126</v>
      </c>
      <c r="B133" s="32">
        <v>2727</v>
      </c>
      <c r="C133" s="32">
        <v>2727</v>
      </c>
      <c r="D133" s="32" t="s">
        <v>121</v>
      </c>
      <c r="E133" s="32">
        <v>0</v>
      </c>
      <c r="F133" s="32">
        <v>1</v>
      </c>
      <c r="G133" s="32">
        <v>193785.56</v>
      </c>
      <c r="H133" s="32">
        <v>679.3</v>
      </c>
      <c r="J133">
        <f t="shared" si="4"/>
        <v>285.27242749889592</v>
      </c>
      <c r="O133">
        <f t="shared" si="5"/>
        <v>0</v>
      </c>
      <c r="P133">
        <f t="shared" si="6"/>
        <v>0</v>
      </c>
      <c r="Q133">
        <f t="shared" si="7"/>
        <v>285.27242749889592</v>
      </c>
    </row>
    <row r="134" spans="1:17" x14ac:dyDescent="0.3">
      <c r="A134" s="143">
        <v>127</v>
      </c>
      <c r="B134" s="32">
        <v>2754</v>
      </c>
      <c r="C134" s="32">
        <v>2754</v>
      </c>
      <c r="D134" s="32" t="s">
        <v>122</v>
      </c>
      <c r="E134" s="32">
        <v>0</v>
      </c>
      <c r="F134" s="32">
        <v>1</v>
      </c>
      <c r="G134" s="32">
        <v>291467.18</v>
      </c>
      <c r="H134" s="32">
        <v>400.1</v>
      </c>
      <c r="J134">
        <f t="shared" si="4"/>
        <v>728.48582854286417</v>
      </c>
      <c r="O134">
        <f t="shared" si="5"/>
        <v>306.6152548904787</v>
      </c>
      <c r="P134">
        <f t="shared" si="6"/>
        <v>122676.76348168054</v>
      </c>
      <c r="Q134">
        <f t="shared" si="7"/>
        <v>421.87057365238553</v>
      </c>
    </row>
    <row r="135" spans="1:17" x14ac:dyDescent="0.3">
      <c r="A135" s="143">
        <v>128</v>
      </c>
      <c r="B135" s="32">
        <v>2766</v>
      </c>
      <c r="C135" s="32">
        <v>2766</v>
      </c>
      <c r="D135" s="32" t="s">
        <v>326</v>
      </c>
      <c r="E135" s="32">
        <v>0</v>
      </c>
      <c r="F135" s="32">
        <v>1</v>
      </c>
      <c r="G135" s="32">
        <v>166403.16</v>
      </c>
      <c r="H135" s="32">
        <v>313.3</v>
      </c>
      <c r="J135">
        <f t="shared" si="4"/>
        <v>531.13041812958829</v>
      </c>
      <c r="O135">
        <f t="shared" si="5"/>
        <v>109.25984447720282</v>
      </c>
      <c r="P135">
        <f t="shared" si="6"/>
        <v>34231.109274707647</v>
      </c>
      <c r="Q135">
        <f t="shared" si="7"/>
        <v>421.87057365238542</v>
      </c>
    </row>
    <row r="136" spans="1:17" x14ac:dyDescent="0.3">
      <c r="A136" s="143">
        <v>129</v>
      </c>
      <c r="B136" s="32">
        <v>2772</v>
      </c>
      <c r="C136" s="32">
        <v>2772</v>
      </c>
      <c r="D136" s="32" t="s">
        <v>124</v>
      </c>
      <c r="E136" s="32">
        <v>0</v>
      </c>
      <c r="F136" s="32">
        <v>1</v>
      </c>
      <c r="G136" s="32">
        <v>116016.26</v>
      </c>
      <c r="H136" s="32">
        <v>226</v>
      </c>
      <c r="J136">
        <f t="shared" si="4"/>
        <v>513.34628318584066</v>
      </c>
      <c r="O136">
        <f t="shared" si="5"/>
        <v>91.475709533455188</v>
      </c>
      <c r="P136">
        <f t="shared" si="6"/>
        <v>20673.510354560873</v>
      </c>
      <c r="Q136">
        <f t="shared" si="7"/>
        <v>421.87057365238547</v>
      </c>
    </row>
    <row r="137" spans="1:17" x14ac:dyDescent="0.3">
      <c r="A137" s="143">
        <v>130</v>
      </c>
      <c r="B137" s="32">
        <v>2781</v>
      </c>
      <c r="C137" s="32">
        <v>2781</v>
      </c>
      <c r="D137" s="32" t="s">
        <v>125</v>
      </c>
      <c r="E137" s="32">
        <v>0</v>
      </c>
      <c r="F137" s="32">
        <v>1</v>
      </c>
      <c r="G137" s="32">
        <v>383301.48</v>
      </c>
      <c r="H137" s="32">
        <v>1119.5</v>
      </c>
      <c r="J137">
        <f t="shared" ref="J137:J200" si="8">G137/H137</f>
        <v>342.38631531933896</v>
      </c>
      <c r="O137">
        <f t="shared" ref="O137:O200" si="9">IF(J137&gt;$O$4,J137-$O$4,0)</f>
        <v>0</v>
      </c>
      <c r="P137">
        <f t="shared" ref="P137:P200" si="10">O137*H137</f>
        <v>0</v>
      </c>
      <c r="Q137">
        <f t="shared" ref="Q137:Q200" si="11">(G137-P137)/H137</f>
        <v>342.38631531933896</v>
      </c>
    </row>
    <row r="138" spans="1:17" x14ac:dyDescent="0.3">
      <c r="A138" s="143">
        <v>131</v>
      </c>
      <c r="B138" s="32">
        <v>2826</v>
      </c>
      <c r="C138" s="32">
        <v>2826</v>
      </c>
      <c r="D138" s="32" t="s">
        <v>126</v>
      </c>
      <c r="E138" s="32">
        <v>0</v>
      </c>
      <c r="F138" s="32">
        <v>1</v>
      </c>
      <c r="G138" s="32">
        <v>599251.23</v>
      </c>
      <c r="H138" s="32">
        <v>1374.6</v>
      </c>
      <c r="J138">
        <f t="shared" si="8"/>
        <v>435.94589698821477</v>
      </c>
      <c r="O138">
        <f t="shared" si="9"/>
        <v>14.075323335829296</v>
      </c>
      <c r="P138">
        <f t="shared" si="10"/>
        <v>19347.939457430948</v>
      </c>
      <c r="Q138">
        <f t="shared" si="11"/>
        <v>421.87057365238547</v>
      </c>
    </row>
    <row r="139" spans="1:17" x14ac:dyDescent="0.3">
      <c r="A139" s="143">
        <v>132</v>
      </c>
      <c r="B139" s="32">
        <v>2846</v>
      </c>
      <c r="C139" s="32">
        <v>2846</v>
      </c>
      <c r="D139" s="32" t="s">
        <v>127</v>
      </c>
      <c r="E139" s="32">
        <v>0</v>
      </c>
      <c r="F139" s="32">
        <v>1</v>
      </c>
      <c r="G139" s="32">
        <v>120742.33</v>
      </c>
      <c r="H139" s="32">
        <v>294</v>
      </c>
      <c r="J139">
        <f t="shared" si="8"/>
        <v>410.68819727891156</v>
      </c>
      <c r="O139">
        <f t="shared" si="9"/>
        <v>0</v>
      </c>
      <c r="P139">
        <f t="shared" si="10"/>
        <v>0</v>
      </c>
      <c r="Q139">
        <f t="shared" si="11"/>
        <v>410.68819727891156</v>
      </c>
    </row>
    <row r="140" spans="1:17" x14ac:dyDescent="0.3">
      <c r="A140" s="143">
        <v>133</v>
      </c>
      <c r="B140" s="32">
        <v>2862</v>
      </c>
      <c r="C140" s="32">
        <v>2862</v>
      </c>
      <c r="D140" s="32" t="s">
        <v>128</v>
      </c>
      <c r="E140" s="32">
        <v>0</v>
      </c>
      <c r="F140" s="32">
        <v>1</v>
      </c>
      <c r="G140" s="32">
        <v>177828.14</v>
      </c>
      <c r="H140" s="32">
        <v>641.70000000000005</v>
      </c>
      <c r="J140">
        <f t="shared" si="8"/>
        <v>277.12036777310271</v>
      </c>
      <c r="O140">
        <f t="shared" si="9"/>
        <v>0</v>
      </c>
      <c r="P140">
        <f t="shared" si="10"/>
        <v>0</v>
      </c>
      <c r="Q140">
        <f t="shared" si="11"/>
        <v>277.12036777310271</v>
      </c>
    </row>
    <row r="141" spans="1:17" x14ac:dyDescent="0.3">
      <c r="A141" s="143">
        <v>134</v>
      </c>
      <c r="B141" s="32">
        <v>2977</v>
      </c>
      <c r="C141" s="32">
        <v>2977</v>
      </c>
      <c r="D141" s="32" t="s">
        <v>129</v>
      </c>
      <c r="E141" s="32">
        <v>0</v>
      </c>
      <c r="F141" s="32">
        <v>1</v>
      </c>
      <c r="G141" s="32">
        <v>323282.52</v>
      </c>
      <c r="H141" s="32">
        <v>583</v>
      </c>
      <c r="J141">
        <f t="shared" si="8"/>
        <v>554.51547169811329</v>
      </c>
      <c r="O141">
        <f t="shared" si="9"/>
        <v>132.64489804572781</v>
      </c>
      <c r="P141">
        <f t="shared" si="10"/>
        <v>77331.97556065931</v>
      </c>
      <c r="Q141">
        <f t="shared" si="11"/>
        <v>421.87057365238542</v>
      </c>
    </row>
    <row r="142" spans="1:17" x14ac:dyDescent="0.3">
      <c r="A142" s="143">
        <v>135</v>
      </c>
      <c r="B142" s="32">
        <v>2988</v>
      </c>
      <c r="C142" s="32">
        <v>2988</v>
      </c>
      <c r="D142" s="32" t="s">
        <v>130</v>
      </c>
      <c r="E142" s="32">
        <v>0</v>
      </c>
      <c r="F142" s="32">
        <v>1</v>
      </c>
      <c r="G142" s="32">
        <v>395346.53</v>
      </c>
      <c r="H142" s="32">
        <v>557.1</v>
      </c>
      <c r="J142">
        <f t="shared" si="8"/>
        <v>709.65092443008439</v>
      </c>
      <c r="O142">
        <f t="shared" si="9"/>
        <v>287.78035077769891</v>
      </c>
      <c r="P142">
        <f t="shared" si="10"/>
        <v>160322.43341825609</v>
      </c>
      <c r="Q142">
        <f t="shared" si="11"/>
        <v>421.87057365238547</v>
      </c>
    </row>
    <row r="143" spans="1:17" x14ac:dyDescent="0.3">
      <c r="A143" s="143">
        <v>136</v>
      </c>
      <c r="B143" s="32">
        <v>3029</v>
      </c>
      <c r="C143" s="32">
        <v>3029</v>
      </c>
      <c r="D143" s="32" t="s">
        <v>131</v>
      </c>
      <c r="E143" s="32">
        <v>0</v>
      </c>
      <c r="F143" s="32">
        <v>1</v>
      </c>
      <c r="G143" s="32">
        <v>702550.56</v>
      </c>
      <c r="H143" s="32">
        <v>1151</v>
      </c>
      <c r="J143">
        <f t="shared" si="8"/>
        <v>610.38276281494359</v>
      </c>
      <c r="O143">
        <f t="shared" si="9"/>
        <v>188.51218916255812</v>
      </c>
      <c r="P143">
        <f t="shared" si="10"/>
        <v>216977.5297261044</v>
      </c>
      <c r="Q143">
        <f t="shared" si="11"/>
        <v>421.87057365238547</v>
      </c>
    </row>
    <row r="144" spans="1:17" x14ac:dyDescent="0.3">
      <c r="A144" s="143">
        <v>137</v>
      </c>
      <c r="B144" s="32">
        <v>3033</v>
      </c>
      <c r="C144" s="32">
        <v>3033</v>
      </c>
      <c r="D144" s="32" t="s">
        <v>132</v>
      </c>
      <c r="E144" s="32">
        <v>0</v>
      </c>
      <c r="F144" s="32">
        <v>1</v>
      </c>
      <c r="G144" s="32">
        <v>237185.68</v>
      </c>
      <c r="H144" s="32">
        <v>411.8</v>
      </c>
      <c r="J144">
        <f t="shared" si="8"/>
        <v>575.97299660029137</v>
      </c>
      <c r="O144">
        <f t="shared" si="9"/>
        <v>154.10242294790589</v>
      </c>
      <c r="P144">
        <f t="shared" si="10"/>
        <v>63459.377769947649</v>
      </c>
      <c r="Q144">
        <f t="shared" si="11"/>
        <v>421.87057365238553</v>
      </c>
    </row>
    <row r="145" spans="1:17" x14ac:dyDescent="0.3">
      <c r="A145" s="143">
        <v>138</v>
      </c>
      <c r="B145" s="32">
        <v>3042</v>
      </c>
      <c r="C145" s="32">
        <v>3042</v>
      </c>
      <c r="D145" s="32" t="s">
        <v>133</v>
      </c>
      <c r="E145" s="32">
        <v>0</v>
      </c>
      <c r="F145" s="32">
        <v>1</v>
      </c>
      <c r="G145" s="32">
        <v>276327.7</v>
      </c>
      <c r="H145" s="32">
        <v>714.7</v>
      </c>
      <c r="J145">
        <f t="shared" si="8"/>
        <v>386.63453197145657</v>
      </c>
      <c r="O145">
        <f t="shared" si="9"/>
        <v>0</v>
      </c>
      <c r="P145">
        <f t="shared" si="10"/>
        <v>0</v>
      </c>
      <c r="Q145">
        <f t="shared" si="11"/>
        <v>386.63453197145657</v>
      </c>
    </row>
    <row r="146" spans="1:17" x14ac:dyDescent="0.3">
      <c r="A146" s="143">
        <v>139</v>
      </c>
      <c r="B146" s="32">
        <v>3060</v>
      </c>
      <c r="C146" s="32">
        <v>3060</v>
      </c>
      <c r="D146" s="32" t="s">
        <v>134</v>
      </c>
      <c r="E146" s="32">
        <v>0</v>
      </c>
      <c r="F146" s="32">
        <v>1</v>
      </c>
      <c r="G146" s="32">
        <v>490130.31</v>
      </c>
      <c r="H146" s="32">
        <v>1245.4000000000001</v>
      </c>
      <c r="J146">
        <f t="shared" si="8"/>
        <v>393.55252127830414</v>
      </c>
      <c r="O146">
        <f t="shared" si="9"/>
        <v>0</v>
      </c>
      <c r="P146">
        <f t="shared" si="10"/>
        <v>0</v>
      </c>
      <c r="Q146">
        <f t="shared" si="11"/>
        <v>393.55252127830414</v>
      </c>
    </row>
    <row r="147" spans="1:17" x14ac:dyDescent="0.3">
      <c r="A147" s="143">
        <v>140</v>
      </c>
      <c r="B147" s="32">
        <v>3168</v>
      </c>
      <c r="C147" s="32">
        <v>3168</v>
      </c>
      <c r="D147" s="32" t="s">
        <v>141</v>
      </c>
      <c r="E147" s="32">
        <v>0</v>
      </c>
      <c r="F147" s="32">
        <v>1</v>
      </c>
      <c r="G147" s="32">
        <v>612622.27</v>
      </c>
      <c r="H147" s="32">
        <v>666.1</v>
      </c>
      <c r="J147">
        <f t="shared" si="8"/>
        <v>919.71516288845521</v>
      </c>
      <c r="O147">
        <f t="shared" si="9"/>
        <v>497.84458923606974</v>
      </c>
      <c r="P147">
        <f t="shared" si="10"/>
        <v>331614.28089014604</v>
      </c>
      <c r="Q147">
        <f t="shared" si="11"/>
        <v>421.87057365238547</v>
      </c>
    </row>
    <row r="148" spans="1:17" x14ac:dyDescent="0.3">
      <c r="A148" s="143">
        <v>141</v>
      </c>
      <c r="B148" s="32">
        <v>3105</v>
      </c>
      <c r="C148" s="32">
        <v>3105</v>
      </c>
      <c r="D148" s="32" t="s">
        <v>135</v>
      </c>
      <c r="E148" s="32">
        <v>0</v>
      </c>
      <c r="F148" s="32">
        <v>1</v>
      </c>
      <c r="G148" s="32">
        <v>404151.07</v>
      </c>
      <c r="H148" s="32">
        <v>1380.7</v>
      </c>
      <c r="J148">
        <f t="shared" si="8"/>
        <v>292.71461577460707</v>
      </c>
      <c r="O148">
        <f t="shared" si="9"/>
        <v>0</v>
      </c>
      <c r="P148">
        <f t="shared" si="10"/>
        <v>0</v>
      </c>
      <c r="Q148">
        <f t="shared" si="11"/>
        <v>292.71461577460707</v>
      </c>
    </row>
    <row r="149" spans="1:17" x14ac:dyDescent="0.3">
      <c r="A149" s="143">
        <v>142</v>
      </c>
      <c r="B149" s="32">
        <v>3114</v>
      </c>
      <c r="C149" s="32">
        <v>3114</v>
      </c>
      <c r="D149" s="32" t="s">
        <v>136</v>
      </c>
      <c r="E149" s="32">
        <v>0</v>
      </c>
      <c r="F149" s="32">
        <v>1</v>
      </c>
      <c r="G149" s="32">
        <v>1084737.6499999999</v>
      </c>
      <c r="H149" s="32">
        <v>3436.6</v>
      </c>
      <c r="J149">
        <f t="shared" si="8"/>
        <v>315.6426846301577</v>
      </c>
      <c r="O149">
        <f t="shared" si="9"/>
        <v>0</v>
      </c>
      <c r="P149">
        <f t="shared" si="10"/>
        <v>0</v>
      </c>
      <c r="Q149">
        <f t="shared" si="11"/>
        <v>315.6426846301577</v>
      </c>
    </row>
    <row r="150" spans="1:17" x14ac:dyDescent="0.3">
      <c r="A150" s="143">
        <v>143</v>
      </c>
      <c r="B150" s="32">
        <v>3119</v>
      </c>
      <c r="C150" s="32">
        <v>3119</v>
      </c>
      <c r="D150" s="32" t="s">
        <v>137</v>
      </c>
      <c r="E150" s="32">
        <v>0</v>
      </c>
      <c r="F150" s="32">
        <v>1</v>
      </c>
      <c r="G150" s="32">
        <v>670194.67000000004</v>
      </c>
      <c r="H150" s="32">
        <v>838.8</v>
      </c>
      <c r="J150">
        <f t="shared" si="8"/>
        <v>798.99221506914648</v>
      </c>
      <c r="O150">
        <f t="shared" si="9"/>
        <v>377.12164141676101</v>
      </c>
      <c r="P150">
        <f t="shared" si="10"/>
        <v>316329.63282037911</v>
      </c>
      <c r="Q150">
        <f t="shared" si="11"/>
        <v>421.87057365238547</v>
      </c>
    </row>
    <row r="151" spans="1:17" x14ac:dyDescent="0.3">
      <c r="A151" s="143">
        <v>144</v>
      </c>
      <c r="B151" s="32">
        <v>3141</v>
      </c>
      <c r="C151" s="32">
        <v>3141</v>
      </c>
      <c r="D151" s="32" t="s">
        <v>138</v>
      </c>
      <c r="E151" s="32">
        <v>0</v>
      </c>
      <c r="F151" s="32">
        <v>1</v>
      </c>
      <c r="G151" s="32">
        <v>2768163.77</v>
      </c>
      <c r="H151" s="32">
        <v>14430.2</v>
      </c>
      <c r="J151">
        <f t="shared" si="8"/>
        <v>191.83128231070947</v>
      </c>
      <c r="O151">
        <f t="shared" si="9"/>
        <v>0</v>
      </c>
      <c r="P151">
        <f t="shared" si="10"/>
        <v>0</v>
      </c>
      <c r="Q151">
        <f t="shared" si="11"/>
        <v>191.83128231070947</v>
      </c>
    </row>
    <row r="152" spans="1:17" x14ac:dyDescent="0.3">
      <c r="A152" s="143">
        <v>145</v>
      </c>
      <c r="B152" s="32">
        <v>3150</v>
      </c>
      <c r="C152" s="32">
        <v>3150</v>
      </c>
      <c r="D152" s="32" t="s">
        <v>139</v>
      </c>
      <c r="E152" s="32">
        <v>0</v>
      </c>
      <c r="F152" s="32">
        <v>1</v>
      </c>
      <c r="G152" s="32">
        <v>409404.2</v>
      </c>
      <c r="H152" s="32">
        <v>1002.3</v>
      </c>
      <c r="J152">
        <f t="shared" si="8"/>
        <v>408.46473111842766</v>
      </c>
      <c r="O152">
        <f t="shared" si="9"/>
        <v>0</v>
      </c>
      <c r="P152">
        <f t="shared" si="10"/>
        <v>0</v>
      </c>
      <c r="Q152">
        <f t="shared" si="11"/>
        <v>408.46473111842766</v>
      </c>
    </row>
    <row r="153" spans="1:17" x14ac:dyDescent="0.3">
      <c r="A153" s="143">
        <v>146</v>
      </c>
      <c r="B153" s="32">
        <v>3154</v>
      </c>
      <c r="C153" s="32">
        <v>3154</v>
      </c>
      <c r="D153" s="32" t="s">
        <v>140</v>
      </c>
      <c r="E153" s="32">
        <v>0</v>
      </c>
      <c r="F153" s="32">
        <v>1</v>
      </c>
      <c r="G153" s="32">
        <v>198926.49</v>
      </c>
      <c r="H153" s="32">
        <v>500</v>
      </c>
      <c r="J153">
        <f t="shared" si="8"/>
        <v>397.85298</v>
      </c>
      <c r="O153">
        <f t="shared" si="9"/>
        <v>0</v>
      </c>
      <c r="P153">
        <f t="shared" si="10"/>
        <v>0</v>
      </c>
      <c r="Q153">
        <f t="shared" si="11"/>
        <v>397.85298</v>
      </c>
    </row>
    <row r="154" spans="1:17" x14ac:dyDescent="0.3">
      <c r="A154" s="143">
        <v>147</v>
      </c>
      <c r="B154" s="32">
        <v>3186</v>
      </c>
      <c r="C154" s="32">
        <v>3186</v>
      </c>
      <c r="D154" s="32" t="s">
        <v>327</v>
      </c>
      <c r="E154" s="32">
        <v>0</v>
      </c>
      <c r="F154" s="32">
        <v>1</v>
      </c>
      <c r="G154" s="32">
        <v>189038.3</v>
      </c>
      <c r="H154" s="32">
        <v>440.9</v>
      </c>
      <c r="J154">
        <f t="shared" si="8"/>
        <v>428.75550011340442</v>
      </c>
      <c r="O154">
        <f t="shared" si="9"/>
        <v>6.8849264610189493</v>
      </c>
      <c r="P154">
        <f t="shared" si="10"/>
        <v>3035.5640766632546</v>
      </c>
      <c r="Q154">
        <f t="shared" si="11"/>
        <v>421.87057365238542</v>
      </c>
    </row>
    <row r="155" spans="1:17" x14ac:dyDescent="0.3">
      <c r="A155" s="143">
        <v>148</v>
      </c>
      <c r="B155" s="32">
        <v>3204</v>
      </c>
      <c r="C155" s="32">
        <v>3204</v>
      </c>
      <c r="D155" s="32" t="s">
        <v>143</v>
      </c>
      <c r="E155" s="32">
        <v>0</v>
      </c>
      <c r="F155" s="32">
        <v>1</v>
      </c>
      <c r="G155" s="32">
        <v>338327.47</v>
      </c>
      <c r="H155" s="32">
        <v>893.9</v>
      </c>
      <c r="J155">
        <f t="shared" si="8"/>
        <v>378.48469627475106</v>
      </c>
      <c r="O155">
        <f t="shared" si="9"/>
        <v>0</v>
      </c>
      <c r="P155">
        <f t="shared" si="10"/>
        <v>0</v>
      </c>
      <c r="Q155">
        <f t="shared" si="11"/>
        <v>378.48469627475106</v>
      </c>
    </row>
    <row r="156" spans="1:17" x14ac:dyDescent="0.3">
      <c r="A156" s="143">
        <v>149</v>
      </c>
      <c r="B156" s="32">
        <v>3231</v>
      </c>
      <c r="C156" s="32">
        <v>3231</v>
      </c>
      <c r="D156" s="32" t="s">
        <v>144</v>
      </c>
      <c r="E156" s="32">
        <v>0</v>
      </c>
      <c r="F156" s="32">
        <v>1</v>
      </c>
      <c r="G156" s="32">
        <v>3054375.11</v>
      </c>
      <c r="H156" s="32">
        <v>6984.8</v>
      </c>
      <c r="J156">
        <f t="shared" si="8"/>
        <v>437.28884291604624</v>
      </c>
      <c r="O156">
        <f t="shared" si="9"/>
        <v>15.418269263660761</v>
      </c>
      <c r="P156">
        <f t="shared" si="10"/>
        <v>107693.52715281768</v>
      </c>
      <c r="Q156">
        <f t="shared" si="11"/>
        <v>421.87057365238547</v>
      </c>
    </row>
    <row r="157" spans="1:17" x14ac:dyDescent="0.3">
      <c r="A157" s="143">
        <v>150</v>
      </c>
      <c r="B157" s="32">
        <v>3312</v>
      </c>
      <c r="C157" s="32">
        <v>3312</v>
      </c>
      <c r="D157" s="32" t="s">
        <v>145</v>
      </c>
      <c r="E157" s="32">
        <v>0</v>
      </c>
      <c r="F157" s="32">
        <v>1</v>
      </c>
      <c r="G157" s="32">
        <v>361219.28</v>
      </c>
      <c r="H157" s="32">
        <v>1850</v>
      </c>
      <c r="J157">
        <f t="shared" si="8"/>
        <v>195.25366486486487</v>
      </c>
      <c r="O157">
        <f t="shared" si="9"/>
        <v>0</v>
      </c>
      <c r="P157">
        <f t="shared" si="10"/>
        <v>0</v>
      </c>
      <c r="Q157">
        <f t="shared" si="11"/>
        <v>195.25366486486487</v>
      </c>
    </row>
    <row r="158" spans="1:17" x14ac:dyDescent="0.3">
      <c r="A158" s="143">
        <v>151</v>
      </c>
      <c r="B158" s="32">
        <v>3330</v>
      </c>
      <c r="C158" s="32">
        <v>3330</v>
      </c>
      <c r="D158" s="32" t="s">
        <v>146</v>
      </c>
      <c r="E158" s="32">
        <v>0</v>
      </c>
      <c r="F158" s="32">
        <v>1</v>
      </c>
      <c r="G158" s="32">
        <v>180044.78</v>
      </c>
      <c r="H158" s="32">
        <v>360.7</v>
      </c>
      <c r="J158">
        <f t="shared" si="8"/>
        <v>499.15381203215969</v>
      </c>
      <c r="O158">
        <f t="shared" si="9"/>
        <v>77.283238379774218</v>
      </c>
      <c r="P158">
        <f t="shared" si="10"/>
        <v>27876.064083584559</v>
      </c>
      <c r="Q158">
        <f t="shared" si="11"/>
        <v>421.87057365238547</v>
      </c>
    </row>
    <row r="159" spans="1:17" x14ac:dyDescent="0.3">
      <c r="A159" s="143">
        <v>152</v>
      </c>
      <c r="B159" s="32">
        <v>3348</v>
      </c>
      <c r="C159" s="32">
        <v>3348</v>
      </c>
      <c r="D159" s="32" t="s">
        <v>147</v>
      </c>
      <c r="E159" s="32">
        <v>0</v>
      </c>
      <c r="F159" s="32">
        <v>1</v>
      </c>
      <c r="G159" s="32">
        <v>171714.73</v>
      </c>
      <c r="H159" s="32">
        <v>471.1</v>
      </c>
      <c r="J159">
        <f t="shared" si="8"/>
        <v>364.49741031628105</v>
      </c>
      <c r="O159">
        <f t="shared" si="9"/>
        <v>0</v>
      </c>
      <c r="P159">
        <f t="shared" si="10"/>
        <v>0</v>
      </c>
      <c r="Q159">
        <f t="shared" si="11"/>
        <v>364.49741031628105</v>
      </c>
    </row>
    <row r="160" spans="1:17" x14ac:dyDescent="0.3">
      <c r="A160" s="143">
        <v>153</v>
      </c>
      <c r="B160" s="32">
        <v>3375</v>
      </c>
      <c r="C160" s="32">
        <v>3375</v>
      </c>
      <c r="D160" s="32" t="s">
        <v>148</v>
      </c>
      <c r="E160" s="32">
        <v>0</v>
      </c>
      <c r="F160" s="32">
        <v>1</v>
      </c>
      <c r="G160" s="32">
        <v>470199.8</v>
      </c>
      <c r="H160" s="32">
        <v>1761.2</v>
      </c>
      <c r="J160">
        <f t="shared" si="8"/>
        <v>266.97694753577105</v>
      </c>
      <c r="O160">
        <f t="shared" si="9"/>
        <v>0</v>
      </c>
      <c r="P160">
        <f t="shared" si="10"/>
        <v>0</v>
      </c>
      <c r="Q160">
        <f t="shared" si="11"/>
        <v>266.97694753577105</v>
      </c>
    </row>
    <row r="161" spans="1:17" x14ac:dyDescent="0.3">
      <c r="A161" s="143">
        <v>154</v>
      </c>
      <c r="B161" s="32">
        <v>3420</v>
      </c>
      <c r="C161" s="32">
        <v>3420</v>
      </c>
      <c r="D161" s="32" t="s">
        <v>149</v>
      </c>
      <c r="E161" s="32">
        <v>0</v>
      </c>
      <c r="F161" s="32">
        <v>1</v>
      </c>
      <c r="G161" s="32">
        <v>411381.38</v>
      </c>
      <c r="H161" s="32">
        <v>565.1</v>
      </c>
      <c r="J161">
        <f t="shared" si="8"/>
        <v>727.97979118740045</v>
      </c>
      <c r="O161">
        <f t="shared" si="9"/>
        <v>306.10921753501498</v>
      </c>
      <c r="P161">
        <f t="shared" si="10"/>
        <v>172982.31882903696</v>
      </c>
      <c r="Q161">
        <f t="shared" si="11"/>
        <v>421.87057365238547</v>
      </c>
    </row>
    <row r="162" spans="1:17" x14ac:dyDescent="0.3">
      <c r="A162" s="143">
        <v>155</v>
      </c>
      <c r="B162" s="32">
        <v>3465</v>
      </c>
      <c r="C162" s="32">
        <v>3465</v>
      </c>
      <c r="D162" s="32" t="s">
        <v>150</v>
      </c>
      <c r="E162" s="32">
        <v>0</v>
      </c>
      <c r="F162" s="32">
        <v>1</v>
      </c>
      <c r="G162" s="32">
        <v>137451.45000000001</v>
      </c>
      <c r="H162" s="32">
        <v>336.8</v>
      </c>
      <c r="J162">
        <f t="shared" si="8"/>
        <v>408.1100059382423</v>
      </c>
      <c r="O162">
        <f t="shared" si="9"/>
        <v>0</v>
      </c>
      <c r="P162">
        <f t="shared" si="10"/>
        <v>0</v>
      </c>
      <c r="Q162">
        <f t="shared" si="11"/>
        <v>408.1100059382423</v>
      </c>
    </row>
    <row r="163" spans="1:17" x14ac:dyDescent="0.3">
      <c r="A163" s="143">
        <v>156</v>
      </c>
      <c r="B163" s="32">
        <v>3537</v>
      </c>
      <c r="C163" s="32">
        <v>3537</v>
      </c>
      <c r="D163" s="32" t="s">
        <v>151</v>
      </c>
      <c r="E163" s="32">
        <v>0</v>
      </c>
      <c r="F163" s="32">
        <v>1</v>
      </c>
      <c r="G163" s="32">
        <v>124451.71</v>
      </c>
      <c r="H163" s="32">
        <v>299.3</v>
      </c>
      <c r="J163">
        <f t="shared" si="8"/>
        <v>415.80925492816573</v>
      </c>
      <c r="O163">
        <f t="shared" si="9"/>
        <v>0</v>
      </c>
      <c r="P163">
        <f t="shared" si="10"/>
        <v>0</v>
      </c>
      <c r="Q163">
        <f t="shared" si="11"/>
        <v>415.80925492816573</v>
      </c>
    </row>
    <row r="164" spans="1:17" x14ac:dyDescent="0.3">
      <c r="A164" s="143">
        <v>157</v>
      </c>
      <c r="B164" s="32">
        <v>3555</v>
      </c>
      <c r="C164" s="32">
        <v>3555</v>
      </c>
      <c r="D164" s="32" t="s">
        <v>152</v>
      </c>
      <c r="E164" s="32">
        <v>0</v>
      </c>
      <c r="F164" s="32">
        <v>1</v>
      </c>
      <c r="G164" s="32">
        <v>457244.59</v>
      </c>
      <c r="H164" s="32">
        <v>611.5</v>
      </c>
      <c r="J164">
        <f t="shared" si="8"/>
        <v>747.74258381030256</v>
      </c>
      <c r="O164">
        <f t="shared" si="9"/>
        <v>325.87201015791709</v>
      </c>
      <c r="P164">
        <f t="shared" si="10"/>
        <v>199270.73421156631</v>
      </c>
      <c r="Q164">
        <f t="shared" si="11"/>
        <v>421.87057365238547</v>
      </c>
    </row>
    <row r="165" spans="1:17" x14ac:dyDescent="0.3">
      <c r="A165" s="143">
        <v>158</v>
      </c>
      <c r="B165" s="32">
        <v>3600</v>
      </c>
      <c r="C165" s="32">
        <v>3600</v>
      </c>
      <c r="D165" s="32" t="s">
        <v>153</v>
      </c>
      <c r="E165" s="32">
        <v>0</v>
      </c>
      <c r="F165" s="32">
        <v>1</v>
      </c>
      <c r="G165" s="32">
        <v>782826.08</v>
      </c>
      <c r="H165" s="32">
        <v>2232.5</v>
      </c>
      <c r="J165">
        <f t="shared" si="8"/>
        <v>350.64997984322508</v>
      </c>
      <c r="O165">
        <f t="shared" si="9"/>
        <v>0</v>
      </c>
      <c r="P165">
        <f t="shared" si="10"/>
        <v>0</v>
      </c>
      <c r="Q165">
        <f t="shared" si="11"/>
        <v>350.64997984322508</v>
      </c>
    </row>
    <row r="166" spans="1:17" x14ac:dyDescent="0.3">
      <c r="A166" s="143">
        <v>159</v>
      </c>
      <c r="B166" s="32">
        <v>3609</v>
      </c>
      <c r="C166" s="32">
        <v>3609</v>
      </c>
      <c r="D166" s="32" t="s">
        <v>154</v>
      </c>
      <c r="E166" s="32">
        <v>0</v>
      </c>
      <c r="F166" s="32">
        <v>1</v>
      </c>
      <c r="G166" s="32">
        <v>153124.79</v>
      </c>
      <c r="H166" s="32">
        <v>450.4</v>
      </c>
      <c r="J166">
        <f t="shared" si="8"/>
        <v>339.97511101243344</v>
      </c>
      <c r="O166">
        <f t="shared" si="9"/>
        <v>0</v>
      </c>
      <c r="P166">
        <f t="shared" si="10"/>
        <v>0</v>
      </c>
      <c r="Q166">
        <f t="shared" si="11"/>
        <v>339.97511101243344</v>
      </c>
    </row>
    <row r="167" spans="1:17" x14ac:dyDescent="0.3">
      <c r="A167" s="143">
        <v>160</v>
      </c>
      <c r="B167" s="32">
        <v>3645</v>
      </c>
      <c r="C167" s="32">
        <v>3645</v>
      </c>
      <c r="D167" s="32" t="s">
        <v>155</v>
      </c>
      <c r="E167" s="32">
        <v>0</v>
      </c>
      <c r="F167" s="32">
        <v>1</v>
      </c>
      <c r="G167" s="32">
        <v>1250316.07</v>
      </c>
      <c r="H167" s="32">
        <v>2655.4</v>
      </c>
      <c r="J167">
        <f t="shared" si="8"/>
        <v>470.8579008812232</v>
      </c>
      <c r="O167">
        <f t="shared" si="9"/>
        <v>48.987327228837728</v>
      </c>
      <c r="P167">
        <f t="shared" si="10"/>
        <v>130080.9487234557</v>
      </c>
      <c r="Q167">
        <f t="shared" si="11"/>
        <v>421.87057365238547</v>
      </c>
    </row>
    <row r="168" spans="1:17" x14ac:dyDescent="0.3">
      <c r="A168" s="143">
        <v>161</v>
      </c>
      <c r="B168" s="32">
        <v>3715</v>
      </c>
      <c r="C168" s="32">
        <v>3715</v>
      </c>
      <c r="D168" s="32" t="s">
        <v>157</v>
      </c>
      <c r="E168" s="32">
        <v>0</v>
      </c>
      <c r="F168" s="32">
        <v>1</v>
      </c>
      <c r="G168" s="32">
        <v>2649716.48</v>
      </c>
      <c r="H168" s="32">
        <v>7685.5</v>
      </c>
      <c r="J168">
        <f t="shared" si="8"/>
        <v>344.76826231214625</v>
      </c>
      <c r="O168">
        <f t="shared" si="9"/>
        <v>0</v>
      </c>
      <c r="P168">
        <f t="shared" si="10"/>
        <v>0</v>
      </c>
      <c r="Q168">
        <f t="shared" si="11"/>
        <v>344.76826231214625</v>
      </c>
    </row>
    <row r="169" spans="1:17" x14ac:dyDescent="0.3">
      <c r="A169" s="143">
        <v>162</v>
      </c>
      <c r="B169" s="32">
        <v>3744</v>
      </c>
      <c r="C169" s="32">
        <v>3744</v>
      </c>
      <c r="D169" s="32" t="s">
        <v>158</v>
      </c>
      <c r="E169" s="32">
        <v>0</v>
      </c>
      <c r="F169" s="32">
        <v>1</v>
      </c>
      <c r="G169" s="32">
        <v>214948.27</v>
      </c>
      <c r="H169" s="32">
        <v>671.1</v>
      </c>
      <c r="J169">
        <f t="shared" si="8"/>
        <v>320.2924601400685</v>
      </c>
      <c r="O169">
        <f t="shared" si="9"/>
        <v>0</v>
      </c>
      <c r="P169">
        <f t="shared" si="10"/>
        <v>0</v>
      </c>
      <c r="Q169">
        <f t="shared" si="11"/>
        <v>320.2924601400685</v>
      </c>
    </row>
    <row r="170" spans="1:17" x14ac:dyDescent="0.3">
      <c r="A170" s="143">
        <v>163</v>
      </c>
      <c r="B170" s="32">
        <v>3798</v>
      </c>
      <c r="C170" s="32">
        <v>3798</v>
      </c>
      <c r="D170" s="32" t="s">
        <v>159</v>
      </c>
      <c r="E170" s="32">
        <v>0</v>
      </c>
      <c r="F170" s="32">
        <v>1</v>
      </c>
      <c r="G170" s="32">
        <v>151832.26999999999</v>
      </c>
      <c r="H170" s="32">
        <v>602.9</v>
      </c>
      <c r="J170">
        <f t="shared" si="8"/>
        <v>251.83657322939126</v>
      </c>
      <c r="O170">
        <f t="shared" si="9"/>
        <v>0</v>
      </c>
      <c r="P170">
        <f t="shared" si="10"/>
        <v>0</v>
      </c>
      <c r="Q170">
        <f t="shared" si="11"/>
        <v>251.83657322939126</v>
      </c>
    </row>
    <row r="171" spans="1:17" x14ac:dyDescent="0.3">
      <c r="A171" s="143">
        <v>164</v>
      </c>
      <c r="B171" s="32">
        <v>3816</v>
      </c>
      <c r="C171" s="32">
        <v>3816</v>
      </c>
      <c r="D171" s="32" t="s">
        <v>160</v>
      </c>
      <c r="E171" s="32">
        <v>0</v>
      </c>
      <c r="F171" s="32">
        <v>1</v>
      </c>
      <c r="G171" s="32">
        <v>114413.66</v>
      </c>
      <c r="H171" s="32">
        <v>316.8</v>
      </c>
      <c r="J171">
        <f t="shared" si="8"/>
        <v>361.15422979797978</v>
      </c>
      <c r="O171">
        <f t="shared" si="9"/>
        <v>0</v>
      </c>
      <c r="P171">
        <f t="shared" si="10"/>
        <v>0</v>
      </c>
      <c r="Q171">
        <f t="shared" si="11"/>
        <v>361.15422979797978</v>
      </c>
    </row>
    <row r="172" spans="1:17" x14ac:dyDescent="0.3">
      <c r="A172" s="143">
        <v>165</v>
      </c>
      <c r="B172" s="32">
        <v>3841</v>
      </c>
      <c r="C172" s="32">
        <v>3841</v>
      </c>
      <c r="D172" s="32" t="s">
        <v>161</v>
      </c>
      <c r="E172" s="32">
        <v>0</v>
      </c>
      <c r="F172" s="32">
        <v>1</v>
      </c>
      <c r="G172" s="32">
        <v>538200.72</v>
      </c>
      <c r="H172" s="32">
        <v>687.2</v>
      </c>
      <c r="J172">
        <f t="shared" si="8"/>
        <v>783.17916181606506</v>
      </c>
      <c r="O172">
        <f t="shared" si="9"/>
        <v>361.30858816367959</v>
      </c>
      <c r="P172">
        <f t="shared" si="10"/>
        <v>248291.26178608063</v>
      </c>
      <c r="Q172">
        <f t="shared" si="11"/>
        <v>421.87057365238547</v>
      </c>
    </row>
    <row r="173" spans="1:17" x14ac:dyDescent="0.3">
      <c r="A173" s="143">
        <v>166</v>
      </c>
      <c r="B173" s="32">
        <v>3906</v>
      </c>
      <c r="C173" s="32">
        <v>3906</v>
      </c>
      <c r="D173" s="32" t="s">
        <v>162</v>
      </c>
      <c r="E173" s="32">
        <v>0</v>
      </c>
      <c r="F173" s="32">
        <v>1</v>
      </c>
      <c r="G173" s="32">
        <v>226980.17</v>
      </c>
      <c r="H173" s="32">
        <v>450</v>
      </c>
      <c r="J173">
        <f t="shared" si="8"/>
        <v>504.40037777777781</v>
      </c>
      <c r="O173">
        <f t="shared" si="9"/>
        <v>82.529804125392332</v>
      </c>
      <c r="P173">
        <f t="shared" si="10"/>
        <v>37138.411856426552</v>
      </c>
      <c r="Q173">
        <f t="shared" si="11"/>
        <v>421.87057365238547</v>
      </c>
    </row>
    <row r="174" spans="1:17" x14ac:dyDescent="0.3">
      <c r="A174" s="143">
        <v>167</v>
      </c>
      <c r="B174" s="32">
        <v>4419</v>
      </c>
      <c r="C174" s="32">
        <v>4419</v>
      </c>
      <c r="D174" s="32" t="s">
        <v>328</v>
      </c>
      <c r="E174" s="32">
        <v>0</v>
      </c>
      <c r="F174" s="32">
        <v>1</v>
      </c>
      <c r="G174" s="32">
        <v>451062.65</v>
      </c>
      <c r="H174" s="32">
        <v>806.5</v>
      </c>
      <c r="J174">
        <f t="shared" si="8"/>
        <v>559.2841289522629</v>
      </c>
      <c r="O174">
        <f t="shared" si="9"/>
        <v>137.41355529987743</v>
      </c>
      <c r="P174">
        <f t="shared" si="10"/>
        <v>110824.03234935115</v>
      </c>
      <c r="Q174">
        <f t="shared" si="11"/>
        <v>421.87057365238547</v>
      </c>
    </row>
    <row r="175" spans="1:17" x14ac:dyDescent="0.3">
      <c r="A175" s="143">
        <v>168</v>
      </c>
      <c r="B175" s="32">
        <v>3942</v>
      </c>
      <c r="C175" s="32">
        <v>3942</v>
      </c>
      <c r="D175" s="32" t="s">
        <v>163</v>
      </c>
      <c r="E175" s="32">
        <v>0</v>
      </c>
      <c r="F175" s="32">
        <v>1</v>
      </c>
      <c r="G175" s="32">
        <v>178071.15</v>
      </c>
      <c r="H175" s="32">
        <v>670</v>
      </c>
      <c r="J175">
        <f t="shared" si="8"/>
        <v>265.77783582089552</v>
      </c>
      <c r="O175">
        <f t="shared" si="9"/>
        <v>0</v>
      </c>
      <c r="P175">
        <f t="shared" si="10"/>
        <v>0</v>
      </c>
      <c r="Q175">
        <f t="shared" si="11"/>
        <v>265.77783582089552</v>
      </c>
    </row>
    <row r="176" spans="1:17" x14ac:dyDescent="0.3">
      <c r="A176" s="143">
        <v>169</v>
      </c>
      <c r="B176" s="32">
        <v>4023</v>
      </c>
      <c r="C176" s="32">
        <v>4023</v>
      </c>
      <c r="D176" s="32" t="s">
        <v>343</v>
      </c>
      <c r="E176" s="32">
        <v>0</v>
      </c>
      <c r="F176" s="32">
        <v>1</v>
      </c>
      <c r="G176" s="32">
        <v>652623.75</v>
      </c>
      <c r="H176" s="32">
        <v>655.6</v>
      </c>
      <c r="J176">
        <f t="shared" si="8"/>
        <v>995.46026540573519</v>
      </c>
      <c r="O176">
        <f t="shared" si="9"/>
        <v>573.58969175334971</v>
      </c>
      <c r="P176">
        <f t="shared" si="10"/>
        <v>376045.40191349608</v>
      </c>
      <c r="Q176">
        <f t="shared" si="11"/>
        <v>421.87057365238547</v>
      </c>
    </row>
    <row r="177" spans="1:17" x14ac:dyDescent="0.3">
      <c r="A177" s="143">
        <v>170</v>
      </c>
      <c r="B177" s="32">
        <v>4033</v>
      </c>
      <c r="C177" s="32">
        <v>4033</v>
      </c>
      <c r="D177" s="32" t="s">
        <v>344</v>
      </c>
      <c r="E177" s="32">
        <v>0</v>
      </c>
      <c r="F177" s="32">
        <v>1</v>
      </c>
      <c r="G177" s="32">
        <v>334121.03999999998</v>
      </c>
      <c r="H177" s="32">
        <v>593.70000000000005</v>
      </c>
      <c r="J177">
        <f t="shared" si="8"/>
        <v>562.77756442647797</v>
      </c>
      <c r="O177">
        <f t="shared" si="9"/>
        <v>140.90699077409249</v>
      </c>
      <c r="P177">
        <f t="shared" si="10"/>
        <v>83656.480422578723</v>
      </c>
      <c r="Q177">
        <f t="shared" si="11"/>
        <v>421.87057365238542</v>
      </c>
    </row>
    <row r="178" spans="1:17" x14ac:dyDescent="0.3">
      <c r="A178" s="143">
        <v>171</v>
      </c>
      <c r="B178" s="32">
        <v>4041</v>
      </c>
      <c r="C178" s="32">
        <v>4041</v>
      </c>
      <c r="D178" s="32" t="s">
        <v>165</v>
      </c>
      <c r="E178" s="32">
        <v>0</v>
      </c>
      <c r="F178" s="32">
        <v>1</v>
      </c>
      <c r="G178" s="32">
        <v>416631.16</v>
      </c>
      <c r="H178" s="32">
        <v>1199.9000000000001</v>
      </c>
      <c r="J178">
        <f t="shared" si="8"/>
        <v>347.22156846403863</v>
      </c>
      <c r="O178">
        <f t="shared" si="9"/>
        <v>0</v>
      </c>
      <c r="P178">
        <f t="shared" si="10"/>
        <v>0</v>
      </c>
      <c r="Q178">
        <f t="shared" si="11"/>
        <v>347.22156846403863</v>
      </c>
    </row>
    <row r="179" spans="1:17" x14ac:dyDescent="0.3">
      <c r="A179" s="143">
        <v>172</v>
      </c>
      <c r="B179" s="32">
        <v>4043</v>
      </c>
      <c r="C179" s="32">
        <v>4043</v>
      </c>
      <c r="D179" s="32" t="s">
        <v>166</v>
      </c>
      <c r="E179" s="32">
        <v>0</v>
      </c>
      <c r="F179" s="32">
        <v>1</v>
      </c>
      <c r="G179" s="32">
        <v>401552.86</v>
      </c>
      <c r="H179" s="32">
        <v>663.1</v>
      </c>
      <c r="J179">
        <f t="shared" si="8"/>
        <v>605.569084602624</v>
      </c>
      <c r="O179">
        <f t="shared" si="9"/>
        <v>183.69851095023853</v>
      </c>
      <c r="P179">
        <f t="shared" si="10"/>
        <v>121810.48261110317</v>
      </c>
      <c r="Q179">
        <f t="shared" si="11"/>
        <v>421.87057365238547</v>
      </c>
    </row>
    <row r="180" spans="1:17" x14ac:dyDescent="0.3">
      <c r="A180" s="143">
        <v>173</v>
      </c>
      <c r="B180" s="32">
        <v>4068</v>
      </c>
      <c r="C180" s="32">
        <v>4068</v>
      </c>
      <c r="D180" s="32" t="s">
        <v>345</v>
      </c>
      <c r="E180" s="32">
        <v>0</v>
      </c>
      <c r="F180" s="32">
        <v>1</v>
      </c>
      <c r="G180" s="32">
        <v>242449.39</v>
      </c>
      <c r="H180" s="32">
        <v>465.2</v>
      </c>
      <c r="J180">
        <f t="shared" si="8"/>
        <v>521.17237747205502</v>
      </c>
      <c r="O180">
        <f t="shared" si="9"/>
        <v>99.301803819669544</v>
      </c>
      <c r="P180">
        <f t="shared" si="10"/>
        <v>46195.199136910269</v>
      </c>
      <c r="Q180">
        <f t="shared" si="11"/>
        <v>421.87057365238553</v>
      </c>
    </row>
    <row r="181" spans="1:17" x14ac:dyDescent="0.3">
      <c r="A181" s="143">
        <v>174</v>
      </c>
      <c r="B181" s="32">
        <v>4086</v>
      </c>
      <c r="C181" s="32">
        <v>4086</v>
      </c>
      <c r="D181" s="32" t="s">
        <v>329</v>
      </c>
      <c r="E181" s="32">
        <v>0</v>
      </c>
      <c r="F181" s="32">
        <v>1</v>
      </c>
      <c r="G181" s="32">
        <v>494099.72</v>
      </c>
      <c r="H181" s="32">
        <v>1797.1</v>
      </c>
      <c r="J181">
        <f t="shared" si="8"/>
        <v>274.94280785710311</v>
      </c>
      <c r="O181">
        <f t="shared" si="9"/>
        <v>0</v>
      </c>
      <c r="P181">
        <f t="shared" si="10"/>
        <v>0</v>
      </c>
      <c r="Q181">
        <f t="shared" si="11"/>
        <v>274.94280785710311</v>
      </c>
    </row>
    <row r="182" spans="1:17" x14ac:dyDescent="0.3">
      <c r="A182" s="143">
        <v>175</v>
      </c>
      <c r="B182" s="32">
        <v>4104</v>
      </c>
      <c r="C182" s="32">
        <v>4104</v>
      </c>
      <c r="D182" s="32" t="s">
        <v>167</v>
      </c>
      <c r="E182" s="32">
        <v>0</v>
      </c>
      <c r="F182" s="32">
        <v>1</v>
      </c>
      <c r="G182" s="32">
        <v>1583424.31</v>
      </c>
      <c r="H182" s="32">
        <v>5370</v>
      </c>
      <c r="J182">
        <f t="shared" si="8"/>
        <v>294.86486219739294</v>
      </c>
      <c r="O182">
        <f t="shared" si="9"/>
        <v>0</v>
      </c>
      <c r="P182">
        <f t="shared" si="10"/>
        <v>0</v>
      </c>
      <c r="Q182">
        <f t="shared" si="11"/>
        <v>294.86486219739294</v>
      </c>
    </row>
    <row r="183" spans="1:17" x14ac:dyDescent="0.3">
      <c r="A183" s="143">
        <v>176</v>
      </c>
      <c r="B183" s="32">
        <v>4122</v>
      </c>
      <c r="C183" s="32">
        <v>4122</v>
      </c>
      <c r="D183" s="32" t="s">
        <v>168</v>
      </c>
      <c r="E183" s="32">
        <v>0</v>
      </c>
      <c r="F183" s="32">
        <v>1</v>
      </c>
      <c r="G183" s="32">
        <v>261296.13</v>
      </c>
      <c r="H183" s="32">
        <v>511.4</v>
      </c>
      <c r="J183">
        <f t="shared" si="8"/>
        <v>510.94276495893627</v>
      </c>
      <c r="O183">
        <f t="shared" si="9"/>
        <v>89.072191306550792</v>
      </c>
      <c r="P183">
        <f t="shared" si="10"/>
        <v>45551.518634170076</v>
      </c>
      <c r="Q183">
        <f t="shared" si="11"/>
        <v>421.87057365238553</v>
      </c>
    </row>
    <row r="184" spans="1:17" x14ac:dyDescent="0.3">
      <c r="A184" s="143">
        <v>177</v>
      </c>
      <c r="B184" s="32">
        <v>4131</v>
      </c>
      <c r="C184" s="32">
        <v>4131</v>
      </c>
      <c r="D184" s="32" t="s">
        <v>169</v>
      </c>
      <c r="E184" s="32">
        <v>0</v>
      </c>
      <c r="F184" s="32">
        <v>1</v>
      </c>
      <c r="G184" s="32">
        <v>1487450.95</v>
      </c>
      <c r="H184" s="32">
        <v>3399.1</v>
      </c>
      <c r="J184">
        <f t="shared" si="8"/>
        <v>437.60140919655203</v>
      </c>
      <c r="O184">
        <f t="shared" si="9"/>
        <v>15.730835544166553</v>
      </c>
      <c r="P184">
        <f t="shared" si="10"/>
        <v>53470.683098176531</v>
      </c>
      <c r="Q184">
        <f t="shared" si="11"/>
        <v>421.87057365238547</v>
      </c>
    </row>
    <row r="185" spans="1:17" x14ac:dyDescent="0.3">
      <c r="A185" s="143">
        <v>178</v>
      </c>
      <c r="B185" s="32">
        <v>4203</v>
      </c>
      <c r="C185" s="32">
        <v>4203</v>
      </c>
      <c r="D185" s="32" t="s">
        <v>170</v>
      </c>
      <c r="E185" s="32">
        <v>0</v>
      </c>
      <c r="F185" s="32">
        <v>1</v>
      </c>
      <c r="G185" s="32">
        <v>535149.72</v>
      </c>
      <c r="H185" s="32">
        <v>875.3</v>
      </c>
      <c r="J185">
        <f t="shared" si="8"/>
        <v>611.3900605506683</v>
      </c>
      <c r="O185">
        <f t="shared" si="9"/>
        <v>189.51948689828282</v>
      </c>
      <c r="P185">
        <f t="shared" si="10"/>
        <v>165886.40688206695</v>
      </c>
      <c r="Q185">
        <f t="shared" si="11"/>
        <v>421.87057365238547</v>
      </c>
    </row>
    <row r="186" spans="1:17" x14ac:dyDescent="0.3">
      <c r="A186" s="143">
        <v>179</v>
      </c>
      <c r="B186" s="32">
        <v>4212</v>
      </c>
      <c r="C186" s="32">
        <v>4212</v>
      </c>
      <c r="D186" s="32" t="s">
        <v>171</v>
      </c>
      <c r="E186" s="32">
        <v>0</v>
      </c>
      <c r="F186" s="32">
        <v>1</v>
      </c>
      <c r="G186" s="32">
        <v>109791.28</v>
      </c>
      <c r="H186" s="32">
        <v>307.7</v>
      </c>
      <c r="J186">
        <f t="shared" si="8"/>
        <v>356.81273968150799</v>
      </c>
      <c r="O186">
        <f t="shared" si="9"/>
        <v>0</v>
      </c>
      <c r="P186">
        <f t="shared" si="10"/>
        <v>0</v>
      </c>
      <c r="Q186">
        <f t="shared" si="11"/>
        <v>356.81273968150799</v>
      </c>
    </row>
    <row r="187" spans="1:17" x14ac:dyDescent="0.3">
      <c r="A187" s="143">
        <v>180</v>
      </c>
      <c r="B187" s="32">
        <v>4271</v>
      </c>
      <c r="C187" s="32">
        <v>4271</v>
      </c>
      <c r="D187" s="32" t="s">
        <v>173</v>
      </c>
      <c r="E187" s="32">
        <v>0</v>
      </c>
      <c r="F187" s="32">
        <v>1</v>
      </c>
      <c r="G187" s="32">
        <v>933256.32</v>
      </c>
      <c r="H187" s="32">
        <v>1227.3</v>
      </c>
      <c r="J187">
        <f t="shared" si="8"/>
        <v>760.41417746272305</v>
      </c>
      <c r="O187">
        <f t="shared" si="9"/>
        <v>338.54360381033757</v>
      </c>
      <c r="P187">
        <f t="shared" si="10"/>
        <v>415494.56495642726</v>
      </c>
      <c r="Q187">
        <f t="shared" si="11"/>
        <v>421.87057365238547</v>
      </c>
    </row>
    <row r="188" spans="1:17" x14ac:dyDescent="0.3">
      <c r="A188" s="143">
        <v>181</v>
      </c>
      <c r="B188" s="32">
        <v>4269</v>
      </c>
      <c r="C188" s="32">
        <v>4269</v>
      </c>
      <c r="D188" s="32" t="s">
        <v>172</v>
      </c>
      <c r="E188" s="32">
        <v>0</v>
      </c>
      <c r="F188" s="32">
        <v>1</v>
      </c>
      <c r="G188" s="32">
        <v>545938.27</v>
      </c>
      <c r="H188" s="32">
        <v>501.8</v>
      </c>
      <c r="J188">
        <f t="shared" si="8"/>
        <v>1087.9598844161021</v>
      </c>
      <c r="O188">
        <f t="shared" si="9"/>
        <v>666.08931076371664</v>
      </c>
      <c r="P188">
        <f t="shared" si="10"/>
        <v>334243.61614123301</v>
      </c>
      <c r="Q188">
        <f t="shared" si="11"/>
        <v>421.87057365238542</v>
      </c>
    </row>
    <row r="189" spans="1:17" x14ac:dyDescent="0.3">
      <c r="A189" s="143">
        <v>182</v>
      </c>
      <c r="B189" s="32">
        <v>4356</v>
      </c>
      <c r="C189" s="32">
        <v>4356</v>
      </c>
      <c r="D189" s="32" t="s">
        <v>174</v>
      </c>
      <c r="E189" s="32">
        <v>0</v>
      </c>
      <c r="F189" s="32">
        <v>1</v>
      </c>
      <c r="G189" s="32">
        <v>289349.25</v>
      </c>
      <c r="H189" s="32">
        <v>762.6</v>
      </c>
      <c r="J189">
        <f t="shared" si="8"/>
        <v>379.42466561762393</v>
      </c>
      <c r="O189">
        <f t="shared" si="9"/>
        <v>0</v>
      </c>
      <c r="P189">
        <f t="shared" si="10"/>
        <v>0</v>
      </c>
      <c r="Q189">
        <f t="shared" si="11"/>
        <v>379.42466561762393</v>
      </c>
    </row>
    <row r="190" spans="1:17" x14ac:dyDescent="0.3">
      <c r="A190" s="143">
        <v>183</v>
      </c>
      <c r="B190" s="32">
        <v>4149</v>
      </c>
      <c r="C190" s="32">
        <v>4149</v>
      </c>
      <c r="D190" s="32" t="s">
        <v>330</v>
      </c>
      <c r="E190" s="32">
        <v>0</v>
      </c>
      <c r="F190" s="32">
        <v>1</v>
      </c>
      <c r="G190" s="32">
        <v>568649.56999999995</v>
      </c>
      <c r="H190" s="32">
        <v>1507.8</v>
      </c>
      <c r="J190">
        <f t="shared" si="8"/>
        <v>377.13859265154525</v>
      </c>
      <c r="O190">
        <f t="shared" si="9"/>
        <v>0</v>
      </c>
      <c r="P190">
        <f t="shared" si="10"/>
        <v>0</v>
      </c>
      <c r="Q190">
        <f t="shared" si="11"/>
        <v>377.13859265154525</v>
      </c>
    </row>
    <row r="191" spans="1:17" x14ac:dyDescent="0.3">
      <c r="A191" s="143">
        <v>184</v>
      </c>
      <c r="B191" s="32">
        <v>4437</v>
      </c>
      <c r="C191" s="32">
        <v>4437</v>
      </c>
      <c r="D191" s="32" t="s">
        <v>175</v>
      </c>
      <c r="E191" s="32">
        <v>0</v>
      </c>
      <c r="F191" s="32">
        <v>1</v>
      </c>
      <c r="G191" s="32">
        <v>217824.04</v>
      </c>
      <c r="H191" s="32">
        <v>469.1</v>
      </c>
      <c r="J191">
        <f t="shared" si="8"/>
        <v>464.34457471754422</v>
      </c>
      <c r="O191">
        <f t="shared" si="9"/>
        <v>42.474001065158745</v>
      </c>
      <c r="P191">
        <f t="shared" si="10"/>
        <v>19924.553899665967</v>
      </c>
      <c r="Q191">
        <f t="shared" si="11"/>
        <v>421.87057365238547</v>
      </c>
    </row>
    <row r="192" spans="1:17" x14ac:dyDescent="0.3">
      <c r="A192" s="143">
        <v>185</v>
      </c>
      <c r="B192" s="32">
        <v>4446</v>
      </c>
      <c r="C192" s="32">
        <v>4446</v>
      </c>
      <c r="D192" s="32" t="s">
        <v>176</v>
      </c>
      <c r="E192" s="32">
        <v>0</v>
      </c>
      <c r="F192" s="32">
        <v>1</v>
      </c>
      <c r="G192" s="32">
        <v>295135.64</v>
      </c>
      <c r="H192" s="32">
        <v>967.1</v>
      </c>
      <c r="J192">
        <f t="shared" si="8"/>
        <v>305.17592803226142</v>
      </c>
      <c r="O192">
        <f t="shared" si="9"/>
        <v>0</v>
      </c>
      <c r="P192">
        <f t="shared" si="10"/>
        <v>0</v>
      </c>
      <c r="Q192">
        <f t="shared" si="11"/>
        <v>305.17592803226142</v>
      </c>
    </row>
    <row r="193" spans="1:17" x14ac:dyDescent="0.3">
      <c r="A193" s="143">
        <v>186</v>
      </c>
      <c r="B193" s="32">
        <v>4491</v>
      </c>
      <c r="C193" s="32">
        <v>4491</v>
      </c>
      <c r="D193" s="32" t="s">
        <v>177</v>
      </c>
      <c r="E193" s="32">
        <v>0</v>
      </c>
      <c r="F193" s="32">
        <v>1</v>
      </c>
      <c r="G193" s="32">
        <v>196892.85</v>
      </c>
      <c r="H193" s="32">
        <v>345.5</v>
      </c>
      <c r="J193">
        <f t="shared" si="8"/>
        <v>569.87800289435597</v>
      </c>
      <c r="O193">
        <f t="shared" si="9"/>
        <v>148.0074292419705</v>
      </c>
      <c r="P193">
        <f t="shared" si="10"/>
        <v>51136.56680310081</v>
      </c>
      <c r="Q193">
        <f t="shared" si="11"/>
        <v>421.87057365238553</v>
      </c>
    </row>
    <row r="194" spans="1:17" x14ac:dyDescent="0.3">
      <c r="A194" s="143">
        <v>187</v>
      </c>
      <c r="B194" s="32">
        <v>4505</v>
      </c>
      <c r="C194" s="32">
        <v>4505</v>
      </c>
      <c r="D194" s="32" t="s">
        <v>178</v>
      </c>
      <c r="E194" s="32">
        <v>0</v>
      </c>
      <c r="F194" s="32">
        <v>1</v>
      </c>
      <c r="G194" s="32">
        <v>93801.69</v>
      </c>
      <c r="H194" s="32">
        <v>211.6</v>
      </c>
      <c r="J194">
        <f t="shared" si="8"/>
        <v>443.29721172022687</v>
      </c>
      <c r="O194">
        <f t="shared" si="9"/>
        <v>21.426638067841395</v>
      </c>
      <c r="P194">
        <f t="shared" si="10"/>
        <v>4533.8766151552391</v>
      </c>
      <c r="Q194">
        <f t="shared" si="11"/>
        <v>421.87057365238547</v>
      </c>
    </row>
    <row r="195" spans="1:17" x14ac:dyDescent="0.3">
      <c r="A195" s="143">
        <v>188</v>
      </c>
      <c r="B195" s="32">
        <v>4509</v>
      </c>
      <c r="C195" s="32">
        <v>4509</v>
      </c>
      <c r="D195" s="32" t="s">
        <v>179</v>
      </c>
      <c r="E195" s="32">
        <v>0</v>
      </c>
      <c r="F195" s="32">
        <v>1</v>
      </c>
      <c r="G195" s="32">
        <v>49815.67</v>
      </c>
      <c r="H195" s="32">
        <v>194</v>
      </c>
      <c r="J195">
        <f t="shared" si="8"/>
        <v>256.78180412371131</v>
      </c>
      <c r="O195">
        <f t="shared" si="9"/>
        <v>0</v>
      </c>
      <c r="P195">
        <f t="shared" si="10"/>
        <v>0</v>
      </c>
      <c r="Q195">
        <f t="shared" si="11"/>
        <v>256.78180412371131</v>
      </c>
    </row>
    <row r="196" spans="1:17" x14ac:dyDescent="0.3">
      <c r="A196" s="143">
        <v>189</v>
      </c>
      <c r="B196" s="32">
        <v>4518</v>
      </c>
      <c r="C196" s="32">
        <v>4518</v>
      </c>
      <c r="D196" s="32" t="s">
        <v>180</v>
      </c>
      <c r="E196" s="32">
        <v>0</v>
      </c>
      <c r="F196" s="32">
        <v>1</v>
      </c>
      <c r="G196" s="32">
        <v>123921.12</v>
      </c>
      <c r="H196" s="32">
        <v>184.9</v>
      </c>
      <c r="J196">
        <f t="shared" si="8"/>
        <v>670.20616549486203</v>
      </c>
      <c r="O196">
        <f t="shared" si="9"/>
        <v>248.33559184247656</v>
      </c>
      <c r="P196">
        <f t="shared" si="10"/>
        <v>45917.250931673916</v>
      </c>
      <c r="Q196">
        <f t="shared" si="11"/>
        <v>421.87057365238547</v>
      </c>
    </row>
    <row r="197" spans="1:17" x14ac:dyDescent="0.3">
      <c r="A197" s="143">
        <v>190</v>
      </c>
      <c r="B197" s="32">
        <v>4527</v>
      </c>
      <c r="C197" s="32">
        <v>4527</v>
      </c>
      <c r="D197" s="32" t="s">
        <v>181</v>
      </c>
      <c r="E197" s="32">
        <v>0</v>
      </c>
      <c r="F197" s="32">
        <v>1</v>
      </c>
      <c r="G197" s="32">
        <v>399007.34</v>
      </c>
      <c r="H197" s="32">
        <v>598.29999999999995</v>
      </c>
      <c r="J197">
        <f t="shared" si="8"/>
        <v>666.90178840046804</v>
      </c>
      <c r="O197">
        <f t="shared" si="9"/>
        <v>245.03121474808256</v>
      </c>
      <c r="P197">
        <f t="shared" si="10"/>
        <v>146602.17578377778</v>
      </c>
      <c r="Q197">
        <f t="shared" si="11"/>
        <v>421.87057365238553</v>
      </c>
    </row>
    <row r="198" spans="1:17" x14ac:dyDescent="0.3">
      <c r="A198" s="143">
        <v>191</v>
      </c>
      <c r="B198" s="32">
        <v>4536</v>
      </c>
      <c r="C198" s="32">
        <v>4536</v>
      </c>
      <c r="D198" s="32" t="s">
        <v>182</v>
      </c>
      <c r="E198" s="32">
        <v>0</v>
      </c>
      <c r="F198" s="32">
        <v>1</v>
      </c>
      <c r="G198" s="32">
        <v>751686.84</v>
      </c>
      <c r="H198" s="32">
        <v>1791.9</v>
      </c>
      <c r="J198">
        <f t="shared" si="8"/>
        <v>419.49151180311395</v>
      </c>
      <c r="O198">
        <f t="shared" si="9"/>
        <v>0</v>
      </c>
      <c r="P198">
        <f t="shared" si="10"/>
        <v>0</v>
      </c>
      <c r="Q198">
        <f t="shared" si="11"/>
        <v>419.49151180311395</v>
      </c>
    </row>
    <row r="199" spans="1:17" x14ac:dyDescent="0.3">
      <c r="A199" s="143">
        <v>192</v>
      </c>
      <c r="B199" s="32">
        <v>4554</v>
      </c>
      <c r="C199" s="32">
        <v>4554</v>
      </c>
      <c r="D199" s="32" t="s">
        <v>183</v>
      </c>
      <c r="E199" s="32">
        <v>0</v>
      </c>
      <c r="F199" s="32">
        <v>1</v>
      </c>
      <c r="G199" s="32">
        <v>294486.38</v>
      </c>
      <c r="H199" s="32">
        <v>1111.2</v>
      </c>
      <c r="J199">
        <f t="shared" si="8"/>
        <v>265.01654067674588</v>
      </c>
      <c r="O199">
        <f t="shared" si="9"/>
        <v>0</v>
      </c>
      <c r="P199">
        <f t="shared" si="10"/>
        <v>0</v>
      </c>
      <c r="Q199">
        <f t="shared" si="11"/>
        <v>265.01654067674588</v>
      </c>
    </row>
    <row r="200" spans="1:17" x14ac:dyDescent="0.3">
      <c r="A200" s="143">
        <v>193</v>
      </c>
      <c r="B200" s="32">
        <v>4572</v>
      </c>
      <c r="C200" s="32">
        <v>4572</v>
      </c>
      <c r="D200" s="32" t="s">
        <v>184</v>
      </c>
      <c r="E200" s="32">
        <v>0</v>
      </c>
      <c r="F200" s="32">
        <v>1</v>
      </c>
      <c r="G200" s="32">
        <v>110757.85</v>
      </c>
      <c r="H200" s="32">
        <v>221.8</v>
      </c>
      <c r="J200">
        <f t="shared" si="8"/>
        <v>499.35910730387735</v>
      </c>
      <c r="O200">
        <f t="shared" si="9"/>
        <v>77.488533651491878</v>
      </c>
      <c r="P200">
        <f t="shared" si="10"/>
        <v>17186.9567639009</v>
      </c>
      <c r="Q200">
        <f t="shared" si="11"/>
        <v>421.87057365238547</v>
      </c>
    </row>
    <row r="201" spans="1:17" x14ac:dyDescent="0.3">
      <c r="A201" s="143">
        <v>194</v>
      </c>
      <c r="B201" s="32">
        <v>4581</v>
      </c>
      <c r="C201" s="32">
        <v>4581</v>
      </c>
      <c r="D201" s="32" t="s">
        <v>185</v>
      </c>
      <c r="E201" s="32">
        <v>0</v>
      </c>
      <c r="F201" s="32">
        <v>1</v>
      </c>
      <c r="G201" s="32">
        <v>1038352.72</v>
      </c>
      <c r="H201" s="32">
        <v>4574.8</v>
      </c>
      <c r="J201">
        <f t="shared" ref="J201:J264" si="12">G201/H201</f>
        <v>226.97226545422748</v>
      </c>
      <c r="O201">
        <f t="shared" ref="O201:O264" si="13">IF(J201&gt;$O$4,J201-$O$4,0)</f>
        <v>0</v>
      </c>
      <c r="P201">
        <f t="shared" ref="P201:P264" si="14">O201*H201</f>
        <v>0</v>
      </c>
      <c r="Q201">
        <f t="shared" ref="Q201:Q264" si="15">(G201-P201)/H201</f>
        <v>226.97226545422748</v>
      </c>
    </row>
    <row r="202" spans="1:17" x14ac:dyDescent="0.3">
      <c r="A202" s="143">
        <v>195</v>
      </c>
      <c r="B202" s="32">
        <v>4599</v>
      </c>
      <c r="C202" s="32">
        <v>4599</v>
      </c>
      <c r="D202" s="32" t="s">
        <v>186</v>
      </c>
      <c r="E202" s="32">
        <v>0</v>
      </c>
      <c r="F202" s="32">
        <v>1</v>
      </c>
      <c r="G202" s="32">
        <v>290436.45</v>
      </c>
      <c r="H202" s="32">
        <v>592.6</v>
      </c>
      <c r="J202">
        <f t="shared" si="12"/>
        <v>490.10538305771178</v>
      </c>
      <c r="O202">
        <f t="shared" si="13"/>
        <v>68.234809405326303</v>
      </c>
      <c r="P202">
        <f t="shared" si="14"/>
        <v>40435.948053596367</v>
      </c>
      <c r="Q202">
        <f t="shared" si="15"/>
        <v>421.87057365238547</v>
      </c>
    </row>
    <row r="203" spans="1:17" x14ac:dyDescent="0.3">
      <c r="A203" s="143">
        <v>196</v>
      </c>
      <c r="B203" s="32">
        <v>4617</v>
      </c>
      <c r="C203" s="32">
        <v>4617</v>
      </c>
      <c r="D203" s="32" t="s">
        <v>187</v>
      </c>
      <c r="E203" s="32">
        <v>0</v>
      </c>
      <c r="F203" s="32">
        <v>1</v>
      </c>
      <c r="G203" s="32">
        <v>423940.87</v>
      </c>
      <c r="H203" s="32">
        <v>1399.4</v>
      </c>
      <c r="J203">
        <f t="shared" si="12"/>
        <v>302.94474060311558</v>
      </c>
      <c r="O203">
        <f t="shared" si="13"/>
        <v>0</v>
      </c>
      <c r="P203">
        <f t="shared" si="14"/>
        <v>0</v>
      </c>
      <c r="Q203">
        <f t="shared" si="15"/>
        <v>302.94474060311558</v>
      </c>
    </row>
    <row r="204" spans="1:17" x14ac:dyDescent="0.3">
      <c r="A204" s="143">
        <v>197</v>
      </c>
      <c r="B204" s="32">
        <v>4662</v>
      </c>
      <c r="C204" s="32">
        <v>4662</v>
      </c>
      <c r="D204" s="32" t="s">
        <v>189</v>
      </c>
      <c r="E204" s="32">
        <v>0</v>
      </c>
      <c r="F204" s="32">
        <v>1</v>
      </c>
      <c r="G204" s="32">
        <v>490316.14</v>
      </c>
      <c r="H204" s="32">
        <v>929.7</v>
      </c>
      <c r="J204">
        <f t="shared" si="12"/>
        <v>527.39178229536412</v>
      </c>
      <c r="O204">
        <f t="shared" si="13"/>
        <v>105.52120864297865</v>
      </c>
      <c r="P204">
        <f t="shared" si="14"/>
        <v>98103.067675377257</v>
      </c>
      <c r="Q204">
        <f t="shared" si="15"/>
        <v>421.87057365238547</v>
      </c>
    </row>
    <row r="205" spans="1:17" x14ac:dyDescent="0.3">
      <c r="A205" s="143">
        <v>198</v>
      </c>
      <c r="B205" s="32">
        <v>4689</v>
      </c>
      <c r="C205" s="32">
        <v>4689</v>
      </c>
      <c r="D205" s="32" t="s">
        <v>190</v>
      </c>
      <c r="E205" s="32">
        <v>0</v>
      </c>
      <c r="F205" s="32">
        <v>1</v>
      </c>
      <c r="G205" s="32">
        <v>172756.13</v>
      </c>
      <c r="H205" s="32">
        <v>542</v>
      </c>
      <c r="J205">
        <f t="shared" si="12"/>
        <v>318.73824723247236</v>
      </c>
      <c r="O205">
        <f t="shared" si="13"/>
        <v>0</v>
      </c>
      <c r="P205">
        <f t="shared" si="14"/>
        <v>0</v>
      </c>
      <c r="Q205">
        <f t="shared" si="15"/>
        <v>318.73824723247236</v>
      </c>
    </row>
    <row r="206" spans="1:17" x14ac:dyDescent="0.3">
      <c r="A206" s="143">
        <v>199</v>
      </c>
      <c r="B206" s="32">
        <v>4644</v>
      </c>
      <c r="C206" s="32">
        <v>4644</v>
      </c>
      <c r="D206" s="32" t="s">
        <v>188</v>
      </c>
      <c r="E206" s="32">
        <v>0</v>
      </c>
      <c r="F206" s="32">
        <v>1</v>
      </c>
      <c r="G206" s="32">
        <v>285077.93</v>
      </c>
      <c r="H206" s="32">
        <v>495.9</v>
      </c>
      <c r="J206">
        <f t="shared" si="12"/>
        <v>574.86979229683402</v>
      </c>
      <c r="O206">
        <f t="shared" si="13"/>
        <v>152.99921864444855</v>
      </c>
      <c r="P206">
        <f t="shared" si="14"/>
        <v>75872.312525782036</v>
      </c>
      <c r="Q206">
        <f t="shared" si="15"/>
        <v>421.87057365238547</v>
      </c>
    </row>
    <row r="207" spans="1:17" x14ac:dyDescent="0.3">
      <c r="A207" s="143">
        <v>200</v>
      </c>
      <c r="B207" s="32">
        <v>4725</v>
      </c>
      <c r="C207" s="32">
        <v>4725</v>
      </c>
      <c r="D207" s="32" t="s">
        <v>191</v>
      </c>
      <c r="E207" s="32">
        <v>0</v>
      </c>
      <c r="F207" s="32">
        <v>1</v>
      </c>
      <c r="G207" s="32">
        <v>1264839.75</v>
      </c>
      <c r="H207" s="32">
        <v>2957.4</v>
      </c>
      <c r="J207">
        <f t="shared" si="12"/>
        <v>427.68639683505779</v>
      </c>
      <c r="O207">
        <f t="shared" si="13"/>
        <v>5.8158231826723181</v>
      </c>
      <c r="P207">
        <f t="shared" si="14"/>
        <v>17199.715480435116</v>
      </c>
      <c r="Q207">
        <f t="shared" si="15"/>
        <v>421.87057365238547</v>
      </c>
    </row>
    <row r="208" spans="1:17" x14ac:dyDescent="0.3">
      <c r="A208" s="143">
        <v>201</v>
      </c>
      <c r="B208" s="32">
        <v>2673</v>
      </c>
      <c r="C208" s="32">
        <v>2673</v>
      </c>
      <c r="D208" s="32" t="s">
        <v>117</v>
      </c>
      <c r="E208" s="32">
        <v>0</v>
      </c>
      <c r="F208" s="32">
        <v>1</v>
      </c>
      <c r="G208" s="32">
        <v>456909.36</v>
      </c>
      <c r="H208" s="32">
        <v>626.5</v>
      </c>
      <c r="J208">
        <f t="shared" si="12"/>
        <v>729.30464485235427</v>
      </c>
      <c r="O208">
        <f t="shared" si="13"/>
        <v>307.4340711999688</v>
      </c>
      <c r="P208">
        <f t="shared" si="14"/>
        <v>192607.44560678044</v>
      </c>
      <c r="Q208">
        <f t="shared" si="15"/>
        <v>421.87057365238547</v>
      </c>
    </row>
    <row r="209" spans="1:17" x14ac:dyDescent="0.3">
      <c r="A209" s="143">
        <v>202</v>
      </c>
      <c r="B209" s="32">
        <v>153</v>
      </c>
      <c r="C209" s="32">
        <v>153</v>
      </c>
      <c r="D209" s="32" t="s">
        <v>18</v>
      </c>
      <c r="E209" s="32">
        <v>0</v>
      </c>
      <c r="F209" s="32">
        <v>1</v>
      </c>
      <c r="G209" s="32">
        <v>456269.92</v>
      </c>
      <c r="H209" s="32">
        <v>536.6</v>
      </c>
      <c r="J209">
        <f t="shared" si="12"/>
        <v>850.2980245993291</v>
      </c>
      <c r="O209">
        <f t="shared" si="13"/>
        <v>428.42745094694362</v>
      </c>
      <c r="P209">
        <f t="shared" si="14"/>
        <v>229894.17017812995</v>
      </c>
      <c r="Q209">
        <f t="shared" si="15"/>
        <v>421.87057365238542</v>
      </c>
    </row>
    <row r="210" spans="1:17" x14ac:dyDescent="0.3">
      <c r="A210" s="143">
        <v>203</v>
      </c>
      <c r="B210" s="32">
        <v>3691</v>
      </c>
      <c r="C210" s="32">
        <v>3691</v>
      </c>
      <c r="D210" s="32" t="s">
        <v>156</v>
      </c>
      <c r="E210" s="32">
        <v>0</v>
      </c>
      <c r="F210" s="32">
        <v>1</v>
      </c>
      <c r="G210" s="32">
        <v>489712.11</v>
      </c>
      <c r="H210" s="32">
        <v>725.8</v>
      </c>
      <c r="J210">
        <f t="shared" si="12"/>
        <v>674.72046018186836</v>
      </c>
      <c r="O210">
        <f t="shared" si="13"/>
        <v>252.84988652948289</v>
      </c>
      <c r="P210">
        <f t="shared" si="14"/>
        <v>183518.44764309865</v>
      </c>
      <c r="Q210">
        <f t="shared" si="15"/>
        <v>421.87057365238542</v>
      </c>
    </row>
    <row r="211" spans="1:17" x14ac:dyDescent="0.3">
      <c r="A211" s="143">
        <v>204</v>
      </c>
      <c r="B211" s="32">
        <v>4774</v>
      </c>
      <c r="C211" s="32">
        <v>4774</v>
      </c>
      <c r="D211" s="32" t="s">
        <v>331</v>
      </c>
      <c r="E211" s="32">
        <v>0</v>
      </c>
      <c r="F211" s="32">
        <v>1</v>
      </c>
      <c r="G211" s="32">
        <v>673736.07</v>
      </c>
      <c r="H211" s="32">
        <v>1138</v>
      </c>
      <c r="J211">
        <f t="shared" si="12"/>
        <v>592.03521089630931</v>
      </c>
      <c r="O211">
        <f t="shared" si="13"/>
        <v>170.16463724392383</v>
      </c>
      <c r="P211">
        <f t="shared" si="14"/>
        <v>193647.35718358532</v>
      </c>
      <c r="Q211">
        <f t="shared" si="15"/>
        <v>421.87057365238547</v>
      </c>
    </row>
    <row r="212" spans="1:17" x14ac:dyDescent="0.3">
      <c r="A212" s="143">
        <v>205</v>
      </c>
      <c r="B212" s="32">
        <v>873</v>
      </c>
      <c r="C212" s="32">
        <v>873</v>
      </c>
      <c r="D212" s="32" t="s">
        <v>42</v>
      </c>
      <c r="E212" s="32">
        <v>0</v>
      </c>
      <c r="F212" s="32">
        <v>1</v>
      </c>
      <c r="G212" s="32">
        <v>313515.34999999998</v>
      </c>
      <c r="H212" s="32">
        <v>483.5</v>
      </c>
      <c r="J212">
        <f t="shared" si="12"/>
        <v>648.42885211995861</v>
      </c>
      <c r="O212">
        <f t="shared" si="13"/>
        <v>226.55827846757313</v>
      </c>
      <c r="P212">
        <f t="shared" si="14"/>
        <v>109540.92763907161</v>
      </c>
      <c r="Q212">
        <f t="shared" si="15"/>
        <v>421.87057365238547</v>
      </c>
    </row>
    <row r="213" spans="1:17" x14ac:dyDescent="0.3">
      <c r="A213" s="143">
        <v>206</v>
      </c>
      <c r="B213" s="32">
        <v>4778</v>
      </c>
      <c r="C213" s="32">
        <v>4778</v>
      </c>
      <c r="D213" s="32" t="s">
        <v>196</v>
      </c>
      <c r="E213" s="32">
        <v>0</v>
      </c>
      <c r="F213" s="32">
        <v>1</v>
      </c>
      <c r="G213" s="32">
        <v>163401.99</v>
      </c>
      <c r="H213" s="32">
        <v>236.4</v>
      </c>
      <c r="J213">
        <f t="shared" si="12"/>
        <v>691.20977157360403</v>
      </c>
      <c r="O213">
        <f t="shared" si="13"/>
        <v>269.33919792121856</v>
      </c>
      <c r="P213">
        <f t="shared" si="14"/>
        <v>63671.786388576067</v>
      </c>
      <c r="Q213">
        <f t="shared" si="15"/>
        <v>421.87057365238547</v>
      </c>
    </row>
    <row r="214" spans="1:17" x14ac:dyDescent="0.3">
      <c r="A214" s="143">
        <v>207</v>
      </c>
      <c r="B214" s="32">
        <v>4777</v>
      </c>
      <c r="C214" s="32">
        <v>4777</v>
      </c>
      <c r="D214" s="32" t="s">
        <v>195</v>
      </c>
      <c r="E214" s="32">
        <v>0</v>
      </c>
      <c r="F214" s="32">
        <v>1</v>
      </c>
      <c r="G214" s="32">
        <v>314947.95</v>
      </c>
      <c r="H214" s="32">
        <v>556.9</v>
      </c>
      <c r="J214">
        <f t="shared" si="12"/>
        <v>565.53770874483757</v>
      </c>
      <c r="O214">
        <f t="shared" si="13"/>
        <v>143.6671350924521</v>
      </c>
      <c r="P214">
        <f t="shared" si="14"/>
        <v>80008.227532986566</v>
      </c>
      <c r="Q214">
        <f t="shared" si="15"/>
        <v>421.87057365238547</v>
      </c>
    </row>
    <row r="215" spans="1:17" x14ac:dyDescent="0.3">
      <c r="A215" s="143">
        <v>208</v>
      </c>
      <c r="B215" s="32">
        <v>4776</v>
      </c>
      <c r="C215" s="32">
        <v>4776</v>
      </c>
      <c r="D215" s="32" t="s">
        <v>194</v>
      </c>
      <c r="E215" s="32">
        <v>0</v>
      </c>
      <c r="F215" s="32">
        <v>1</v>
      </c>
      <c r="G215" s="32">
        <v>214224.68</v>
      </c>
      <c r="H215" s="32">
        <v>488.5</v>
      </c>
      <c r="J215">
        <f t="shared" si="12"/>
        <v>438.53568065506653</v>
      </c>
      <c r="O215">
        <f t="shared" si="13"/>
        <v>16.665107002681054</v>
      </c>
      <c r="P215">
        <f t="shared" si="14"/>
        <v>8140.904770809695</v>
      </c>
      <c r="Q215">
        <f t="shared" si="15"/>
        <v>421.87057365238547</v>
      </c>
    </row>
    <row r="216" spans="1:17" x14ac:dyDescent="0.3">
      <c r="A216" s="143">
        <v>209</v>
      </c>
      <c r="B216" s="32">
        <v>4779</v>
      </c>
      <c r="C216" s="32">
        <v>4779</v>
      </c>
      <c r="D216" s="32" t="s">
        <v>197</v>
      </c>
      <c r="E216" s="32">
        <v>0</v>
      </c>
      <c r="F216" s="32">
        <v>1</v>
      </c>
      <c r="G216" s="32">
        <v>864161.45</v>
      </c>
      <c r="H216" s="32">
        <v>2093.1</v>
      </c>
      <c r="J216">
        <f t="shared" si="12"/>
        <v>412.86199894892741</v>
      </c>
      <c r="O216">
        <f t="shared" si="13"/>
        <v>0</v>
      </c>
      <c r="P216">
        <f t="shared" si="14"/>
        <v>0</v>
      </c>
      <c r="Q216">
        <f t="shared" si="15"/>
        <v>412.86199894892741</v>
      </c>
    </row>
    <row r="217" spans="1:17" x14ac:dyDescent="0.3">
      <c r="A217" s="143">
        <v>210</v>
      </c>
      <c r="B217" s="32">
        <v>4784</v>
      </c>
      <c r="C217" s="32">
        <v>4784</v>
      </c>
      <c r="D217" s="32" t="s">
        <v>198</v>
      </c>
      <c r="E217" s="32">
        <v>0</v>
      </c>
      <c r="F217" s="32">
        <v>1</v>
      </c>
      <c r="G217" s="32">
        <v>1041726.53</v>
      </c>
      <c r="H217" s="32">
        <v>3097.6</v>
      </c>
      <c r="J217">
        <f t="shared" si="12"/>
        <v>336.3011783316116</v>
      </c>
      <c r="O217">
        <f t="shared" si="13"/>
        <v>0</v>
      </c>
      <c r="P217">
        <f t="shared" si="14"/>
        <v>0</v>
      </c>
      <c r="Q217">
        <f t="shared" si="15"/>
        <v>336.3011783316116</v>
      </c>
    </row>
    <row r="218" spans="1:17" x14ac:dyDescent="0.3">
      <c r="A218" s="143">
        <v>211</v>
      </c>
      <c r="B218" s="32">
        <v>4785</v>
      </c>
      <c r="C218" s="32">
        <v>4785</v>
      </c>
      <c r="D218" s="32" t="s">
        <v>332</v>
      </c>
      <c r="E218" s="32">
        <v>0</v>
      </c>
      <c r="F218" s="32">
        <v>1</v>
      </c>
      <c r="G218" s="32">
        <v>238639.39</v>
      </c>
      <c r="H218" s="32">
        <v>453</v>
      </c>
      <c r="J218">
        <f t="shared" si="12"/>
        <v>526.79777041942612</v>
      </c>
      <c r="O218">
        <f t="shared" si="13"/>
        <v>104.92719676704064</v>
      </c>
      <c r="P218">
        <f t="shared" si="14"/>
        <v>47532.020135469407</v>
      </c>
      <c r="Q218">
        <f t="shared" si="15"/>
        <v>421.87057365238542</v>
      </c>
    </row>
    <row r="219" spans="1:17" x14ac:dyDescent="0.3">
      <c r="A219" s="143">
        <v>212</v>
      </c>
      <c r="B219" s="32">
        <v>333</v>
      </c>
      <c r="C219" s="32">
        <v>333</v>
      </c>
      <c r="D219" s="32" t="s">
        <v>24</v>
      </c>
      <c r="E219" s="32">
        <v>0</v>
      </c>
      <c r="F219" s="32">
        <v>1</v>
      </c>
      <c r="G219" s="32">
        <v>287942.83</v>
      </c>
      <c r="H219" s="32">
        <v>402</v>
      </c>
      <c r="J219">
        <f t="shared" si="12"/>
        <v>716.27569651741294</v>
      </c>
      <c r="O219">
        <f t="shared" si="13"/>
        <v>294.40512286502747</v>
      </c>
      <c r="P219">
        <f t="shared" si="14"/>
        <v>118350.85939174105</v>
      </c>
      <c r="Q219">
        <f t="shared" si="15"/>
        <v>421.87057365238547</v>
      </c>
    </row>
    <row r="220" spans="1:17" x14ac:dyDescent="0.3">
      <c r="A220" s="143">
        <v>213</v>
      </c>
      <c r="B220" s="32">
        <v>4773</v>
      </c>
      <c r="C220" s="32">
        <v>4773</v>
      </c>
      <c r="D220" s="32" t="s">
        <v>193</v>
      </c>
      <c r="E220" s="32">
        <v>0</v>
      </c>
      <c r="F220" s="32">
        <v>1</v>
      </c>
      <c r="G220" s="32">
        <v>433828.62</v>
      </c>
      <c r="H220" s="32">
        <v>527</v>
      </c>
      <c r="J220">
        <f t="shared" si="12"/>
        <v>823.20421252371921</v>
      </c>
      <c r="O220">
        <f t="shared" si="13"/>
        <v>401.33363887133373</v>
      </c>
      <c r="P220">
        <f t="shared" si="14"/>
        <v>211502.82768519287</v>
      </c>
      <c r="Q220">
        <f t="shared" si="15"/>
        <v>421.87057365238542</v>
      </c>
    </row>
    <row r="221" spans="1:17" x14ac:dyDescent="0.3">
      <c r="A221" s="143">
        <v>214</v>
      </c>
      <c r="B221" s="32">
        <v>4788</v>
      </c>
      <c r="C221" s="32">
        <v>4788</v>
      </c>
      <c r="D221" s="32" t="s">
        <v>199</v>
      </c>
      <c r="E221" s="32">
        <v>0</v>
      </c>
      <c r="F221" s="32">
        <v>1</v>
      </c>
      <c r="G221" s="32">
        <v>256070.22</v>
      </c>
      <c r="H221" s="32">
        <v>511</v>
      </c>
      <c r="J221">
        <f t="shared" si="12"/>
        <v>501.11589041095891</v>
      </c>
      <c r="O221">
        <f t="shared" si="13"/>
        <v>79.245316758573438</v>
      </c>
      <c r="P221">
        <f t="shared" si="14"/>
        <v>40494.35686363103</v>
      </c>
      <c r="Q221">
        <f t="shared" si="15"/>
        <v>421.87057365238547</v>
      </c>
    </row>
    <row r="222" spans="1:17" x14ac:dyDescent="0.3">
      <c r="A222" s="143">
        <v>215</v>
      </c>
      <c r="B222" s="32">
        <v>4797</v>
      </c>
      <c r="C222" s="32">
        <v>4797</v>
      </c>
      <c r="D222" s="32" t="s">
        <v>200</v>
      </c>
      <c r="E222" s="32">
        <v>0</v>
      </c>
      <c r="F222" s="32">
        <v>1</v>
      </c>
      <c r="G222" s="32">
        <v>844341.34</v>
      </c>
      <c r="H222" s="32">
        <v>3425.3</v>
      </c>
      <c r="J222">
        <f t="shared" si="12"/>
        <v>246.50142761217992</v>
      </c>
      <c r="O222">
        <f t="shared" si="13"/>
        <v>0</v>
      </c>
      <c r="P222">
        <f t="shared" si="14"/>
        <v>0</v>
      </c>
      <c r="Q222">
        <f t="shared" si="15"/>
        <v>246.50142761217992</v>
      </c>
    </row>
    <row r="223" spans="1:17" x14ac:dyDescent="0.3">
      <c r="A223" s="143">
        <v>216</v>
      </c>
      <c r="B223" s="32">
        <v>4860</v>
      </c>
      <c r="C223" s="32">
        <v>4860</v>
      </c>
      <c r="D223" s="32" t="s">
        <v>346</v>
      </c>
      <c r="E223" s="32">
        <v>0</v>
      </c>
      <c r="F223" s="32">
        <v>1</v>
      </c>
      <c r="G223" s="32">
        <v>616991.92000000004</v>
      </c>
      <c r="H223" s="32">
        <v>925.2</v>
      </c>
      <c r="J223">
        <f t="shared" si="12"/>
        <v>666.87410289667105</v>
      </c>
      <c r="O223">
        <f t="shared" si="13"/>
        <v>245.00352924428557</v>
      </c>
      <c r="P223">
        <f t="shared" si="14"/>
        <v>226677.26525681303</v>
      </c>
      <c r="Q223">
        <f t="shared" si="15"/>
        <v>421.87057365238542</v>
      </c>
    </row>
    <row r="224" spans="1:17" x14ac:dyDescent="0.3">
      <c r="A224" s="143">
        <v>217</v>
      </c>
      <c r="B224" s="32">
        <v>4869</v>
      </c>
      <c r="C224" s="32">
        <v>4869</v>
      </c>
      <c r="D224" s="32" t="s">
        <v>201</v>
      </c>
      <c r="E224" s="32">
        <v>0</v>
      </c>
      <c r="F224" s="32">
        <v>1</v>
      </c>
      <c r="G224" s="32">
        <v>286481.48</v>
      </c>
      <c r="H224" s="32">
        <v>1326</v>
      </c>
      <c r="J224">
        <f t="shared" si="12"/>
        <v>216.04938159879336</v>
      </c>
      <c r="O224">
        <f t="shared" si="13"/>
        <v>0</v>
      </c>
      <c r="P224">
        <f t="shared" si="14"/>
        <v>0</v>
      </c>
      <c r="Q224">
        <f t="shared" si="15"/>
        <v>216.04938159879336</v>
      </c>
    </row>
    <row r="225" spans="1:17" x14ac:dyDescent="0.3">
      <c r="A225" s="143">
        <v>218</v>
      </c>
      <c r="B225" s="32">
        <v>4878</v>
      </c>
      <c r="C225" s="32">
        <v>4878</v>
      </c>
      <c r="D225" s="32" t="s">
        <v>202</v>
      </c>
      <c r="E225" s="32">
        <v>0</v>
      </c>
      <c r="F225" s="32">
        <v>1</v>
      </c>
      <c r="G225" s="32">
        <v>261695.12</v>
      </c>
      <c r="H225" s="32">
        <v>589.79999999999995</v>
      </c>
      <c r="J225">
        <f t="shared" si="12"/>
        <v>443.70145812139714</v>
      </c>
      <c r="O225">
        <f t="shared" si="13"/>
        <v>21.830884469011664</v>
      </c>
      <c r="P225">
        <f t="shared" si="14"/>
        <v>12875.855659823079</v>
      </c>
      <c r="Q225">
        <f t="shared" si="15"/>
        <v>421.87057365238542</v>
      </c>
    </row>
    <row r="226" spans="1:17" x14ac:dyDescent="0.3">
      <c r="A226" s="143">
        <v>219</v>
      </c>
      <c r="B226" s="32">
        <v>4890</v>
      </c>
      <c r="C226" s="32">
        <v>4890</v>
      </c>
      <c r="D226" s="32" t="s">
        <v>203</v>
      </c>
      <c r="E226" s="32">
        <v>0</v>
      </c>
      <c r="F226" s="32">
        <v>1</v>
      </c>
      <c r="G226" s="32">
        <v>392319.24</v>
      </c>
      <c r="H226" s="32">
        <v>1065.8</v>
      </c>
      <c r="J226">
        <f t="shared" si="12"/>
        <v>368.09836742353161</v>
      </c>
      <c r="O226">
        <f t="shared" si="13"/>
        <v>0</v>
      </c>
      <c r="P226">
        <f t="shared" si="14"/>
        <v>0</v>
      </c>
      <c r="Q226">
        <f t="shared" si="15"/>
        <v>368.09836742353161</v>
      </c>
    </row>
    <row r="227" spans="1:17" x14ac:dyDescent="0.3">
      <c r="A227" s="143">
        <v>220</v>
      </c>
      <c r="B227" s="32">
        <v>4905</v>
      </c>
      <c r="C227" s="32">
        <v>4905</v>
      </c>
      <c r="D227" s="32" t="s">
        <v>333</v>
      </c>
      <c r="E227" s="32">
        <v>0</v>
      </c>
      <c r="F227" s="32">
        <v>1</v>
      </c>
      <c r="G227" s="32">
        <v>164139.16</v>
      </c>
      <c r="H227" s="32">
        <v>215.5</v>
      </c>
      <c r="J227">
        <f t="shared" si="12"/>
        <v>761.6666357308585</v>
      </c>
      <c r="O227">
        <f t="shared" si="13"/>
        <v>339.79606207847303</v>
      </c>
      <c r="P227">
        <f t="shared" si="14"/>
        <v>73226.051377910931</v>
      </c>
      <c r="Q227">
        <f t="shared" si="15"/>
        <v>421.87057365238547</v>
      </c>
    </row>
    <row r="228" spans="1:17" x14ac:dyDescent="0.3">
      <c r="A228" s="143">
        <v>221</v>
      </c>
      <c r="B228" s="32">
        <v>4978</v>
      </c>
      <c r="C228" s="32">
        <v>4978</v>
      </c>
      <c r="D228" s="32" t="s">
        <v>204</v>
      </c>
      <c r="E228" s="32">
        <v>0</v>
      </c>
      <c r="F228" s="32">
        <v>1</v>
      </c>
      <c r="G228" s="32">
        <v>174949.81</v>
      </c>
      <c r="H228" s="32">
        <v>178.1</v>
      </c>
      <c r="J228">
        <f t="shared" si="12"/>
        <v>982.31224031443014</v>
      </c>
      <c r="O228">
        <f t="shared" si="13"/>
        <v>560.44166666204467</v>
      </c>
      <c r="P228">
        <f t="shared" si="14"/>
        <v>99814.660832510155</v>
      </c>
      <c r="Q228">
        <f t="shared" si="15"/>
        <v>421.87057365238542</v>
      </c>
    </row>
    <row r="229" spans="1:17" x14ac:dyDescent="0.3">
      <c r="A229" s="143">
        <v>222</v>
      </c>
      <c r="B229" s="32">
        <v>4995</v>
      </c>
      <c r="C229" s="32">
        <v>4995</v>
      </c>
      <c r="D229" s="32" t="s">
        <v>205</v>
      </c>
      <c r="E229" s="32">
        <v>0</v>
      </c>
      <c r="F229" s="32">
        <v>1</v>
      </c>
      <c r="G229" s="32">
        <v>453367.27</v>
      </c>
      <c r="H229" s="32">
        <v>892.7</v>
      </c>
      <c r="J229">
        <f t="shared" si="12"/>
        <v>507.86072588775625</v>
      </c>
      <c r="O229">
        <f t="shared" si="13"/>
        <v>85.990152235370772</v>
      </c>
      <c r="P229">
        <f t="shared" si="14"/>
        <v>76763.408900515496</v>
      </c>
      <c r="Q229">
        <f t="shared" si="15"/>
        <v>421.87057365238542</v>
      </c>
    </row>
    <row r="230" spans="1:17" x14ac:dyDescent="0.3">
      <c r="A230" s="143">
        <v>223</v>
      </c>
      <c r="B230" s="32">
        <v>5013</v>
      </c>
      <c r="C230" s="32">
        <v>5013</v>
      </c>
      <c r="D230" s="32" t="s">
        <v>206</v>
      </c>
      <c r="E230" s="32">
        <v>0</v>
      </c>
      <c r="F230" s="32">
        <v>1</v>
      </c>
      <c r="G230" s="32">
        <v>992013.39</v>
      </c>
      <c r="H230" s="32">
        <v>2254.6</v>
      </c>
      <c r="J230">
        <f t="shared" si="12"/>
        <v>439.99529406546617</v>
      </c>
      <c r="O230">
        <f t="shared" si="13"/>
        <v>18.124720413080695</v>
      </c>
      <c r="P230">
        <f t="shared" si="14"/>
        <v>40863.994643331731</v>
      </c>
      <c r="Q230">
        <f t="shared" si="15"/>
        <v>421.87057365238547</v>
      </c>
    </row>
    <row r="231" spans="1:17" x14ac:dyDescent="0.3">
      <c r="A231" s="143">
        <v>224</v>
      </c>
      <c r="B231" s="32">
        <v>5049</v>
      </c>
      <c r="C231" s="32">
        <v>5049</v>
      </c>
      <c r="D231" s="32" t="s">
        <v>207</v>
      </c>
      <c r="E231" s="32">
        <v>0</v>
      </c>
      <c r="F231" s="32">
        <v>1</v>
      </c>
      <c r="G231" s="32">
        <v>1912923.62</v>
      </c>
      <c r="H231" s="32">
        <v>5064.1000000000004</v>
      </c>
      <c r="J231">
        <f t="shared" si="12"/>
        <v>377.74207065421297</v>
      </c>
      <c r="O231">
        <f t="shared" si="13"/>
        <v>0</v>
      </c>
      <c r="P231">
        <f t="shared" si="14"/>
        <v>0</v>
      </c>
      <c r="Q231">
        <f t="shared" si="15"/>
        <v>377.74207065421297</v>
      </c>
    </row>
    <row r="232" spans="1:17" x14ac:dyDescent="0.3">
      <c r="A232" s="143">
        <v>225</v>
      </c>
      <c r="B232" s="32">
        <v>5319</v>
      </c>
      <c r="C232" s="32">
        <v>5160</v>
      </c>
      <c r="D232" s="32" t="s">
        <v>210</v>
      </c>
      <c r="E232" s="32">
        <v>0</v>
      </c>
      <c r="F232" s="32">
        <v>1</v>
      </c>
      <c r="G232" s="32">
        <v>468921.54</v>
      </c>
      <c r="H232" s="32">
        <v>1032.0999999999999</v>
      </c>
      <c r="J232">
        <f t="shared" si="12"/>
        <v>454.33731227594228</v>
      </c>
      <c r="O232">
        <f t="shared" si="13"/>
        <v>32.466738623556807</v>
      </c>
      <c r="P232">
        <f t="shared" si="14"/>
        <v>33508.920933372981</v>
      </c>
      <c r="Q232">
        <f t="shared" si="15"/>
        <v>421.87057365238547</v>
      </c>
    </row>
    <row r="233" spans="1:17" x14ac:dyDescent="0.3">
      <c r="A233" s="143">
        <v>226</v>
      </c>
      <c r="B233" s="32">
        <v>5121</v>
      </c>
      <c r="C233" s="32">
        <v>5121</v>
      </c>
      <c r="D233" s="32" t="s">
        <v>208</v>
      </c>
      <c r="E233" s="32">
        <v>0</v>
      </c>
      <c r="F233" s="32">
        <v>1</v>
      </c>
      <c r="G233" s="32">
        <v>438839.45</v>
      </c>
      <c r="H233" s="32">
        <v>642.9</v>
      </c>
      <c r="J233">
        <f t="shared" si="12"/>
        <v>682.59363820189765</v>
      </c>
      <c r="O233">
        <f t="shared" si="13"/>
        <v>260.72306454951217</v>
      </c>
      <c r="P233">
        <f t="shared" si="14"/>
        <v>167618.85819888138</v>
      </c>
      <c r="Q233">
        <f t="shared" si="15"/>
        <v>421.87057365238547</v>
      </c>
    </row>
    <row r="234" spans="1:17" x14ac:dyDescent="0.3">
      <c r="A234" s="143">
        <v>227</v>
      </c>
      <c r="B234" s="32">
        <v>5139</v>
      </c>
      <c r="C234" s="32">
        <v>5139</v>
      </c>
      <c r="D234" s="32" t="s">
        <v>209</v>
      </c>
      <c r="E234" s="32">
        <v>0</v>
      </c>
      <c r="F234" s="32">
        <v>1</v>
      </c>
      <c r="G234" s="32">
        <v>162479.23000000001</v>
      </c>
      <c r="H234" s="32">
        <v>186.7</v>
      </c>
      <c r="J234">
        <f t="shared" si="12"/>
        <v>870.26904124263535</v>
      </c>
      <c r="O234">
        <f t="shared" si="13"/>
        <v>448.39846759024988</v>
      </c>
      <c r="P234">
        <f t="shared" si="14"/>
        <v>83715.993899099645</v>
      </c>
      <c r="Q234">
        <f t="shared" si="15"/>
        <v>421.87057365238547</v>
      </c>
    </row>
    <row r="235" spans="1:17" x14ac:dyDescent="0.3">
      <c r="A235" s="143">
        <v>228</v>
      </c>
      <c r="B235" s="32">
        <v>5163</v>
      </c>
      <c r="C235" s="32">
        <v>5163</v>
      </c>
      <c r="D235" s="32" t="s">
        <v>211</v>
      </c>
      <c r="E235" s="32">
        <v>0</v>
      </c>
      <c r="F235" s="32">
        <v>1</v>
      </c>
      <c r="G235" s="32">
        <v>702547.2</v>
      </c>
      <c r="H235" s="32">
        <v>549.1</v>
      </c>
      <c r="J235">
        <f t="shared" si="12"/>
        <v>1279.4521945000909</v>
      </c>
      <c r="O235">
        <f t="shared" si="13"/>
        <v>857.58162084770538</v>
      </c>
      <c r="P235">
        <f t="shared" si="14"/>
        <v>470898.06800747506</v>
      </c>
      <c r="Q235">
        <f t="shared" si="15"/>
        <v>421.87057365238553</v>
      </c>
    </row>
    <row r="236" spans="1:17" x14ac:dyDescent="0.3">
      <c r="A236" s="143">
        <v>229</v>
      </c>
      <c r="B236" s="32">
        <v>5166</v>
      </c>
      <c r="C236" s="32">
        <v>5166</v>
      </c>
      <c r="D236" s="32" t="s">
        <v>212</v>
      </c>
      <c r="E236" s="32">
        <v>0</v>
      </c>
      <c r="F236" s="32">
        <v>1</v>
      </c>
      <c r="G236" s="32">
        <v>845776.13</v>
      </c>
      <c r="H236" s="32">
        <v>2177.8000000000002</v>
      </c>
      <c r="J236">
        <f t="shared" si="12"/>
        <v>388.36262742216911</v>
      </c>
      <c r="O236">
        <f t="shared" si="13"/>
        <v>0</v>
      </c>
      <c r="P236">
        <f t="shared" si="14"/>
        <v>0</v>
      </c>
      <c r="Q236">
        <f t="shared" si="15"/>
        <v>388.36262742216911</v>
      </c>
    </row>
    <row r="237" spans="1:17" x14ac:dyDescent="0.3">
      <c r="A237" s="143">
        <v>230</v>
      </c>
      <c r="B237" s="32">
        <v>5184</v>
      </c>
      <c r="C237" s="32">
        <v>5184</v>
      </c>
      <c r="D237" s="32" t="s">
        <v>213</v>
      </c>
      <c r="E237" s="32">
        <v>0</v>
      </c>
      <c r="F237" s="32">
        <v>1</v>
      </c>
      <c r="G237" s="32">
        <v>744116.48</v>
      </c>
      <c r="H237" s="32">
        <v>1846.9</v>
      </c>
      <c r="J237">
        <f t="shared" si="12"/>
        <v>402.90025448048078</v>
      </c>
      <c r="O237">
        <f t="shared" si="13"/>
        <v>0</v>
      </c>
      <c r="P237">
        <f t="shared" si="14"/>
        <v>0</v>
      </c>
      <c r="Q237">
        <f t="shared" si="15"/>
        <v>402.90025448048078</v>
      </c>
    </row>
    <row r="238" spans="1:17" x14ac:dyDescent="0.3">
      <c r="A238" s="143">
        <v>231</v>
      </c>
      <c r="B238" s="32">
        <v>5250</v>
      </c>
      <c r="C238" s="32">
        <v>5250</v>
      </c>
      <c r="D238" s="32" t="s">
        <v>214</v>
      </c>
      <c r="E238" s="32">
        <v>0</v>
      </c>
      <c r="F238" s="32">
        <v>1</v>
      </c>
      <c r="G238" s="32">
        <v>1489617.05</v>
      </c>
      <c r="H238" s="32">
        <v>5556.8</v>
      </c>
      <c r="J238">
        <f t="shared" si="12"/>
        <v>268.07102109127555</v>
      </c>
      <c r="O238">
        <f t="shared" si="13"/>
        <v>0</v>
      </c>
      <c r="P238">
        <f t="shared" si="14"/>
        <v>0</v>
      </c>
      <c r="Q238">
        <f t="shared" si="15"/>
        <v>268.07102109127555</v>
      </c>
    </row>
    <row r="239" spans="1:17" x14ac:dyDescent="0.3">
      <c r="A239" s="143">
        <v>232</v>
      </c>
      <c r="B239" s="32">
        <v>5256</v>
      </c>
      <c r="C239" s="32">
        <v>5256</v>
      </c>
      <c r="D239" s="32" t="s">
        <v>215</v>
      </c>
      <c r="E239" s="32">
        <v>0</v>
      </c>
      <c r="F239" s="32">
        <v>1</v>
      </c>
      <c r="G239" s="32">
        <v>251374.74</v>
      </c>
      <c r="H239" s="32">
        <v>711.8</v>
      </c>
      <c r="J239">
        <f t="shared" si="12"/>
        <v>353.15361056476542</v>
      </c>
      <c r="O239">
        <f t="shared" si="13"/>
        <v>0</v>
      </c>
      <c r="P239">
        <f t="shared" si="14"/>
        <v>0</v>
      </c>
      <c r="Q239">
        <f t="shared" si="15"/>
        <v>353.15361056476542</v>
      </c>
    </row>
    <row r="240" spans="1:17" x14ac:dyDescent="0.3">
      <c r="A240" s="143">
        <v>233</v>
      </c>
      <c r="B240" s="32">
        <v>5283</v>
      </c>
      <c r="C240" s="32">
        <v>5283</v>
      </c>
      <c r="D240" s="32" t="s">
        <v>216</v>
      </c>
      <c r="E240" s="32">
        <v>0</v>
      </c>
      <c r="F240" s="32">
        <v>1</v>
      </c>
      <c r="G240" s="32">
        <v>469136.19</v>
      </c>
      <c r="H240" s="32">
        <v>663.2</v>
      </c>
      <c r="J240">
        <f t="shared" si="12"/>
        <v>707.38267490952956</v>
      </c>
      <c r="O240">
        <f t="shared" si="13"/>
        <v>285.51210125714408</v>
      </c>
      <c r="P240">
        <f t="shared" si="14"/>
        <v>189351.62555373798</v>
      </c>
      <c r="Q240">
        <f t="shared" si="15"/>
        <v>421.87057365238542</v>
      </c>
    </row>
    <row r="241" spans="1:17" x14ac:dyDescent="0.3">
      <c r="A241" s="143">
        <v>234</v>
      </c>
      <c r="B241" s="32">
        <v>5310</v>
      </c>
      <c r="C241" s="32">
        <v>5310</v>
      </c>
      <c r="D241" s="32" t="s">
        <v>217</v>
      </c>
      <c r="E241" s="32">
        <v>0</v>
      </c>
      <c r="F241" s="32">
        <v>1</v>
      </c>
      <c r="G241" s="32">
        <v>235633.44</v>
      </c>
      <c r="H241" s="32">
        <v>693.1</v>
      </c>
      <c r="J241">
        <f t="shared" si="12"/>
        <v>339.97033617082673</v>
      </c>
      <c r="O241">
        <f t="shared" si="13"/>
        <v>0</v>
      </c>
      <c r="P241">
        <f t="shared" si="14"/>
        <v>0</v>
      </c>
      <c r="Q241">
        <f t="shared" si="15"/>
        <v>339.97033617082673</v>
      </c>
    </row>
    <row r="242" spans="1:17" x14ac:dyDescent="0.3">
      <c r="A242" s="143">
        <v>235</v>
      </c>
      <c r="B242" s="32">
        <v>5463</v>
      </c>
      <c r="C242" s="32">
        <v>5463</v>
      </c>
      <c r="D242" s="32" t="s">
        <v>218</v>
      </c>
      <c r="E242" s="32">
        <v>0</v>
      </c>
      <c r="F242" s="32">
        <v>1</v>
      </c>
      <c r="G242" s="32">
        <v>210930.92</v>
      </c>
      <c r="H242" s="32">
        <v>1034.9000000000001</v>
      </c>
      <c r="J242">
        <f t="shared" si="12"/>
        <v>203.81768286790995</v>
      </c>
      <c r="O242">
        <f t="shared" si="13"/>
        <v>0</v>
      </c>
      <c r="P242">
        <f t="shared" si="14"/>
        <v>0</v>
      </c>
      <c r="Q242">
        <f t="shared" si="15"/>
        <v>203.81768286790995</v>
      </c>
    </row>
    <row r="243" spans="1:17" x14ac:dyDescent="0.3">
      <c r="A243" s="143">
        <v>236</v>
      </c>
      <c r="B243" s="32">
        <v>5486</v>
      </c>
      <c r="C243" s="32">
        <v>5486</v>
      </c>
      <c r="D243" s="32" t="s">
        <v>219</v>
      </c>
      <c r="E243" s="32">
        <v>0</v>
      </c>
      <c r="F243" s="32">
        <v>1</v>
      </c>
      <c r="G243" s="32">
        <v>170126.12</v>
      </c>
      <c r="H243" s="32">
        <v>331</v>
      </c>
      <c r="J243">
        <f t="shared" si="12"/>
        <v>513.97619335347429</v>
      </c>
      <c r="O243">
        <f t="shared" si="13"/>
        <v>92.105619701088813</v>
      </c>
      <c r="P243">
        <f t="shared" si="14"/>
        <v>30486.960121060398</v>
      </c>
      <c r="Q243">
        <f t="shared" si="15"/>
        <v>421.87057365238547</v>
      </c>
    </row>
    <row r="244" spans="1:17" x14ac:dyDescent="0.3">
      <c r="A244" s="143">
        <v>237</v>
      </c>
      <c r="B244" s="32">
        <v>5508</v>
      </c>
      <c r="C244" s="32">
        <v>5508</v>
      </c>
      <c r="D244" s="32" t="s">
        <v>220</v>
      </c>
      <c r="E244" s="32">
        <v>0</v>
      </c>
      <c r="F244" s="32">
        <v>1</v>
      </c>
      <c r="G244" s="32">
        <v>197034.77</v>
      </c>
      <c r="H244" s="32">
        <v>331.5</v>
      </c>
      <c r="J244">
        <f t="shared" si="12"/>
        <v>594.37336349924578</v>
      </c>
      <c r="O244">
        <f t="shared" si="13"/>
        <v>172.50278984686031</v>
      </c>
      <c r="P244">
        <f t="shared" si="14"/>
        <v>57184.674834234196</v>
      </c>
      <c r="Q244">
        <f t="shared" si="15"/>
        <v>421.87057365238547</v>
      </c>
    </row>
    <row r="245" spans="1:17" x14ac:dyDescent="0.3">
      <c r="A245" s="143">
        <v>238</v>
      </c>
      <c r="B245" s="32">
        <v>1975</v>
      </c>
      <c r="C245" s="32">
        <v>1975</v>
      </c>
      <c r="D245" s="32" t="s">
        <v>98</v>
      </c>
      <c r="E245" s="32">
        <v>0</v>
      </c>
      <c r="F245" s="32">
        <v>1</v>
      </c>
      <c r="G245" s="32">
        <v>336278.31</v>
      </c>
      <c r="H245" s="32">
        <v>372.4</v>
      </c>
      <c r="J245">
        <f t="shared" si="12"/>
        <v>903.00298066595064</v>
      </c>
      <c r="O245">
        <f t="shared" si="13"/>
        <v>481.13240701356517</v>
      </c>
      <c r="P245">
        <f t="shared" si="14"/>
        <v>179173.70837185165</v>
      </c>
      <c r="Q245">
        <f t="shared" si="15"/>
        <v>421.87057365238547</v>
      </c>
    </row>
    <row r="246" spans="1:17" x14ac:dyDescent="0.3">
      <c r="A246" s="143">
        <v>239</v>
      </c>
      <c r="B246" s="32">
        <v>4824</v>
      </c>
      <c r="C246" s="32">
        <v>5510</v>
      </c>
      <c r="D246" s="32" t="s">
        <v>221</v>
      </c>
      <c r="E246" s="32">
        <v>0</v>
      </c>
      <c r="F246" s="32">
        <v>1</v>
      </c>
      <c r="G246" s="32">
        <v>465616.99</v>
      </c>
      <c r="H246" s="32">
        <v>716.2</v>
      </c>
      <c r="J246">
        <f t="shared" si="12"/>
        <v>650.12146048589773</v>
      </c>
      <c r="O246">
        <f t="shared" si="13"/>
        <v>228.25088683351225</v>
      </c>
      <c r="P246">
        <f t="shared" si="14"/>
        <v>163473.28515016148</v>
      </c>
      <c r="Q246">
        <f t="shared" si="15"/>
        <v>421.87057365238547</v>
      </c>
    </row>
    <row r="247" spans="1:17" x14ac:dyDescent="0.3">
      <c r="A247" s="143">
        <v>240</v>
      </c>
      <c r="B247" s="32">
        <v>5607</v>
      </c>
      <c r="C247" s="32">
        <v>5607</v>
      </c>
      <c r="D247" s="32" t="s">
        <v>222</v>
      </c>
      <c r="E247" s="32">
        <v>0</v>
      </c>
      <c r="F247" s="32">
        <v>1</v>
      </c>
      <c r="G247" s="32">
        <v>176562.87</v>
      </c>
      <c r="H247" s="32">
        <v>849.2</v>
      </c>
      <c r="J247">
        <f t="shared" si="12"/>
        <v>207.91670984455956</v>
      </c>
      <c r="O247">
        <f t="shared" si="13"/>
        <v>0</v>
      </c>
      <c r="P247">
        <f t="shared" si="14"/>
        <v>0</v>
      </c>
      <c r="Q247">
        <f t="shared" si="15"/>
        <v>207.91670984455956</v>
      </c>
    </row>
    <row r="248" spans="1:17" x14ac:dyDescent="0.3">
      <c r="A248" s="143">
        <v>241</v>
      </c>
      <c r="B248" s="32">
        <v>5643</v>
      </c>
      <c r="C248" s="32">
        <v>5643</v>
      </c>
      <c r="D248" s="32" t="s">
        <v>223</v>
      </c>
      <c r="E248" s="32">
        <v>0</v>
      </c>
      <c r="F248" s="32">
        <v>1</v>
      </c>
      <c r="G248" s="32">
        <v>328790.95</v>
      </c>
      <c r="H248" s="32">
        <v>1004.2</v>
      </c>
      <c r="J248">
        <f t="shared" si="12"/>
        <v>327.41580362477595</v>
      </c>
      <c r="O248">
        <f t="shared" si="13"/>
        <v>0</v>
      </c>
      <c r="P248">
        <f t="shared" si="14"/>
        <v>0</v>
      </c>
      <c r="Q248">
        <f t="shared" si="15"/>
        <v>327.41580362477595</v>
      </c>
    </row>
    <row r="249" spans="1:17" x14ac:dyDescent="0.3">
      <c r="A249" s="143">
        <v>242</v>
      </c>
      <c r="B249" s="32">
        <v>5697</v>
      </c>
      <c r="C249" s="32">
        <v>5697</v>
      </c>
      <c r="D249" s="32" t="s">
        <v>347</v>
      </c>
      <c r="E249" s="32">
        <v>0</v>
      </c>
      <c r="F249" s="32">
        <v>1</v>
      </c>
      <c r="G249" s="32">
        <v>243329.57</v>
      </c>
      <c r="H249" s="32">
        <v>426</v>
      </c>
      <c r="J249">
        <f t="shared" si="12"/>
        <v>571.19617370892024</v>
      </c>
      <c r="O249">
        <f t="shared" si="13"/>
        <v>149.32560005653477</v>
      </c>
      <c r="P249">
        <f t="shared" si="14"/>
        <v>63612.705624083814</v>
      </c>
      <c r="Q249">
        <f t="shared" si="15"/>
        <v>421.87057365238542</v>
      </c>
    </row>
    <row r="250" spans="1:17" x14ac:dyDescent="0.3">
      <c r="A250" s="143">
        <v>243</v>
      </c>
      <c r="B250" s="32">
        <v>5724</v>
      </c>
      <c r="C250" s="32">
        <v>5724</v>
      </c>
      <c r="D250" s="32" t="s">
        <v>224</v>
      </c>
      <c r="E250" s="32">
        <v>0</v>
      </c>
      <c r="F250" s="32">
        <v>1</v>
      </c>
      <c r="G250" s="32">
        <v>169589.51</v>
      </c>
      <c r="H250" s="32">
        <v>193</v>
      </c>
      <c r="J250">
        <f t="shared" si="12"/>
        <v>878.70212435233168</v>
      </c>
      <c r="O250">
        <f t="shared" si="13"/>
        <v>456.83155069994621</v>
      </c>
      <c r="P250">
        <f t="shared" si="14"/>
        <v>88168.489285089614</v>
      </c>
      <c r="Q250">
        <f t="shared" si="15"/>
        <v>421.87057365238547</v>
      </c>
    </row>
    <row r="251" spans="1:17" x14ac:dyDescent="0.3">
      <c r="A251" s="143">
        <v>244</v>
      </c>
      <c r="B251" s="32">
        <v>5805</v>
      </c>
      <c r="C251" s="32">
        <v>5805</v>
      </c>
      <c r="D251" s="32" t="s">
        <v>226</v>
      </c>
      <c r="E251" s="32">
        <v>0</v>
      </c>
      <c r="F251" s="32">
        <v>1</v>
      </c>
      <c r="G251" s="32">
        <v>731196.51</v>
      </c>
      <c r="H251" s="32">
        <v>1066.8</v>
      </c>
      <c r="J251">
        <f t="shared" si="12"/>
        <v>685.41105174353208</v>
      </c>
      <c r="O251">
        <f t="shared" si="13"/>
        <v>263.54047809114661</v>
      </c>
      <c r="P251">
        <f t="shared" si="14"/>
        <v>281144.98202763521</v>
      </c>
      <c r="Q251">
        <f t="shared" si="15"/>
        <v>421.87057365238547</v>
      </c>
    </row>
    <row r="252" spans="1:17" x14ac:dyDescent="0.3">
      <c r="A252" s="143">
        <v>245</v>
      </c>
      <c r="B252" s="32">
        <v>5823</v>
      </c>
      <c r="C252" s="32">
        <v>5823</v>
      </c>
      <c r="D252" s="32" t="s">
        <v>227</v>
      </c>
      <c r="E252" s="32">
        <v>0</v>
      </c>
      <c r="F252" s="32">
        <v>1</v>
      </c>
      <c r="G252" s="32">
        <v>318733.09000000003</v>
      </c>
      <c r="H252" s="32">
        <v>356</v>
      </c>
      <c r="J252">
        <f t="shared" si="12"/>
        <v>895.31766853932595</v>
      </c>
      <c r="O252">
        <f t="shared" si="13"/>
        <v>473.44709488694048</v>
      </c>
      <c r="P252">
        <f t="shared" si="14"/>
        <v>168547.16577975082</v>
      </c>
      <c r="Q252">
        <f t="shared" si="15"/>
        <v>421.87057365238542</v>
      </c>
    </row>
    <row r="253" spans="1:17" x14ac:dyDescent="0.3">
      <c r="A253" s="143">
        <v>246</v>
      </c>
      <c r="B253" s="32">
        <v>5832</v>
      </c>
      <c r="C253" s="32">
        <v>5832</v>
      </c>
      <c r="D253" s="32" t="s">
        <v>228</v>
      </c>
      <c r="E253" s="32">
        <v>0</v>
      </c>
      <c r="F253" s="32">
        <v>1</v>
      </c>
      <c r="G253" s="32">
        <v>243775.3</v>
      </c>
      <c r="H253" s="32">
        <v>216</v>
      </c>
      <c r="J253">
        <f t="shared" si="12"/>
        <v>1128.5893518518517</v>
      </c>
      <c r="O253">
        <f t="shared" si="13"/>
        <v>706.71877819946621</v>
      </c>
      <c r="P253">
        <f t="shared" si="14"/>
        <v>152651.25609108471</v>
      </c>
      <c r="Q253">
        <f t="shared" si="15"/>
        <v>421.87057365238553</v>
      </c>
    </row>
    <row r="254" spans="1:17" x14ac:dyDescent="0.3">
      <c r="A254" s="143">
        <v>247</v>
      </c>
      <c r="B254" s="32">
        <v>5877</v>
      </c>
      <c r="C254" s="32">
        <v>5877</v>
      </c>
      <c r="D254" s="32" t="s">
        <v>229</v>
      </c>
      <c r="E254" s="32">
        <v>0</v>
      </c>
      <c r="F254" s="32">
        <v>1</v>
      </c>
      <c r="G254" s="32">
        <v>375707.5</v>
      </c>
      <c r="H254" s="32">
        <v>1423.6</v>
      </c>
      <c r="J254">
        <f t="shared" si="12"/>
        <v>263.91366957010399</v>
      </c>
      <c r="O254">
        <f t="shared" si="13"/>
        <v>0</v>
      </c>
      <c r="P254">
        <f t="shared" si="14"/>
        <v>0</v>
      </c>
      <c r="Q254">
        <f t="shared" si="15"/>
        <v>263.91366957010399</v>
      </c>
    </row>
    <row r="255" spans="1:17" x14ac:dyDescent="0.3">
      <c r="A255" s="143">
        <v>248</v>
      </c>
      <c r="B255" s="32">
        <v>5895</v>
      </c>
      <c r="C255" s="32">
        <v>5895</v>
      </c>
      <c r="D255" s="32" t="s">
        <v>230</v>
      </c>
      <c r="E255" s="32">
        <v>0</v>
      </c>
      <c r="F255" s="32">
        <v>1</v>
      </c>
      <c r="G255" s="32">
        <v>125387.14</v>
      </c>
      <c r="H255" s="32">
        <v>237</v>
      </c>
      <c r="J255">
        <f t="shared" si="12"/>
        <v>529.05966244725744</v>
      </c>
      <c r="O255">
        <f t="shared" si="13"/>
        <v>107.18908879487196</v>
      </c>
      <c r="P255">
        <f t="shared" si="14"/>
        <v>25403.814044384657</v>
      </c>
      <c r="Q255">
        <f t="shared" si="15"/>
        <v>421.87057365238542</v>
      </c>
    </row>
    <row r="256" spans="1:17" x14ac:dyDescent="0.3">
      <c r="A256" s="143">
        <v>249</v>
      </c>
      <c r="B256" s="32">
        <v>5949</v>
      </c>
      <c r="C256" s="32">
        <v>5949</v>
      </c>
      <c r="D256" s="32" t="s">
        <v>231</v>
      </c>
      <c r="E256" s="32">
        <v>0</v>
      </c>
      <c r="F256" s="32">
        <v>1</v>
      </c>
      <c r="G256" s="32">
        <v>459412.08</v>
      </c>
      <c r="H256" s="32">
        <v>1098.9000000000001</v>
      </c>
      <c r="J256">
        <f t="shared" si="12"/>
        <v>418.06541086541085</v>
      </c>
      <c r="O256">
        <f t="shared" si="13"/>
        <v>0</v>
      </c>
      <c r="P256">
        <f t="shared" si="14"/>
        <v>0</v>
      </c>
      <c r="Q256">
        <f t="shared" si="15"/>
        <v>418.06541086541085</v>
      </c>
    </row>
    <row r="257" spans="1:17" x14ac:dyDescent="0.3">
      <c r="A257" s="143">
        <v>250</v>
      </c>
      <c r="B257" s="32">
        <v>5976</v>
      </c>
      <c r="C257" s="32">
        <v>5976</v>
      </c>
      <c r="D257" s="32" t="s">
        <v>232</v>
      </c>
      <c r="E257" s="32">
        <v>0</v>
      </c>
      <c r="F257" s="32">
        <v>1</v>
      </c>
      <c r="G257" s="32">
        <v>433793.22</v>
      </c>
      <c r="H257" s="32">
        <v>1050.3</v>
      </c>
      <c r="J257">
        <f t="shared" si="12"/>
        <v>413.01839474435877</v>
      </c>
      <c r="O257">
        <f t="shared" si="13"/>
        <v>0</v>
      </c>
      <c r="P257">
        <f t="shared" si="14"/>
        <v>0</v>
      </c>
      <c r="Q257">
        <f t="shared" si="15"/>
        <v>413.01839474435877</v>
      </c>
    </row>
    <row r="258" spans="1:17" x14ac:dyDescent="0.3">
      <c r="A258" s="143">
        <v>251</v>
      </c>
      <c r="B258" s="32">
        <v>5994</v>
      </c>
      <c r="C258" s="32">
        <v>5994</v>
      </c>
      <c r="D258" s="32" t="s">
        <v>233</v>
      </c>
      <c r="E258" s="32">
        <v>0</v>
      </c>
      <c r="F258" s="32">
        <v>1</v>
      </c>
      <c r="G258" s="32">
        <v>466377.73</v>
      </c>
      <c r="H258" s="32">
        <v>689</v>
      </c>
      <c r="J258">
        <f t="shared" si="12"/>
        <v>676.89075471698106</v>
      </c>
      <c r="O258">
        <f t="shared" si="13"/>
        <v>255.02018106459559</v>
      </c>
      <c r="P258">
        <f t="shared" si="14"/>
        <v>175708.90475350636</v>
      </c>
      <c r="Q258">
        <f t="shared" si="15"/>
        <v>421.87057365238553</v>
      </c>
    </row>
    <row r="259" spans="1:17" x14ac:dyDescent="0.3">
      <c r="A259" s="143">
        <v>252</v>
      </c>
      <c r="B259" s="32">
        <v>6003</v>
      </c>
      <c r="C259" s="32">
        <v>6003</v>
      </c>
      <c r="D259" s="32" t="s">
        <v>234</v>
      </c>
      <c r="E259" s="32">
        <v>0</v>
      </c>
      <c r="F259" s="32">
        <v>1</v>
      </c>
      <c r="G259" s="32">
        <v>272150.34999999998</v>
      </c>
      <c r="H259" s="32">
        <v>386</v>
      </c>
      <c r="J259">
        <f t="shared" si="12"/>
        <v>705.05272020725386</v>
      </c>
      <c r="O259">
        <f t="shared" si="13"/>
        <v>283.18214655486838</v>
      </c>
      <c r="P259">
        <f t="shared" si="14"/>
        <v>109308.3085701792</v>
      </c>
      <c r="Q259">
        <f t="shared" si="15"/>
        <v>421.87057365238542</v>
      </c>
    </row>
    <row r="260" spans="1:17" x14ac:dyDescent="0.3">
      <c r="A260" s="143">
        <v>253</v>
      </c>
      <c r="B260" s="32">
        <v>6012</v>
      </c>
      <c r="C260" s="32">
        <v>6012</v>
      </c>
      <c r="D260" s="32" t="s">
        <v>235</v>
      </c>
      <c r="E260" s="32">
        <v>0</v>
      </c>
      <c r="F260" s="32">
        <v>1</v>
      </c>
      <c r="G260" s="32">
        <v>248884.39</v>
      </c>
      <c r="H260" s="32">
        <v>552.29999999999995</v>
      </c>
      <c r="J260">
        <f t="shared" si="12"/>
        <v>450.63260908926316</v>
      </c>
      <c r="O260">
        <f t="shared" si="13"/>
        <v>28.762035436877682</v>
      </c>
      <c r="P260">
        <f t="shared" si="14"/>
        <v>15885.272171787543</v>
      </c>
      <c r="Q260">
        <f t="shared" si="15"/>
        <v>421.87057365238547</v>
      </c>
    </row>
    <row r="261" spans="1:17" x14ac:dyDescent="0.3">
      <c r="A261" s="143">
        <v>254</v>
      </c>
      <c r="B261" s="32">
        <v>6030</v>
      </c>
      <c r="C261" s="32">
        <v>6030</v>
      </c>
      <c r="D261" s="32" t="s">
        <v>236</v>
      </c>
      <c r="E261" s="32">
        <v>0</v>
      </c>
      <c r="F261" s="32">
        <v>1</v>
      </c>
      <c r="G261" s="32">
        <v>394013.71</v>
      </c>
      <c r="H261" s="32">
        <v>1500.4</v>
      </c>
      <c r="J261">
        <f t="shared" si="12"/>
        <v>262.60577845907756</v>
      </c>
      <c r="O261">
        <f t="shared" si="13"/>
        <v>0</v>
      </c>
      <c r="P261">
        <f t="shared" si="14"/>
        <v>0</v>
      </c>
      <c r="Q261">
        <f t="shared" si="15"/>
        <v>262.60577845907756</v>
      </c>
    </row>
    <row r="262" spans="1:17" x14ac:dyDescent="0.3">
      <c r="A262" s="143">
        <v>255</v>
      </c>
      <c r="B262" s="32">
        <v>6048</v>
      </c>
      <c r="C262" s="32">
        <v>6035</v>
      </c>
      <c r="D262" s="32" t="s">
        <v>237</v>
      </c>
      <c r="E262" s="32">
        <v>0</v>
      </c>
      <c r="F262" s="32">
        <v>1</v>
      </c>
      <c r="G262" s="32">
        <v>390822.97</v>
      </c>
      <c r="H262" s="32">
        <v>441.3</v>
      </c>
      <c r="J262">
        <f t="shared" si="12"/>
        <v>885.61742578744611</v>
      </c>
      <c r="O262">
        <f t="shared" si="13"/>
        <v>463.74685213506064</v>
      </c>
      <c r="P262">
        <f t="shared" si="14"/>
        <v>204651.48584720228</v>
      </c>
      <c r="Q262">
        <f t="shared" si="15"/>
        <v>421.87057365238542</v>
      </c>
    </row>
    <row r="263" spans="1:17" x14ac:dyDescent="0.3">
      <c r="A263" s="143">
        <v>256</v>
      </c>
      <c r="B263" s="32">
        <v>6039</v>
      </c>
      <c r="C263" s="32">
        <v>6039</v>
      </c>
      <c r="D263" s="32" t="s">
        <v>238</v>
      </c>
      <c r="E263" s="32">
        <v>0</v>
      </c>
      <c r="F263" s="32">
        <v>1</v>
      </c>
      <c r="G263" s="32">
        <v>2790580.38</v>
      </c>
      <c r="H263" s="32">
        <v>14825</v>
      </c>
      <c r="J263">
        <f t="shared" si="12"/>
        <v>188.2347642495784</v>
      </c>
      <c r="O263">
        <f t="shared" si="13"/>
        <v>0</v>
      </c>
      <c r="P263">
        <f t="shared" si="14"/>
        <v>0</v>
      </c>
      <c r="Q263">
        <f t="shared" si="15"/>
        <v>188.2347642495784</v>
      </c>
    </row>
    <row r="264" spans="1:17" x14ac:dyDescent="0.3">
      <c r="A264" s="143">
        <v>257</v>
      </c>
      <c r="B264" s="32">
        <v>6093</v>
      </c>
      <c r="C264" s="32">
        <v>6093</v>
      </c>
      <c r="D264" s="32" t="s">
        <v>240</v>
      </c>
      <c r="E264" s="32">
        <v>0</v>
      </c>
      <c r="F264" s="32">
        <v>1</v>
      </c>
      <c r="G264" s="32">
        <v>376835.45</v>
      </c>
      <c r="H264" s="32">
        <v>1451.3</v>
      </c>
      <c r="J264">
        <f t="shared" si="12"/>
        <v>259.65372424722665</v>
      </c>
      <c r="O264">
        <f t="shared" si="13"/>
        <v>0</v>
      </c>
      <c r="P264">
        <f t="shared" si="14"/>
        <v>0</v>
      </c>
      <c r="Q264">
        <f t="shared" si="15"/>
        <v>259.65372424722665</v>
      </c>
    </row>
    <row r="265" spans="1:17" x14ac:dyDescent="0.3">
      <c r="A265" s="143">
        <v>258</v>
      </c>
      <c r="B265" s="32">
        <v>6091</v>
      </c>
      <c r="C265" s="32">
        <v>6091</v>
      </c>
      <c r="D265" s="32" t="s">
        <v>239</v>
      </c>
      <c r="E265" s="32">
        <v>0</v>
      </c>
      <c r="F265" s="32">
        <v>1</v>
      </c>
      <c r="G265" s="32">
        <v>562760.81000000006</v>
      </c>
      <c r="H265" s="32">
        <v>928.5</v>
      </c>
      <c r="J265">
        <f t="shared" ref="J265:J328" si="16">G265/H265</f>
        <v>606.0967259019925</v>
      </c>
      <c r="O265">
        <f t="shared" ref="O265:O328" si="17">IF(J265&gt;$O$4,J265-$O$4,0)</f>
        <v>184.22615224960703</v>
      </c>
      <c r="P265">
        <f t="shared" ref="P265:P328" si="18">O265*H265</f>
        <v>171053.98236376012</v>
      </c>
      <c r="Q265">
        <f t="shared" ref="Q265:Q328" si="19">(G265-P265)/H265</f>
        <v>421.87057365238547</v>
      </c>
    </row>
    <row r="266" spans="1:17" x14ac:dyDescent="0.3">
      <c r="A266" s="143">
        <v>259</v>
      </c>
      <c r="B266" s="32">
        <v>6095</v>
      </c>
      <c r="C266" s="32">
        <v>6095</v>
      </c>
      <c r="D266" s="32" t="s">
        <v>242</v>
      </c>
      <c r="E266" s="32">
        <v>0</v>
      </c>
      <c r="F266" s="32">
        <v>1</v>
      </c>
      <c r="G266" s="32">
        <v>381440.48</v>
      </c>
      <c r="H266" s="32">
        <v>626.70000000000005</v>
      </c>
      <c r="J266">
        <f t="shared" si="16"/>
        <v>608.64924206159242</v>
      </c>
      <c r="O266">
        <f t="shared" si="17"/>
        <v>186.77866840920694</v>
      </c>
      <c r="P266">
        <f t="shared" si="18"/>
        <v>117054.19149205</v>
      </c>
      <c r="Q266">
        <f t="shared" si="19"/>
        <v>421.87057365238542</v>
      </c>
    </row>
    <row r="267" spans="1:17" x14ac:dyDescent="0.3">
      <c r="A267" s="143">
        <v>260</v>
      </c>
      <c r="B267" s="32">
        <v>5157</v>
      </c>
      <c r="C267" s="32">
        <v>6099</v>
      </c>
      <c r="D267" s="32" t="s">
        <v>244</v>
      </c>
      <c r="E267" s="32">
        <v>0</v>
      </c>
      <c r="F267" s="32">
        <v>1</v>
      </c>
      <c r="G267" s="32">
        <v>324272.24</v>
      </c>
      <c r="H267" s="32">
        <v>558.79999999999995</v>
      </c>
      <c r="J267">
        <f t="shared" si="16"/>
        <v>580.30107372942018</v>
      </c>
      <c r="O267">
        <f t="shared" si="17"/>
        <v>158.43050007703471</v>
      </c>
      <c r="P267">
        <f t="shared" si="18"/>
        <v>88530.963443046989</v>
      </c>
      <c r="Q267">
        <f t="shared" si="19"/>
        <v>421.87057365238553</v>
      </c>
    </row>
    <row r="268" spans="1:17" x14ac:dyDescent="0.3">
      <c r="A268" s="143">
        <v>261</v>
      </c>
      <c r="B268" s="32">
        <v>6097</v>
      </c>
      <c r="C268" s="32">
        <v>6097</v>
      </c>
      <c r="D268" s="32" t="s">
        <v>243</v>
      </c>
      <c r="E268" s="32">
        <v>0</v>
      </c>
      <c r="F268" s="32">
        <v>1</v>
      </c>
      <c r="G268" s="32">
        <v>134821.9</v>
      </c>
      <c r="H268" s="32">
        <v>193.4</v>
      </c>
      <c r="J268">
        <f t="shared" si="16"/>
        <v>697.11427094105477</v>
      </c>
      <c r="O268">
        <f t="shared" si="17"/>
        <v>275.2436972886693</v>
      </c>
      <c r="P268">
        <f t="shared" si="18"/>
        <v>53232.131055628641</v>
      </c>
      <c r="Q268">
        <f t="shared" si="19"/>
        <v>421.87057365238542</v>
      </c>
    </row>
    <row r="269" spans="1:17" x14ac:dyDescent="0.3">
      <c r="A269" s="143">
        <v>262</v>
      </c>
      <c r="B269" s="32">
        <v>6098</v>
      </c>
      <c r="C269" s="32">
        <v>6098</v>
      </c>
      <c r="D269" s="32" t="s">
        <v>334</v>
      </c>
      <c r="E269" s="32">
        <v>0</v>
      </c>
      <c r="F269" s="32">
        <v>1</v>
      </c>
      <c r="G269" s="32">
        <v>811744.88</v>
      </c>
      <c r="H269" s="32">
        <v>1447.4</v>
      </c>
      <c r="J269">
        <f t="shared" si="16"/>
        <v>560.82968080696423</v>
      </c>
      <c r="O269">
        <f t="shared" si="17"/>
        <v>138.95910715457876</v>
      </c>
      <c r="P269">
        <f t="shared" si="18"/>
        <v>201129.4116955373</v>
      </c>
      <c r="Q269">
        <f t="shared" si="19"/>
        <v>421.87057365238542</v>
      </c>
    </row>
    <row r="270" spans="1:17" x14ac:dyDescent="0.3">
      <c r="A270" s="143">
        <v>263</v>
      </c>
      <c r="B270" s="32">
        <v>6100</v>
      </c>
      <c r="C270" s="32">
        <v>6100</v>
      </c>
      <c r="D270" s="32" t="s">
        <v>245</v>
      </c>
      <c r="E270" s="32">
        <v>0</v>
      </c>
      <c r="F270" s="32">
        <v>1</v>
      </c>
      <c r="G270" s="32">
        <v>294657.88</v>
      </c>
      <c r="H270" s="32">
        <v>511.9</v>
      </c>
      <c r="J270">
        <f t="shared" si="16"/>
        <v>575.61609689392458</v>
      </c>
      <c r="O270">
        <f t="shared" si="17"/>
        <v>153.7455232415391</v>
      </c>
      <c r="P270">
        <f t="shared" si="18"/>
        <v>78702.333347343869</v>
      </c>
      <c r="Q270">
        <f t="shared" si="19"/>
        <v>421.87057365238553</v>
      </c>
    </row>
    <row r="271" spans="1:17" x14ac:dyDescent="0.3">
      <c r="A271" s="143">
        <v>264</v>
      </c>
      <c r="B271" s="32">
        <v>6101</v>
      </c>
      <c r="C271" s="32">
        <v>6101</v>
      </c>
      <c r="D271" s="32" t="s">
        <v>246</v>
      </c>
      <c r="E271" s="32">
        <v>0</v>
      </c>
      <c r="F271" s="32">
        <v>1</v>
      </c>
      <c r="G271" s="32">
        <v>3168685.37</v>
      </c>
      <c r="H271" s="32">
        <v>7211</v>
      </c>
      <c r="J271">
        <f t="shared" si="16"/>
        <v>439.42384828733879</v>
      </c>
      <c r="O271">
        <f t="shared" si="17"/>
        <v>17.553274634953311</v>
      </c>
      <c r="P271">
        <f t="shared" si="18"/>
        <v>126576.66339264833</v>
      </c>
      <c r="Q271">
        <f t="shared" si="19"/>
        <v>421.87057365238553</v>
      </c>
    </row>
    <row r="272" spans="1:17" x14ac:dyDescent="0.3">
      <c r="A272" s="143">
        <v>265</v>
      </c>
      <c r="B272" s="32">
        <v>6096</v>
      </c>
      <c r="C272" s="32">
        <v>6096</v>
      </c>
      <c r="D272" s="32" t="s">
        <v>453</v>
      </c>
      <c r="E272" s="32">
        <v>0</v>
      </c>
      <c r="F272" s="32">
        <v>2</v>
      </c>
      <c r="G272" s="32">
        <v>930825</v>
      </c>
      <c r="H272" s="32">
        <v>1093.7</v>
      </c>
      <c r="J272">
        <f t="shared" si="16"/>
        <v>851.07890646429553</v>
      </c>
      <c r="O272">
        <f t="shared" si="17"/>
        <v>429.20833281191005</v>
      </c>
      <c r="P272">
        <f t="shared" si="18"/>
        <v>469425.15359638602</v>
      </c>
      <c r="Q272">
        <f t="shared" si="19"/>
        <v>421.87057365238542</v>
      </c>
    </row>
    <row r="273" spans="1:17" x14ac:dyDescent="0.3">
      <c r="A273" s="143">
        <v>266</v>
      </c>
      <c r="B273" s="32">
        <v>6094</v>
      </c>
      <c r="C273" s="32">
        <v>6094</v>
      </c>
      <c r="D273" s="32" t="s">
        <v>241</v>
      </c>
      <c r="E273" s="32">
        <v>0</v>
      </c>
      <c r="F273" s="32">
        <v>1</v>
      </c>
      <c r="G273" s="32">
        <v>329610.81</v>
      </c>
      <c r="H273" s="32">
        <v>505.7</v>
      </c>
      <c r="J273">
        <f t="shared" si="16"/>
        <v>651.79120031639309</v>
      </c>
      <c r="O273">
        <f t="shared" si="17"/>
        <v>229.92062666400761</v>
      </c>
      <c r="P273">
        <f t="shared" si="18"/>
        <v>116270.86090398865</v>
      </c>
      <c r="Q273">
        <f t="shared" si="19"/>
        <v>421.87057365238553</v>
      </c>
    </row>
    <row r="274" spans="1:17" x14ac:dyDescent="0.3">
      <c r="A274" s="143">
        <v>267</v>
      </c>
      <c r="B274" s="32">
        <v>6102</v>
      </c>
      <c r="C274" s="32">
        <v>6102</v>
      </c>
      <c r="D274" s="32" t="s">
        <v>247</v>
      </c>
      <c r="E274" s="32">
        <v>0</v>
      </c>
      <c r="F274" s="32">
        <v>1</v>
      </c>
      <c r="G274" s="32">
        <v>495197.47</v>
      </c>
      <c r="H274" s="32">
        <v>2024.9</v>
      </c>
      <c r="J274">
        <f t="shared" si="16"/>
        <v>244.55403723640671</v>
      </c>
      <c r="O274">
        <f t="shared" si="17"/>
        <v>0</v>
      </c>
      <c r="P274">
        <f t="shared" si="18"/>
        <v>0</v>
      </c>
      <c r="Q274">
        <f t="shared" si="19"/>
        <v>244.55403723640671</v>
      </c>
    </row>
    <row r="275" spans="1:17" x14ac:dyDescent="0.3">
      <c r="A275" s="143">
        <v>268</v>
      </c>
      <c r="B275" s="32">
        <v>6120</v>
      </c>
      <c r="C275" s="32">
        <v>6120</v>
      </c>
      <c r="D275" s="32" t="s">
        <v>248</v>
      </c>
      <c r="E275" s="32">
        <v>0</v>
      </c>
      <c r="F275" s="32">
        <v>1</v>
      </c>
      <c r="G275" s="32">
        <v>338607.07</v>
      </c>
      <c r="H275" s="32">
        <v>1167.9000000000001</v>
      </c>
      <c r="J275">
        <f t="shared" si="16"/>
        <v>289.92813597054538</v>
      </c>
      <c r="O275">
        <f t="shared" si="17"/>
        <v>0</v>
      </c>
      <c r="P275">
        <f t="shared" si="18"/>
        <v>0</v>
      </c>
      <c r="Q275">
        <f t="shared" si="19"/>
        <v>289.92813597054538</v>
      </c>
    </row>
    <row r="276" spans="1:17" x14ac:dyDescent="0.3">
      <c r="A276" s="143">
        <v>269</v>
      </c>
      <c r="B276" s="32">
        <v>6138</v>
      </c>
      <c r="C276" s="32">
        <v>6138</v>
      </c>
      <c r="D276" s="32" t="s">
        <v>249</v>
      </c>
      <c r="E276" s="32">
        <v>0</v>
      </c>
      <c r="F276" s="32">
        <v>1</v>
      </c>
      <c r="G276" s="32">
        <v>118735.5</v>
      </c>
      <c r="H276" s="32">
        <v>406.7</v>
      </c>
      <c r="J276">
        <f t="shared" si="16"/>
        <v>291.94861076960905</v>
      </c>
      <c r="O276">
        <f t="shared" si="17"/>
        <v>0</v>
      </c>
      <c r="P276">
        <f t="shared" si="18"/>
        <v>0</v>
      </c>
      <c r="Q276">
        <f t="shared" si="19"/>
        <v>291.94861076960905</v>
      </c>
    </row>
    <row r="277" spans="1:17" x14ac:dyDescent="0.3">
      <c r="A277" s="143">
        <v>270</v>
      </c>
      <c r="B277" s="32">
        <v>5751</v>
      </c>
      <c r="C277" s="32">
        <v>5751</v>
      </c>
      <c r="D277" s="32" t="s">
        <v>225</v>
      </c>
      <c r="E277" s="32">
        <v>0</v>
      </c>
      <c r="F277" s="32">
        <v>1</v>
      </c>
      <c r="G277" s="32">
        <v>460671.4</v>
      </c>
      <c r="H277" s="32">
        <v>570.70000000000005</v>
      </c>
      <c r="J277">
        <f t="shared" si="16"/>
        <v>807.2041352724724</v>
      </c>
      <c r="O277">
        <f t="shared" si="17"/>
        <v>385.33356162008693</v>
      </c>
      <c r="P277">
        <f t="shared" si="18"/>
        <v>219909.86361658364</v>
      </c>
      <c r="Q277">
        <f t="shared" si="19"/>
        <v>421.87057365238542</v>
      </c>
    </row>
    <row r="278" spans="1:17" x14ac:dyDescent="0.3">
      <c r="A278" s="143">
        <v>271</v>
      </c>
      <c r="B278" s="32">
        <v>6165</v>
      </c>
      <c r="C278" s="32">
        <v>6165</v>
      </c>
      <c r="D278" s="32" t="s">
        <v>250</v>
      </c>
      <c r="E278" s="32">
        <v>0</v>
      </c>
      <c r="F278" s="32">
        <v>1</v>
      </c>
      <c r="G278" s="32">
        <v>81583.539999999994</v>
      </c>
      <c r="H278" s="32">
        <v>197</v>
      </c>
      <c r="J278">
        <f t="shared" si="16"/>
        <v>414.12964467005071</v>
      </c>
      <c r="O278">
        <f t="shared" si="17"/>
        <v>0</v>
      </c>
      <c r="P278">
        <f t="shared" si="18"/>
        <v>0</v>
      </c>
      <c r="Q278">
        <f t="shared" si="19"/>
        <v>414.12964467005071</v>
      </c>
    </row>
    <row r="279" spans="1:17" x14ac:dyDescent="0.3">
      <c r="A279" s="143">
        <v>272</v>
      </c>
      <c r="B279" s="32">
        <v>6175</v>
      </c>
      <c r="C279" s="32">
        <v>6175</v>
      </c>
      <c r="D279" s="32" t="s">
        <v>251</v>
      </c>
      <c r="E279" s="32">
        <v>0</v>
      </c>
      <c r="F279" s="32">
        <v>1</v>
      </c>
      <c r="G279" s="32">
        <v>315888.99</v>
      </c>
      <c r="H279" s="32">
        <v>584.6</v>
      </c>
      <c r="J279">
        <f t="shared" si="16"/>
        <v>540.35065001710564</v>
      </c>
      <c r="O279">
        <f t="shared" si="17"/>
        <v>118.48007636472016</v>
      </c>
      <c r="P279">
        <f t="shared" si="18"/>
        <v>69263.452642815406</v>
      </c>
      <c r="Q279">
        <f t="shared" si="19"/>
        <v>421.87057365238547</v>
      </c>
    </row>
    <row r="280" spans="1:17" x14ac:dyDescent="0.3">
      <c r="A280" s="143">
        <v>273</v>
      </c>
      <c r="B280" s="32">
        <v>6219</v>
      </c>
      <c r="C280" s="32">
        <v>6219</v>
      </c>
      <c r="D280" s="32" t="s">
        <v>252</v>
      </c>
      <c r="E280" s="32">
        <v>0</v>
      </c>
      <c r="F280" s="32">
        <v>1</v>
      </c>
      <c r="G280" s="32">
        <v>631845.1</v>
      </c>
      <c r="H280" s="32">
        <v>2526.4</v>
      </c>
      <c r="J280">
        <f t="shared" si="16"/>
        <v>250.09701551614944</v>
      </c>
      <c r="O280">
        <f t="shared" si="17"/>
        <v>0</v>
      </c>
      <c r="P280">
        <f t="shared" si="18"/>
        <v>0</v>
      </c>
      <c r="Q280">
        <f t="shared" si="19"/>
        <v>250.09701551614944</v>
      </c>
    </row>
    <row r="281" spans="1:17" x14ac:dyDescent="0.3">
      <c r="A281" s="143">
        <v>274</v>
      </c>
      <c r="B281" s="32">
        <v>6246</v>
      </c>
      <c r="C281" s="32">
        <v>6246</v>
      </c>
      <c r="D281" s="32" t="s">
        <v>253</v>
      </c>
      <c r="E281" s="32">
        <v>0</v>
      </c>
      <c r="F281" s="32">
        <v>1</v>
      </c>
      <c r="G281" s="32">
        <v>109169.2</v>
      </c>
      <c r="H281" s="32">
        <v>132.80000000000001</v>
      </c>
      <c r="J281">
        <f t="shared" si="16"/>
        <v>822.05722891566256</v>
      </c>
      <c r="O281">
        <f t="shared" si="17"/>
        <v>400.18665526327709</v>
      </c>
      <c r="P281">
        <f t="shared" si="18"/>
        <v>53144.787818963203</v>
      </c>
      <c r="Q281">
        <f t="shared" si="19"/>
        <v>421.87057365238547</v>
      </c>
    </row>
    <row r="282" spans="1:17" x14ac:dyDescent="0.3">
      <c r="A282" s="143">
        <v>275</v>
      </c>
      <c r="B282" s="32">
        <v>6273</v>
      </c>
      <c r="C282" s="32">
        <v>6273</v>
      </c>
      <c r="D282" s="32" t="s">
        <v>255</v>
      </c>
      <c r="E282" s="32">
        <v>0</v>
      </c>
      <c r="F282" s="32">
        <v>1</v>
      </c>
      <c r="G282" s="32">
        <v>444081.59</v>
      </c>
      <c r="H282" s="32">
        <v>769.6</v>
      </c>
      <c r="J282">
        <f t="shared" si="16"/>
        <v>577.02909303534307</v>
      </c>
      <c r="O282">
        <f t="shared" si="17"/>
        <v>155.15851938295759</v>
      </c>
      <c r="P282">
        <f t="shared" si="18"/>
        <v>119409.99651712416</v>
      </c>
      <c r="Q282">
        <f t="shared" si="19"/>
        <v>421.87057365238542</v>
      </c>
    </row>
    <row r="283" spans="1:17" x14ac:dyDescent="0.3">
      <c r="A283" s="143">
        <v>276</v>
      </c>
      <c r="B283" s="32">
        <v>6408</v>
      </c>
      <c r="C283" s="32">
        <v>6408</v>
      </c>
      <c r="D283" s="32" t="s">
        <v>256</v>
      </c>
      <c r="E283" s="32">
        <v>0</v>
      </c>
      <c r="F283" s="32">
        <v>1</v>
      </c>
      <c r="G283" s="32">
        <v>341349.41</v>
      </c>
      <c r="H283" s="32">
        <v>828.7</v>
      </c>
      <c r="J283">
        <f t="shared" si="16"/>
        <v>411.90950886931336</v>
      </c>
      <c r="O283">
        <f t="shared" si="17"/>
        <v>0</v>
      </c>
      <c r="P283">
        <f t="shared" si="18"/>
        <v>0</v>
      </c>
      <c r="Q283">
        <f t="shared" si="19"/>
        <v>411.90950886931336</v>
      </c>
    </row>
    <row r="284" spans="1:17" x14ac:dyDescent="0.3">
      <c r="A284" s="143">
        <v>277</v>
      </c>
      <c r="B284" s="32">
        <v>6453</v>
      </c>
      <c r="C284" s="32">
        <v>6453</v>
      </c>
      <c r="D284" s="32" t="s">
        <v>257</v>
      </c>
      <c r="E284" s="32">
        <v>0</v>
      </c>
      <c r="F284" s="32">
        <v>1</v>
      </c>
      <c r="G284" s="32">
        <v>434420.5</v>
      </c>
      <c r="H284" s="32">
        <v>575.20000000000005</v>
      </c>
      <c r="J284">
        <f t="shared" si="16"/>
        <v>755.25121696801102</v>
      </c>
      <c r="O284">
        <f t="shared" si="17"/>
        <v>333.38064331562555</v>
      </c>
      <c r="P284">
        <f t="shared" si="18"/>
        <v>191760.54603514783</v>
      </c>
      <c r="Q284">
        <f t="shared" si="19"/>
        <v>421.87057365238553</v>
      </c>
    </row>
    <row r="285" spans="1:17" x14ac:dyDescent="0.3">
      <c r="A285" s="143">
        <v>278</v>
      </c>
      <c r="B285" s="32">
        <v>6460</v>
      </c>
      <c r="C285" s="32">
        <v>6460</v>
      </c>
      <c r="D285" s="32" t="s">
        <v>258</v>
      </c>
      <c r="E285" s="32">
        <v>0</v>
      </c>
      <c r="F285" s="32">
        <v>1</v>
      </c>
      <c r="G285" s="32">
        <v>507371.64</v>
      </c>
      <c r="H285" s="32">
        <v>656.1</v>
      </c>
      <c r="J285">
        <f t="shared" si="16"/>
        <v>773.31449474165527</v>
      </c>
      <c r="O285">
        <f t="shared" si="17"/>
        <v>351.44392108926979</v>
      </c>
      <c r="P285">
        <f t="shared" si="18"/>
        <v>230582.35662666991</v>
      </c>
      <c r="Q285">
        <f t="shared" si="19"/>
        <v>421.87057365238553</v>
      </c>
    </row>
    <row r="286" spans="1:17" x14ac:dyDescent="0.3">
      <c r="A286" s="143">
        <v>279</v>
      </c>
      <c r="B286" s="32">
        <v>6462</v>
      </c>
      <c r="C286" s="32">
        <v>6462</v>
      </c>
      <c r="D286" s="32" t="s">
        <v>259</v>
      </c>
      <c r="E286" s="32">
        <v>0</v>
      </c>
      <c r="F286" s="32">
        <v>1</v>
      </c>
      <c r="G286" s="32">
        <v>229538.64</v>
      </c>
      <c r="H286" s="32">
        <v>265.8</v>
      </c>
      <c r="J286">
        <f t="shared" si="16"/>
        <v>863.57652370203164</v>
      </c>
      <c r="O286">
        <f t="shared" si="17"/>
        <v>441.70595004964616</v>
      </c>
      <c r="P286">
        <f t="shared" si="18"/>
        <v>117405.44152319596</v>
      </c>
      <c r="Q286">
        <f t="shared" si="19"/>
        <v>421.87057365238547</v>
      </c>
    </row>
    <row r="287" spans="1:17" x14ac:dyDescent="0.3">
      <c r="A287" s="143">
        <v>280</v>
      </c>
      <c r="B287" s="32">
        <v>6471</v>
      </c>
      <c r="C287" s="32">
        <v>6471</v>
      </c>
      <c r="D287" s="32" t="s">
        <v>260</v>
      </c>
      <c r="E287" s="32">
        <v>0</v>
      </c>
      <c r="F287" s="32">
        <v>1</v>
      </c>
      <c r="G287" s="32">
        <v>118297.58</v>
      </c>
      <c r="H287" s="32">
        <v>380.7</v>
      </c>
      <c r="J287">
        <f t="shared" si="16"/>
        <v>310.73701076963488</v>
      </c>
      <c r="O287">
        <f t="shared" si="17"/>
        <v>0</v>
      </c>
      <c r="P287">
        <f t="shared" si="18"/>
        <v>0</v>
      </c>
      <c r="Q287">
        <f t="shared" si="19"/>
        <v>310.73701076963488</v>
      </c>
    </row>
    <row r="288" spans="1:17" x14ac:dyDescent="0.3">
      <c r="A288" s="143">
        <v>281</v>
      </c>
      <c r="B288" s="32">
        <v>6509</v>
      </c>
      <c r="C288" s="32">
        <v>6509</v>
      </c>
      <c r="D288" s="32" t="s">
        <v>261</v>
      </c>
      <c r="E288" s="32">
        <v>0</v>
      </c>
      <c r="F288" s="32">
        <v>1</v>
      </c>
      <c r="G288" s="32">
        <v>264740.77</v>
      </c>
      <c r="H288" s="32">
        <v>354.4</v>
      </c>
      <c r="J288">
        <f t="shared" si="16"/>
        <v>747.01120203160281</v>
      </c>
      <c r="O288">
        <f t="shared" si="17"/>
        <v>325.14062837921733</v>
      </c>
      <c r="P288">
        <f t="shared" si="18"/>
        <v>115229.83869759462</v>
      </c>
      <c r="Q288">
        <f t="shared" si="19"/>
        <v>421.87057365238547</v>
      </c>
    </row>
    <row r="289" spans="1:17" x14ac:dyDescent="0.3">
      <c r="A289" s="143">
        <v>282</v>
      </c>
      <c r="B289" s="32">
        <v>6512</v>
      </c>
      <c r="C289" s="32">
        <v>6512</v>
      </c>
      <c r="D289" s="32" t="s">
        <v>262</v>
      </c>
      <c r="E289" s="32">
        <v>0</v>
      </c>
      <c r="F289" s="32">
        <v>1</v>
      </c>
      <c r="G289" s="32">
        <v>258956.54</v>
      </c>
      <c r="H289" s="32">
        <v>323</v>
      </c>
      <c r="J289">
        <f t="shared" si="16"/>
        <v>801.72303405572757</v>
      </c>
      <c r="O289">
        <f t="shared" si="17"/>
        <v>379.85246040334209</v>
      </c>
      <c r="P289">
        <f t="shared" si="18"/>
        <v>122692.34471027949</v>
      </c>
      <c r="Q289">
        <f t="shared" si="19"/>
        <v>421.87057365238553</v>
      </c>
    </row>
    <row r="290" spans="1:17" x14ac:dyDescent="0.3">
      <c r="A290" s="143">
        <v>283</v>
      </c>
      <c r="B290" s="32">
        <v>6516</v>
      </c>
      <c r="C290" s="32">
        <v>6516</v>
      </c>
      <c r="D290" s="32" t="s">
        <v>263</v>
      </c>
      <c r="E290" s="32">
        <v>0</v>
      </c>
      <c r="F290" s="32">
        <v>1</v>
      </c>
      <c r="G290" s="32">
        <v>166813.43</v>
      </c>
      <c r="H290" s="32">
        <v>160</v>
      </c>
      <c r="J290">
        <f t="shared" si="16"/>
        <v>1042.5839375</v>
      </c>
      <c r="O290">
        <f t="shared" si="17"/>
        <v>620.71336384761457</v>
      </c>
      <c r="P290">
        <f t="shared" si="18"/>
        <v>99314.138215618324</v>
      </c>
      <c r="Q290">
        <f t="shared" si="19"/>
        <v>421.87057365238542</v>
      </c>
    </row>
    <row r="291" spans="1:17" x14ac:dyDescent="0.3">
      <c r="A291" s="143">
        <v>284</v>
      </c>
      <c r="B291" s="32">
        <v>6534</v>
      </c>
      <c r="C291" s="32">
        <v>6534</v>
      </c>
      <c r="D291" s="32" t="s">
        <v>264</v>
      </c>
      <c r="E291" s="32">
        <v>0</v>
      </c>
      <c r="F291" s="32">
        <v>1</v>
      </c>
      <c r="G291" s="32">
        <v>404017.19</v>
      </c>
      <c r="H291" s="32">
        <v>764.7</v>
      </c>
      <c r="J291">
        <f t="shared" si="16"/>
        <v>528.33423564796647</v>
      </c>
      <c r="O291">
        <f t="shared" si="17"/>
        <v>106.46366199558099</v>
      </c>
      <c r="P291">
        <f t="shared" si="18"/>
        <v>81412.762328020792</v>
      </c>
      <c r="Q291">
        <f t="shared" si="19"/>
        <v>421.87057365238547</v>
      </c>
    </row>
    <row r="292" spans="1:17" x14ac:dyDescent="0.3">
      <c r="A292" s="143">
        <v>285</v>
      </c>
      <c r="B292" s="32">
        <v>1935</v>
      </c>
      <c r="C292" s="32">
        <v>6536</v>
      </c>
      <c r="D292" s="32" t="s">
        <v>265</v>
      </c>
      <c r="E292" s="32">
        <v>0</v>
      </c>
      <c r="F292" s="32">
        <v>1</v>
      </c>
      <c r="G292" s="32">
        <v>570126.96</v>
      </c>
      <c r="H292" s="32">
        <v>965.5</v>
      </c>
      <c r="J292">
        <f t="shared" si="16"/>
        <v>590.49918177110305</v>
      </c>
      <c r="O292">
        <f t="shared" si="17"/>
        <v>168.62860811871758</v>
      </c>
      <c r="P292">
        <f t="shared" si="18"/>
        <v>162810.92113862184</v>
      </c>
      <c r="Q292">
        <f t="shared" si="19"/>
        <v>421.87057365238542</v>
      </c>
    </row>
    <row r="293" spans="1:17" x14ac:dyDescent="0.3">
      <c r="A293" s="143">
        <v>286</v>
      </c>
      <c r="B293" s="32">
        <v>6561</v>
      </c>
      <c r="C293" s="32">
        <v>6561</v>
      </c>
      <c r="D293" s="32" t="s">
        <v>266</v>
      </c>
      <c r="E293" s="32">
        <v>0</v>
      </c>
      <c r="F293" s="32">
        <v>1</v>
      </c>
      <c r="G293" s="32">
        <v>275049.84999999998</v>
      </c>
      <c r="H293" s="32">
        <v>385.9</v>
      </c>
      <c r="J293">
        <f t="shared" si="16"/>
        <v>712.74902824565947</v>
      </c>
      <c r="O293">
        <f t="shared" si="17"/>
        <v>290.878454593274</v>
      </c>
      <c r="P293">
        <f t="shared" si="18"/>
        <v>112249.99562754443</v>
      </c>
      <c r="Q293">
        <f t="shared" si="19"/>
        <v>421.87057365238553</v>
      </c>
    </row>
    <row r="294" spans="1:17" x14ac:dyDescent="0.3">
      <c r="A294" s="143">
        <v>287</v>
      </c>
      <c r="B294" s="32">
        <v>6579</v>
      </c>
      <c r="C294" s="32">
        <v>6579</v>
      </c>
      <c r="D294" s="32" t="s">
        <v>267</v>
      </c>
      <c r="E294" s="32">
        <v>0</v>
      </c>
      <c r="F294" s="32">
        <v>1</v>
      </c>
      <c r="G294" s="32">
        <v>1332238.3899999999</v>
      </c>
      <c r="H294" s="32">
        <v>3442.8</v>
      </c>
      <c r="J294">
        <f t="shared" si="16"/>
        <v>386.96363134657832</v>
      </c>
      <c r="O294">
        <f t="shared" si="17"/>
        <v>0</v>
      </c>
      <c r="P294">
        <f t="shared" si="18"/>
        <v>0</v>
      </c>
      <c r="Q294">
        <f t="shared" si="19"/>
        <v>386.96363134657832</v>
      </c>
    </row>
    <row r="295" spans="1:17" x14ac:dyDescent="0.3">
      <c r="A295" s="143">
        <v>288</v>
      </c>
      <c r="B295" s="32">
        <v>6592</v>
      </c>
      <c r="C295" s="32">
        <v>6592</v>
      </c>
      <c r="D295" s="32" t="s">
        <v>389</v>
      </c>
      <c r="E295" s="32">
        <v>0</v>
      </c>
      <c r="F295" s="32">
        <v>1</v>
      </c>
      <c r="G295" s="32">
        <v>829559.45</v>
      </c>
      <c r="H295" s="32">
        <v>967.1</v>
      </c>
      <c r="J295">
        <f t="shared" si="16"/>
        <v>857.78042601592381</v>
      </c>
      <c r="O295">
        <f t="shared" si="17"/>
        <v>435.90985236353833</v>
      </c>
      <c r="P295">
        <f t="shared" si="18"/>
        <v>421568.41822077794</v>
      </c>
      <c r="Q295">
        <f t="shared" si="19"/>
        <v>421.87057365238547</v>
      </c>
    </row>
    <row r="296" spans="1:17" x14ac:dyDescent="0.3">
      <c r="A296" s="143">
        <v>289</v>
      </c>
      <c r="B296" s="32">
        <v>6615</v>
      </c>
      <c r="C296" s="32">
        <v>6615</v>
      </c>
      <c r="D296" s="32" t="s">
        <v>268</v>
      </c>
      <c r="E296" s="32">
        <v>0</v>
      </c>
      <c r="F296" s="32">
        <v>1</v>
      </c>
      <c r="G296" s="32">
        <v>354131.92</v>
      </c>
      <c r="H296" s="32">
        <v>894.5</v>
      </c>
      <c r="J296">
        <f t="shared" si="16"/>
        <v>395.89929569591948</v>
      </c>
      <c r="O296">
        <f t="shared" si="17"/>
        <v>0</v>
      </c>
      <c r="P296">
        <f t="shared" si="18"/>
        <v>0</v>
      </c>
      <c r="Q296">
        <f t="shared" si="19"/>
        <v>395.89929569591948</v>
      </c>
    </row>
    <row r="297" spans="1:17" x14ac:dyDescent="0.3">
      <c r="A297" s="143">
        <v>290</v>
      </c>
      <c r="B297" s="32">
        <v>6651</v>
      </c>
      <c r="C297" s="32">
        <v>6651</v>
      </c>
      <c r="D297" s="32" t="s">
        <v>269</v>
      </c>
      <c r="E297" s="32">
        <v>0</v>
      </c>
      <c r="F297" s="32">
        <v>1</v>
      </c>
      <c r="G297" s="32">
        <v>168015.14</v>
      </c>
      <c r="H297" s="32">
        <v>311.10000000000002</v>
      </c>
      <c r="J297">
        <f t="shared" si="16"/>
        <v>540.06795242687235</v>
      </c>
      <c r="O297">
        <f t="shared" si="17"/>
        <v>118.19737877448688</v>
      </c>
      <c r="P297">
        <f t="shared" si="18"/>
        <v>36771.204536742873</v>
      </c>
      <c r="Q297">
        <f t="shared" si="19"/>
        <v>421.87057365238547</v>
      </c>
    </row>
    <row r="298" spans="1:17" x14ac:dyDescent="0.3">
      <c r="A298" s="143">
        <v>291</v>
      </c>
      <c r="B298" s="32">
        <v>6660</v>
      </c>
      <c r="C298" s="32">
        <v>6660</v>
      </c>
      <c r="D298" s="32" t="s">
        <v>270</v>
      </c>
      <c r="E298" s="32">
        <v>0</v>
      </c>
      <c r="F298" s="32">
        <v>1</v>
      </c>
      <c r="G298" s="32">
        <v>580360.62</v>
      </c>
      <c r="H298" s="32">
        <v>1621.5</v>
      </c>
      <c r="J298">
        <f t="shared" si="16"/>
        <v>357.91589269195191</v>
      </c>
      <c r="O298">
        <f t="shared" si="17"/>
        <v>0</v>
      </c>
      <c r="P298">
        <f t="shared" si="18"/>
        <v>0</v>
      </c>
      <c r="Q298">
        <f t="shared" si="19"/>
        <v>357.91589269195191</v>
      </c>
    </row>
    <row r="299" spans="1:17" x14ac:dyDescent="0.3">
      <c r="A299" s="143">
        <v>292</v>
      </c>
      <c r="B299" s="32">
        <v>6700</v>
      </c>
      <c r="C299" s="32">
        <v>6700</v>
      </c>
      <c r="D299" s="32" t="s">
        <v>271</v>
      </c>
      <c r="E299" s="32">
        <v>0</v>
      </c>
      <c r="F299" s="32">
        <v>1</v>
      </c>
      <c r="G299" s="32">
        <v>181548.07</v>
      </c>
      <c r="H299" s="32">
        <v>489.4</v>
      </c>
      <c r="J299">
        <f t="shared" si="16"/>
        <v>370.96050265631391</v>
      </c>
      <c r="O299">
        <f t="shared" si="17"/>
        <v>0</v>
      </c>
      <c r="P299">
        <f t="shared" si="18"/>
        <v>0</v>
      </c>
      <c r="Q299">
        <f t="shared" si="19"/>
        <v>370.96050265631391</v>
      </c>
    </row>
    <row r="300" spans="1:17" x14ac:dyDescent="0.3">
      <c r="A300" s="143">
        <v>293</v>
      </c>
      <c r="B300" s="32">
        <v>6759</v>
      </c>
      <c r="C300" s="32">
        <v>6759</v>
      </c>
      <c r="D300" s="32" t="s">
        <v>273</v>
      </c>
      <c r="E300" s="32">
        <v>0</v>
      </c>
      <c r="F300" s="32">
        <v>1</v>
      </c>
      <c r="G300" s="32">
        <v>192840.7</v>
      </c>
      <c r="H300" s="32">
        <v>534.4</v>
      </c>
      <c r="J300">
        <f t="shared" si="16"/>
        <v>360.85460329341322</v>
      </c>
      <c r="O300">
        <f t="shared" si="17"/>
        <v>0</v>
      </c>
      <c r="P300">
        <f t="shared" si="18"/>
        <v>0</v>
      </c>
      <c r="Q300">
        <f t="shared" si="19"/>
        <v>360.85460329341322</v>
      </c>
    </row>
    <row r="301" spans="1:17" x14ac:dyDescent="0.3">
      <c r="A301" s="143">
        <v>294</v>
      </c>
      <c r="B301" s="32">
        <v>6762</v>
      </c>
      <c r="C301" s="32">
        <v>6762</v>
      </c>
      <c r="D301" s="32" t="s">
        <v>274</v>
      </c>
      <c r="E301" s="32">
        <v>0</v>
      </c>
      <c r="F301" s="32">
        <v>1</v>
      </c>
      <c r="G301" s="32">
        <v>209524.14</v>
      </c>
      <c r="H301" s="32">
        <v>657.7</v>
      </c>
      <c r="J301">
        <f t="shared" si="16"/>
        <v>318.57098981298464</v>
      </c>
      <c r="O301">
        <f t="shared" si="17"/>
        <v>0</v>
      </c>
      <c r="P301">
        <f t="shared" si="18"/>
        <v>0</v>
      </c>
      <c r="Q301">
        <f t="shared" si="19"/>
        <v>318.57098981298464</v>
      </c>
    </row>
    <row r="302" spans="1:17" x14ac:dyDescent="0.3">
      <c r="A302" s="143">
        <v>295</v>
      </c>
      <c r="B302" s="32">
        <v>6768</v>
      </c>
      <c r="C302" s="32">
        <v>6768</v>
      </c>
      <c r="D302" s="32" t="s">
        <v>275</v>
      </c>
      <c r="E302" s="32">
        <v>0</v>
      </c>
      <c r="F302" s="32">
        <v>1</v>
      </c>
      <c r="G302" s="32">
        <v>698785.18</v>
      </c>
      <c r="H302" s="32">
        <v>1625.6</v>
      </c>
      <c r="J302">
        <f t="shared" si="16"/>
        <v>429.86293061023628</v>
      </c>
      <c r="O302">
        <f t="shared" si="17"/>
        <v>7.9923569578508022</v>
      </c>
      <c r="P302">
        <f t="shared" si="18"/>
        <v>12992.375470682264</v>
      </c>
      <c r="Q302">
        <f t="shared" si="19"/>
        <v>421.87057365238547</v>
      </c>
    </row>
    <row r="303" spans="1:17" x14ac:dyDescent="0.3">
      <c r="A303" s="143">
        <v>296</v>
      </c>
      <c r="B303" s="32">
        <v>6795</v>
      </c>
      <c r="C303" s="32">
        <v>6795</v>
      </c>
      <c r="D303" s="32" t="s">
        <v>276</v>
      </c>
      <c r="E303" s="32">
        <v>0</v>
      </c>
      <c r="F303" s="32">
        <v>1</v>
      </c>
      <c r="G303" s="32">
        <v>5202849.57</v>
      </c>
      <c r="H303" s="32">
        <v>10659.7</v>
      </c>
      <c r="J303">
        <f t="shared" si="16"/>
        <v>488.08592830942706</v>
      </c>
      <c r="O303">
        <f t="shared" si="17"/>
        <v>66.215354657041587</v>
      </c>
      <c r="P303">
        <f t="shared" si="18"/>
        <v>705835.81603766629</v>
      </c>
      <c r="Q303">
        <f t="shared" si="19"/>
        <v>421.87057365238553</v>
      </c>
    </row>
    <row r="304" spans="1:17" x14ac:dyDescent="0.3">
      <c r="A304" s="143">
        <v>297</v>
      </c>
      <c r="B304" s="32">
        <v>6822</v>
      </c>
      <c r="C304" s="32">
        <v>6822</v>
      </c>
      <c r="D304" s="32" t="s">
        <v>277</v>
      </c>
      <c r="E304" s="32">
        <v>0</v>
      </c>
      <c r="F304" s="32">
        <v>1</v>
      </c>
      <c r="G304" s="32">
        <v>4008287.8</v>
      </c>
      <c r="H304" s="32">
        <v>13153.4</v>
      </c>
      <c r="J304">
        <f t="shared" si="16"/>
        <v>304.73396992412609</v>
      </c>
      <c r="O304">
        <f t="shared" si="17"/>
        <v>0</v>
      </c>
      <c r="P304">
        <f t="shared" si="18"/>
        <v>0</v>
      </c>
      <c r="Q304">
        <f t="shared" si="19"/>
        <v>304.73396992412609</v>
      </c>
    </row>
    <row r="305" spans="1:17" x14ac:dyDescent="0.3">
      <c r="A305" s="143">
        <v>298</v>
      </c>
      <c r="B305" s="32">
        <v>6840</v>
      </c>
      <c r="C305" s="32">
        <v>6840</v>
      </c>
      <c r="D305" s="32" t="s">
        <v>278</v>
      </c>
      <c r="E305" s="32">
        <v>0</v>
      </c>
      <c r="F305" s="32">
        <v>1</v>
      </c>
      <c r="G305" s="32">
        <v>577343.26</v>
      </c>
      <c r="H305" s="32">
        <v>2196.6</v>
      </c>
      <c r="J305">
        <f t="shared" si="16"/>
        <v>262.83495401984885</v>
      </c>
      <c r="O305">
        <f t="shared" si="17"/>
        <v>0</v>
      </c>
      <c r="P305">
        <f t="shared" si="18"/>
        <v>0</v>
      </c>
      <c r="Q305">
        <f t="shared" si="19"/>
        <v>262.83495401984885</v>
      </c>
    </row>
    <row r="306" spans="1:17" x14ac:dyDescent="0.3">
      <c r="A306" s="143">
        <v>299</v>
      </c>
      <c r="B306" s="32">
        <v>6854</v>
      </c>
      <c r="C306" s="32">
        <v>6854</v>
      </c>
      <c r="D306" s="32" t="s">
        <v>279</v>
      </c>
      <c r="E306" s="32">
        <v>0</v>
      </c>
      <c r="F306" s="32">
        <v>1</v>
      </c>
      <c r="G306" s="32">
        <v>517333.37</v>
      </c>
      <c r="H306" s="32">
        <v>574.5</v>
      </c>
      <c r="J306">
        <f t="shared" si="16"/>
        <v>900.49324630113142</v>
      </c>
      <c r="O306">
        <f t="shared" si="17"/>
        <v>478.62267264874595</v>
      </c>
      <c r="P306">
        <f t="shared" si="18"/>
        <v>274968.72543670452</v>
      </c>
      <c r="Q306">
        <f t="shared" si="19"/>
        <v>421.87057365238547</v>
      </c>
    </row>
    <row r="307" spans="1:17" x14ac:dyDescent="0.3">
      <c r="A307" s="143">
        <v>300</v>
      </c>
      <c r="B307" s="32">
        <v>6867</v>
      </c>
      <c r="C307" s="32">
        <v>6867</v>
      </c>
      <c r="D307" s="32" t="s">
        <v>280</v>
      </c>
      <c r="E307" s="32">
        <v>0</v>
      </c>
      <c r="F307" s="32">
        <v>1</v>
      </c>
      <c r="G307" s="32">
        <v>777402.43</v>
      </c>
      <c r="H307" s="32">
        <v>1728.5</v>
      </c>
      <c r="J307">
        <f t="shared" si="16"/>
        <v>449.75552791437667</v>
      </c>
      <c r="O307">
        <f t="shared" si="17"/>
        <v>27.884954261991197</v>
      </c>
      <c r="P307">
        <f t="shared" si="18"/>
        <v>48199.143441851782</v>
      </c>
      <c r="Q307">
        <f t="shared" si="19"/>
        <v>421.87057365238542</v>
      </c>
    </row>
    <row r="308" spans="1:17" x14ac:dyDescent="0.3">
      <c r="A308" s="143">
        <v>301</v>
      </c>
      <c r="B308" s="32">
        <v>6921</v>
      </c>
      <c r="C308" s="32">
        <v>6921</v>
      </c>
      <c r="D308" s="32" t="s">
        <v>281</v>
      </c>
      <c r="E308" s="32">
        <v>0</v>
      </c>
      <c r="F308" s="32">
        <v>1</v>
      </c>
      <c r="G308" s="32">
        <v>157665.44</v>
      </c>
      <c r="H308" s="32">
        <v>328.1</v>
      </c>
      <c r="J308">
        <f t="shared" si="16"/>
        <v>480.54081072843644</v>
      </c>
      <c r="O308">
        <f t="shared" si="17"/>
        <v>58.670237076050967</v>
      </c>
      <c r="P308">
        <f t="shared" si="18"/>
        <v>19249.704784652324</v>
      </c>
      <c r="Q308">
        <f t="shared" si="19"/>
        <v>421.87057365238542</v>
      </c>
    </row>
    <row r="309" spans="1:17" x14ac:dyDescent="0.3">
      <c r="A309" s="143">
        <v>302</v>
      </c>
      <c r="B309" s="32">
        <v>6930</v>
      </c>
      <c r="C309" s="32">
        <v>6930</v>
      </c>
      <c r="D309" s="32" t="s">
        <v>282</v>
      </c>
      <c r="E309" s="32">
        <v>0</v>
      </c>
      <c r="F309" s="32">
        <v>1</v>
      </c>
      <c r="G309" s="32">
        <v>298050.75</v>
      </c>
      <c r="H309" s="32">
        <v>785.9</v>
      </c>
      <c r="J309">
        <f t="shared" si="16"/>
        <v>379.24767782160581</v>
      </c>
      <c r="O309">
        <f t="shared" si="17"/>
        <v>0</v>
      </c>
      <c r="P309">
        <f t="shared" si="18"/>
        <v>0</v>
      </c>
      <c r="Q309">
        <f t="shared" si="19"/>
        <v>379.24767782160581</v>
      </c>
    </row>
    <row r="310" spans="1:17" x14ac:dyDescent="0.3">
      <c r="A310" s="143">
        <v>303</v>
      </c>
      <c r="B310" s="32">
        <v>6937</v>
      </c>
      <c r="C310" s="32">
        <v>6937</v>
      </c>
      <c r="D310" s="32" t="s">
        <v>335</v>
      </c>
      <c r="E310" s="32">
        <v>0</v>
      </c>
      <c r="F310" s="32">
        <v>1</v>
      </c>
      <c r="G310" s="32">
        <v>11419.91</v>
      </c>
      <c r="H310" s="32">
        <v>405</v>
      </c>
      <c r="J310">
        <f t="shared" si="16"/>
        <v>28.197308641975308</v>
      </c>
      <c r="O310">
        <f t="shared" si="17"/>
        <v>0</v>
      </c>
      <c r="P310">
        <f t="shared" si="18"/>
        <v>0</v>
      </c>
      <c r="Q310">
        <f t="shared" si="19"/>
        <v>28.197308641975308</v>
      </c>
    </row>
    <row r="311" spans="1:17" x14ac:dyDescent="0.3">
      <c r="A311" s="143">
        <v>304</v>
      </c>
      <c r="B311" s="32">
        <v>6943</v>
      </c>
      <c r="C311" s="32">
        <v>6943</v>
      </c>
      <c r="D311" s="32" t="s">
        <v>283</v>
      </c>
      <c r="E311" s="32">
        <v>0</v>
      </c>
      <c r="F311" s="32">
        <v>1</v>
      </c>
      <c r="G311" s="32">
        <v>155694.35999999999</v>
      </c>
      <c r="H311" s="32">
        <v>268.2</v>
      </c>
      <c r="J311">
        <f t="shared" si="16"/>
        <v>580.51588366890383</v>
      </c>
      <c r="O311">
        <f t="shared" si="17"/>
        <v>158.64531001651835</v>
      </c>
      <c r="P311">
        <f t="shared" si="18"/>
        <v>42548.672146430217</v>
      </c>
      <c r="Q311">
        <f t="shared" si="19"/>
        <v>421.87057365238547</v>
      </c>
    </row>
    <row r="312" spans="1:17" x14ac:dyDescent="0.3">
      <c r="A312" s="143">
        <v>305</v>
      </c>
      <c r="B312" s="32">
        <v>6264</v>
      </c>
      <c r="C312" s="32">
        <v>6264</v>
      </c>
      <c r="D312" s="32" t="s">
        <v>254</v>
      </c>
      <c r="E312" s="32">
        <v>0</v>
      </c>
      <c r="F312" s="32">
        <v>1</v>
      </c>
      <c r="G312" s="32">
        <v>568503.5</v>
      </c>
      <c r="H312" s="32">
        <v>947.2</v>
      </c>
      <c r="J312">
        <f t="shared" si="16"/>
        <v>600.1937288851351</v>
      </c>
      <c r="O312">
        <f t="shared" si="17"/>
        <v>178.32315523274963</v>
      </c>
      <c r="P312">
        <f t="shared" si="18"/>
        <v>168907.69263646044</v>
      </c>
      <c r="Q312">
        <f t="shared" si="19"/>
        <v>421.87057365238553</v>
      </c>
    </row>
    <row r="313" spans="1:17" x14ac:dyDescent="0.3">
      <c r="A313" s="143">
        <v>306</v>
      </c>
      <c r="B313" s="32">
        <v>6950</v>
      </c>
      <c r="C313" s="32">
        <v>6950</v>
      </c>
      <c r="D313" s="32" t="s">
        <v>336</v>
      </c>
      <c r="E313" s="32">
        <v>0</v>
      </c>
      <c r="F313" s="32">
        <v>1</v>
      </c>
      <c r="G313" s="32">
        <v>566015.82999999996</v>
      </c>
      <c r="H313" s="32">
        <v>1362.8</v>
      </c>
      <c r="J313">
        <f t="shared" si="16"/>
        <v>415.33301291458758</v>
      </c>
      <c r="O313">
        <f t="shared" si="17"/>
        <v>0</v>
      </c>
      <c r="P313">
        <f t="shared" si="18"/>
        <v>0</v>
      </c>
      <c r="Q313">
        <f t="shared" si="19"/>
        <v>415.33301291458758</v>
      </c>
    </row>
    <row r="314" spans="1:17" x14ac:dyDescent="0.3">
      <c r="A314" s="143">
        <v>307</v>
      </c>
      <c r="B314" s="32">
        <v>6957</v>
      </c>
      <c r="C314" s="32">
        <v>6957</v>
      </c>
      <c r="D314" s="32" t="s">
        <v>284</v>
      </c>
      <c r="E314" s="32">
        <v>0</v>
      </c>
      <c r="F314" s="32">
        <v>1</v>
      </c>
      <c r="G314" s="32">
        <v>1855954.17</v>
      </c>
      <c r="H314" s="32">
        <v>8676.4</v>
      </c>
      <c r="J314">
        <f t="shared" si="16"/>
        <v>213.90832257618368</v>
      </c>
      <c r="O314">
        <f t="shared" si="17"/>
        <v>0</v>
      </c>
      <c r="P314">
        <f t="shared" si="18"/>
        <v>0</v>
      </c>
      <c r="Q314">
        <f t="shared" si="19"/>
        <v>213.90832257618368</v>
      </c>
    </row>
    <row r="315" spans="1:17" x14ac:dyDescent="0.3">
      <c r="A315" s="143">
        <v>308</v>
      </c>
      <c r="B315" s="32">
        <v>5922</v>
      </c>
      <c r="C315" s="32">
        <v>5922</v>
      </c>
      <c r="D315" s="32" t="s">
        <v>337</v>
      </c>
      <c r="E315" s="32">
        <v>0</v>
      </c>
      <c r="F315" s="32">
        <v>1</v>
      </c>
      <c r="G315" s="32">
        <v>516234.17</v>
      </c>
      <c r="H315" s="32">
        <v>763.8</v>
      </c>
      <c r="J315">
        <f t="shared" si="16"/>
        <v>675.87610631055247</v>
      </c>
      <c r="O315">
        <f t="shared" si="17"/>
        <v>254.005532658167</v>
      </c>
      <c r="P315">
        <f t="shared" si="18"/>
        <v>194009.42584430793</v>
      </c>
      <c r="Q315">
        <f t="shared" si="19"/>
        <v>421.87057365238553</v>
      </c>
    </row>
    <row r="316" spans="1:17" x14ac:dyDescent="0.3">
      <c r="A316" s="143">
        <v>309</v>
      </c>
      <c r="B316" s="32">
        <v>819</v>
      </c>
      <c r="C316" s="32">
        <v>819</v>
      </c>
      <c r="D316" s="32" t="s">
        <v>41</v>
      </c>
      <c r="E316" s="32">
        <v>0</v>
      </c>
      <c r="F316" s="32">
        <v>1</v>
      </c>
      <c r="G316" s="32">
        <v>290995.12</v>
      </c>
      <c r="H316" s="32">
        <v>559.29999999999995</v>
      </c>
      <c r="J316">
        <f t="shared" si="16"/>
        <v>520.2844984802432</v>
      </c>
      <c r="O316">
        <f t="shared" si="17"/>
        <v>98.413924827857727</v>
      </c>
      <c r="P316">
        <f t="shared" si="18"/>
        <v>55042.908156220823</v>
      </c>
      <c r="Q316">
        <f t="shared" si="19"/>
        <v>421.87057365238547</v>
      </c>
    </row>
    <row r="317" spans="1:17" x14ac:dyDescent="0.3">
      <c r="A317" s="143">
        <v>310</v>
      </c>
      <c r="B317" s="32">
        <v>6969</v>
      </c>
      <c r="C317" s="32">
        <v>6969</v>
      </c>
      <c r="D317" s="32" t="s">
        <v>285</v>
      </c>
      <c r="E317" s="32">
        <v>0</v>
      </c>
      <c r="F317" s="32">
        <v>1</v>
      </c>
      <c r="G317" s="32">
        <v>303881.2</v>
      </c>
      <c r="H317" s="32">
        <v>356.3</v>
      </c>
      <c r="J317">
        <f t="shared" si="16"/>
        <v>852.88015717092344</v>
      </c>
      <c r="O317">
        <f t="shared" si="17"/>
        <v>431.00958351853797</v>
      </c>
      <c r="P317">
        <f t="shared" si="18"/>
        <v>153568.71460765507</v>
      </c>
      <c r="Q317">
        <f t="shared" si="19"/>
        <v>421.87057365238547</v>
      </c>
    </row>
    <row r="318" spans="1:17" x14ac:dyDescent="0.3">
      <c r="A318" s="143">
        <v>311</v>
      </c>
      <c r="B318" s="32">
        <v>6975</v>
      </c>
      <c r="C318" s="32">
        <v>6975</v>
      </c>
      <c r="D318" s="32" t="s">
        <v>286</v>
      </c>
      <c r="E318" s="32">
        <v>0</v>
      </c>
      <c r="F318" s="32">
        <v>1</v>
      </c>
      <c r="G318" s="32">
        <v>326647.53999999998</v>
      </c>
      <c r="H318" s="32">
        <v>1235.0999999999999</v>
      </c>
      <c r="J318">
        <f t="shared" si="16"/>
        <v>264.47052060561896</v>
      </c>
      <c r="O318">
        <f t="shared" si="17"/>
        <v>0</v>
      </c>
      <c r="P318">
        <f t="shared" si="18"/>
        <v>0</v>
      </c>
      <c r="Q318">
        <f t="shared" si="19"/>
        <v>264.47052060561896</v>
      </c>
    </row>
    <row r="319" spans="1:17" x14ac:dyDescent="0.3">
      <c r="A319" s="143">
        <v>312</v>
      </c>
      <c r="B319" s="32">
        <v>6983</v>
      </c>
      <c r="C319" s="32">
        <v>6983</v>
      </c>
      <c r="D319" s="32" t="s">
        <v>287</v>
      </c>
      <c r="E319" s="32">
        <v>0</v>
      </c>
      <c r="F319" s="32">
        <v>1</v>
      </c>
      <c r="G319" s="32">
        <v>631433.17000000004</v>
      </c>
      <c r="H319" s="32">
        <v>938.4</v>
      </c>
      <c r="J319">
        <f t="shared" si="16"/>
        <v>672.88274722932658</v>
      </c>
      <c r="O319">
        <f t="shared" si="17"/>
        <v>251.01217357694111</v>
      </c>
      <c r="P319">
        <f t="shared" si="18"/>
        <v>235549.82368460152</v>
      </c>
      <c r="Q319">
        <f t="shared" si="19"/>
        <v>421.87057365238547</v>
      </c>
    </row>
    <row r="320" spans="1:17" x14ac:dyDescent="0.3">
      <c r="A320" s="143">
        <v>313</v>
      </c>
      <c r="B320" s="32">
        <v>6985</v>
      </c>
      <c r="C320" s="32">
        <v>6985</v>
      </c>
      <c r="D320" s="32" t="s">
        <v>288</v>
      </c>
      <c r="E320" s="32">
        <v>0</v>
      </c>
      <c r="F320" s="32">
        <v>1</v>
      </c>
      <c r="G320" s="32">
        <v>511957.15</v>
      </c>
      <c r="H320" s="32">
        <v>786.7</v>
      </c>
      <c r="J320">
        <f t="shared" si="16"/>
        <v>650.76541248252192</v>
      </c>
      <c r="O320">
        <f t="shared" si="17"/>
        <v>228.89483883013645</v>
      </c>
      <c r="P320">
        <f t="shared" si="18"/>
        <v>180071.56970766836</v>
      </c>
      <c r="Q320">
        <f t="shared" si="19"/>
        <v>421.87057365238542</v>
      </c>
    </row>
    <row r="321" spans="1:17" x14ac:dyDescent="0.3">
      <c r="A321" s="143">
        <v>314</v>
      </c>
      <c r="B321" s="32">
        <v>6987</v>
      </c>
      <c r="C321" s="32">
        <v>6987</v>
      </c>
      <c r="D321" s="32" t="s">
        <v>289</v>
      </c>
      <c r="E321" s="32">
        <v>0</v>
      </c>
      <c r="F321" s="32">
        <v>1</v>
      </c>
      <c r="G321" s="32">
        <v>318537.15000000002</v>
      </c>
      <c r="H321" s="32">
        <v>601.79999999999995</v>
      </c>
      <c r="J321">
        <f t="shared" si="16"/>
        <v>529.30732801595218</v>
      </c>
      <c r="O321">
        <f t="shared" si="17"/>
        <v>107.43675436356671</v>
      </c>
      <c r="P321">
        <f t="shared" si="18"/>
        <v>64655.438775994437</v>
      </c>
      <c r="Q321">
        <f t="shared" si="19"/>
        <v>421.87057365238553</v>
      </c>
    </row>
    <row r="322" spans="1:17" x14ac:dyDescent="0.3">
      <c r="A322" s="143">
        <v>315</v>
      </c>
      <c r="B322" s="32">
        <v>6990</v>
      </c>
      <c r="C322" s="32">
        <v>6990</v>
      </c>
      <c r="D322" s="32" t="s">
        <v>290</v>
      </c>
      <c r="E322" s="32">
        <v>0</v>
      </c>
      <c r="F322" s="32">
        <v>1</v>
      </c>
      <c r="G322" s="32">
        <v>331089.39</v>
      </c>
      <c r="H322" s="32">
        <v>795.1</v>
      </c>
      <c r="J322">
        <f t="shared" si="16"/>
        <v>416.41226260847691</v>
      </c>
      <c r="O322">
        <f t="shared" si="17"/>
        <v>0</v>
      </c>
      <c r="P322">
        <f t="shared" si="18"/>
        <v>0</v>
      </c>
      <c r="Q322">
        <f t="shared" si="19"/>
        <v>416.41226260847691</v>
      </c>
    </row>
    <row r="323" spans="1:17" x14ac:dyDescent="0.3">
      <c r="A323" s="143">
        <v>316</v>
      </c>
      <c r="B323" s="32">
        <v>6961</v>
      </c>
      <c r="C323" s="32">
        <v>6961</v>
      </c>
      <c r="D323" s="32" t="s">
        <v>338</v>
      </c>
      <c r="E323" s="32">
        <v>0</v>
      </c>
      <c r="F323" s="32">
        <v>1</v>
      </c>
      <c r="G323" s="32">
        <v>1810819.62</v>
      </c>
      <c r="H323" s="32">
        <v>3197.1</v>
      </c>
      <c r="J323">
        <f t="shared" si="16"/>
        <v>566.39442619874262</v>
      </c>
      <c r="O323">
        <f t="shared" si="17"/>
        <v>144.52385254635715</v>
      </c>
      <c r="P323">
        <f t="shared" si="18"/>
        <v>462057.20897595841</v>
      </c>
      <c r="Q323">
        <f t="shared" si="19"/>
        <v>421.87057365238553</v>
      </c>
    </row>
    <row r="324" spans="1:17" x14ac:dyDescent="0.3">
      <c r="A324" s="143">
        <v>317</v>
      </c>
      <c r="B324" s="32">
        <v>6992</v>
      </c>
      <c r="C324" s="32">
        <v>6992</v>
      </c>
      <c r="D324" s="32" t="s">
        <v>291</v>
      </c>
      <c r="E324" s="32">
        <v>0</v>
      </c>
      <c r="F324" s="32">
        <v>1</v>
      </c>
      <c r="G324" s="32">
        <v>427831.54</v>
      </c>
      <c r="H324" s="32">
        <v>531.70000000000005</v>
      </c>
      <c r="J324">
        <f t="shared" si="16"/>
        <v>804.64837314274951</v>
      </c>
      <c r="O324">
        <f t="shared" si="17"/>
        <v>382.77779949036403</v>
      </c>
      <c r="P324">
        <f t="shared" si="18"/>
        <v>203522.95598902658</v>
      </c>
      <c r="Q324">
        <f t="shared" si="19"/>
        <v>421.87057365238553</v>
      </c>
    </row>
    <row r="325" spans="1:17" x14ac:dyDescent="0.3">
      <c r="A325" s="143">
        <v>318</v>
      </c>
      <c r="B325" s="32">
        <v>7002</v>
      </c>
      <c r="C325" s="32">
        <v>7002</v>
      </c>
      <c r="D325" s="32" t="s">
        <v>292</v>
      </c>
      <c r="E325" s="32">
        <v>0</v>
      </c>
      <c r="F325" s="32">
        <v>1</v>
      </c>
      <c r="G325" s="32">
        <v>56617.32</v>
      </c>
      <c r="H325" s="32">
        <v>184.4</v>
      </c>
      <c r="J325">
        <f t="shared" si="16"/>
        <v>307.03535791757048</v>
      </c>
      <c r="O325">
        <f t="shared" si="17"/>
        <v>0</v>
      </c>
      <c r="P325">
        <f t="shared" si="18"/>
        <v>0</v>
      </c>
      <c r="Q325">
        <f t="shared" si="19"/>
        <v>307.03535791757048</v>
      </c>
    </row>
    <row r="326" spans="1:17" x14ac:dyDescent="0.3">
      <c r="A326" s="143">
        <v>319</v>
      </c>
      <c r="B326" s="32">
        <v>7029</v>
      </c>
      <c r="C326" s="32">
        <v>7029</v>
      </c>
      <c r="D326" s="32" t="s">
        <v>293</v>
      </c>
      <c r="E326" s="32">
        <v>0</v>
      </c>
      <c r="F326" s="32">
        <v>1</v>
      </c>
      <c r="G326" s="32">
        <v>581096.06000000006</v>
      </c>
      <c r="H326" s="32">
        <v>1158.9000000000001</v>
      </c>
      <c r="J326">
        <f t="shared" si="16"/>
        <v>501.42036413840714</v>
      </c>
      <c r="O326">
        <f t="shared" si="17"/>
        <v>79.549790486021664</v>
      </c>
      <c r="P326">
        <f t="shared" si="18"/>
        <v>92190.252194250512</v>
      </c>
      <c r="Q326">
        <f t="shared" si="19"/>
        <v>421.87057365238542</v>
      </c>
    </row>
    <row r="327" spans="1:17" x14ac:dyDescent="0.3">
      <c r="A327" s="143">
        <v>320</v>
      </c>
      <c r="B327" s="32">
        <v>7038</v>
      </c>
      <c r="C327" s="32">
        <v>7038</v>
      </c>
      <c r="D327" s="32" t="s">
        <v>294</v>
      </c>
      <c r="E327" s="32">
        <v>0</v>
      </c>
      <c r="F327" s="32">
        <v>1</v>
      </c>
      <c r="G327" s="32">
        <v>283052.79999999999</v>
      </c>
      <c r="H327" s="32">
        <v>851.9</v>
      </c>
      <c r="J327">
        <f t="shared" si="16"/>
        <v>332.26059396642796</v>
      </c>
      <c r="O327">
        <f t="shared" si="17"/>
        <v>0</v>
      </c>
      <c r="P327">
        <f t="shared" si="18"/>
        <v>0</v>
      </c>
      <c r="Q327">
        <f t="shared" si="19"/>
        <v>332.26059396642796</v>
      </c>
    </row>
    <row r="328" spans="1:17" x14ac:dyDescent="0.3">
      <c r="A328" s="143">
        <v>321</v>
      </c>
      <c r="B328" s="32">
        <v>7047</v>
      </c>
      <c r="C328" s="32">
        <v>7047</v>
      </c>
      <c r="D328" s="32" t="s">
        <v>295</v>
      </c>
      <c r="E328" s="32">
        <v>0</v>
      </c>
      <c r="F328" s="32">
        <v>1</v>
      </c>
      <c r="G328" s="32">
        <v>133868.12</v>
      </c>
      <c r="H328" s="32">
        <v>306.2</v>
      </c>
      <c r="J328">
        <f t="shared" si="16"/>
        <v>437.19177008491181</v>
      </c>
      <c r="O328">
        <f t="shared" si="17"/>
        <v>15.321196432526335</v>
      </c>
      <c r="P328">
        <f t="shared" si="18"/>
        <v>4691.3503476395636</v>
      </c>
      <c r="Q328">
        <f t="shared" si="19"/>
        <v>421.87057365238553</v>
      </c>
    </row>
    <row r="329" spans="1:17" x14ac:dyDescent="0.3">
      <c r="A329" s="143">
        <v>322</v>
      </c>
      <c r="B329" s="32">
        <v>7056</v>
      </c>
      <c r="C329" s="32">
        <v>7056</v>
      </c>
      <c r="D329" s="32" t="s">
        <v>296</v>
      </c>
      <c r="E329" s="32">
        <v>0</v>
      </c>
      <c r="F329" s="32">
        <v>1</v>
      </c>
      <c r="G329" s="32">
        <v>807715.01</v>
      </c>
      <c r="H329" s="32">
        <v>1667.3</v>
      </c>
      <c r="J329">
        <f t="shared" ref="J329:J332" si="20">G329/H329</f>
        <v>484.44491693156601</v>
      </c>
      <c r="O329">
        <f t="shared" ref="O329:O332" si="21">IF(J329&gt;$O$4,J329-$O$4,0)</f>
        <v>62.574343279180539</v>
      </c>
      <c r="P329">
        <f t="shared" ref="P329:P332" si="22">O329*H329</f>
        <v>104330.2025493777</v>
      </c>
      <c r="Q329">
        <f t="shared" ref="Q329:Q332" si="23">(G329-P329)/H329</f>
        <v>421.87057365238547</v>
      </c>
    </row>
    <row r="330" spans="1:17" x14ac:dyDescent="0.3">
      <c r="A330" s="143">
        <v>323</v>
      </c>
      <c r="B330" s="32">
        <v>7092</v>
      </c>
      <c r="C330" s="32">
        <v>7092</v>
      </c>
      <c r="D330" s="32" t="s">
        <v>297</v>
      </c>
      <c r="E330" s="32">
        <v>0</v>
      </c>
      <c r="F330" s="32">
        <v>1</v>
      </c>
      <c r="G330" s="32">
        <v>131286.96</v>
      </c>
      <c r="H330" s="32">
        <v>466</v>
      </c>
      <c r="J330">
        <f t="shared" si="20"/>
        <v>281.73167381974247</v>
      </c>
      <c r="O330">
        <f t="shared" si="21"/>
        <v>0</v>
      </c>
      <c r="P330">
        <f t="shared" si="22"/>
        <v>0</v>
      </c>
      <c r="Q330">
        <f t="shared" si="23"/>
        <v>281.73167381974247</v>
      </c>
    </row>
    <row r="331" spans="1:17" x14ac:dyDescent="0.3">
      <c r="A331" s="143">
        <v>324</v>
      </c>
      <c r="B331" s="32">
        <v>7098</v>
      </c>
      <c r="C331" s="32">
        <v>7098</v>
      </c>
      <c r="D331" s="32" t="s">
        <v>298</v>
      </c>
      <c r="E331" s="32">
        <v>0</v>
      </c>
      <c r="F331" s="32">
        <v>1</v>
      </c>
      <c r="G331" s="32">
        <v>328326.40000000002</v>
      </c>
      <c r="H331" s="32">
        <v>516.5</v>
      </c>
      <c r="J331">
        <f t="shared" si="20"/>
        <v>635.67550822846079</v>
      </c>
      <c r="O331">
        <f t="shared" si="21"/>
        <v>213.80493457607531</v>
      </c>
      <c r="P331">
        <f t="shared" si="22"/>
        <v>110430.2487085429</v>
      </c>
      <c r="Q331">
        <f t="shared" si="23"/>
        <v>421.87057365238553</v>
      </c>
    </row>
    <row r="332" spans="1:17" x14ac:dyDescent="0.3">
      <c r="A332" s="143">
        <v>325</v>
      </c>
      <c r="B332" s="32">
        <v>7110</v>
      </c>
      <c r="C332" s="32">
        <v>7110</v>
      </c>
      <c r="D332" s="32" t="s">
        <v>299</v>
      </c>
      <c r="E332" s="32">
        <v>0</v>
      </c>
      <c r="F332" s="32">
        <v>1</v>
      </c>
      <c r="G332" s="32">
        <v>455953.85</v>
      </c>
      <c r="H332" s="32">
        <v>1062.9000000000001</v>
      </c>
      <c r="J332">
        <f t="shared" si="20"/>
        <v>428.97154012607012</v>
      </c>
      <c r="O332">
        <f t="shared" si="21"/>
        <v>7.1009664736846503</v>
      </c>
      <c r="P332">
        <f t="shared" si="22"/>
        <v>7547.6172648794154</v>
      </c>
      <c r="Q332">
        <f t="shared" si="23"/>
        <v>421.87057365238547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F63B5-4F2C-4C74-AA1B-170BC8B46965}">
  <dimension ref="A1:C26"/>
  <sheetViews>
    <sheetView workbookViewId="0">
      <selection sqref="A1:C26"/>
    </sheetView>
  </sheetViews>
  <sheetFormatPr defaultRowHeight="14.4" x14ac:dyDescent="0.3"/>
  <sheetData>
    <row r="1" spans="1:1" x14ac:dyDescent="0.3">
      <c r="A1" t="s">
        <v>364</v>
      </c>
    </row>
    <row r="2" spans="1:1" x14ac:dyDescent="0.3">
      <c r="A2" t="s">
        <v>475</v>
      </c>
    </row>
    <row r="3" spans="1:1" x14ac:dyDescent="0.3">
      <c r="A3" t="s">
        <v>399</v>
      </c>
    </row>
    <row r="4" spans="1:1" x14ac:dyDescent="0.3">
      <c r="A4" t="s">
        <v>363</v>
      </c>
    </row>
    <row r="5" spans="1:1" x14ac:dyDescent="0.3">
      <c r="A5" t="s">
        <v>362</v>
      </c>
    </row>
    <row r="6" spans="1:1" x14ac:dyDescent="0.3">
      <c r="A6" t="s">
        <v>363</v>
      </c>
    </row>
    <row r="9" spans="1:1" x14ac:dyDescent="0.3">
      <c r="A9" t="s">
        <v>476</v>
      </c>
    </row>
    <row r="10" spans="1:1" x14ac:dyDescent="0.3">
      <c r="A10" t="s">
        <v>477</v>
      </c>
    </row>
    <row r="11" spans="1:1" x14ac:dyDescent="0.3">
      <c r="A11" t="s">
        <v>478</v>
      </c>
    </row>
    <row r="12" spans="1:1" x14ac:dyDescent="0.3">
      <c r="A12" t="s">
        <v>479</v>
      </c>
    </row>
    <row r="13" spans="1:1" x14ac:dyDescent="0.3">
      <c r="A13" t="s">
        <v>480</v>
      </c>
    </row>
    <row r="14" spans="1:1" x14ac:dyDescent="0.3">
      <c r="A14" t="s">
        <v>362</v>
      </c>
    </row>
    <row r="15" spans="1:1" x14ac:dyDescent="0.3">
      <c r="A15" t="s">
        <v>363</v>
      </c>
    </row>
    <row r="16" spans="1:1" x14ac:dyDescent="0.3">
      <c r="A16" t="s">
        <v>481</v>
      </c>
    </row>
    <row r="17" spans="1:3" x14ac:dyDescent="0.3">
      <c r="C17" t="s">
        <v>482</v>
      </c>
    </row>
    <row r="18" spans="1:3" x14ac:dyDescent="0.3">
      <c r="A18" t="s">
        <v>363</v>
      </c>
    </row>
    <row r="20" spans="1:3" x14ac:dyDescent="0.3">
      <c r="A20" t="s">
        <v>483</v>
      </c>
    </row>
    <row r="21" spans="1:3" x14ac:dyDescent="0.3">
      <c r="A21" t="s">
        <v>484</v>
      </c>
    </row>
    <row r="22" spans="1:3" x14ac:dyDescent="0.3">
      <c r="A22" t="s">
        <v>363</v>
      </c>
    </row>
    <row r="23" spans="1:3" x14ac:dyDescent="0.3">
      <c r="A23" t="s">
        <v>366</v>
      </c>
    </row>
    <row r="24" spans="1:3" x14ac:dyDescent="0.3">
      <c r="A24" t="s">
        <v>363</v>
      </c>
    </row>
    <row r="25" spans="1:3" x14ac:dyDescent="0.3">
      <c r="A25" t="s">
        <v>485</v>
      </c>
    </row>
    <row r="26" spans="1:3" x14ac:dyDescent="0.3">
      <c r="A2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Driver_Sheet</vt:lpstr>
      <vt:lpstr>Hist_TransAid</vt:lpstr>
      <vt:lpstr>Dist_List</vt:lpstr>
      <vt:lpstr>Notes</vt:lpstr>
      <vt:lpstr>FY24_Wrksht_Wrksheet</vt:lpstr>
      <vt:lpstr>Summary_FY2025</vt:lpstr>
      <vt:lpstr>Charts_Graphs</vt:lpstr>
      <vt:lpstr>FY25_AllocationWrksht</vt:lpstr>
      <vt:lpstr>Sheet2</vt:lpstr>
      <vt:lpstr>dist_list</vt:lpstr>
      <vt:lpstr>Summary_FY2025!Print_Titles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Snyder</dc:creator>
  <cp:lastModifiedBy>Shawn Snyder</cp:lastModifiedBy>
  <cp:lastPrinted>2020-01-14T18:17:56Z</cp:lastPrinted>
  <dcterms:created xsi:type="dcterms:W3CDTF">2018-01-31T21:54:40Z</dcterms:created>
  <dcterms:modified xsi:type="dcterms:W3CDTF">2024-03-26T21:36:09Z</dcterms:modified>
</cp:coreProperties>
</file>